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nn\CPF\FS\2021\Q2'2021\SET file\"/>
    </mc:Choice>
  </mc:AlternateContent>
  <xr:revisionPtr revIDLastSave="0" documentId="8_{6C66D512-699F-4524-A124-75D4C97F852A}" xr6:coauthVersionLast="45" xr6:coauthVersionMax="45" xr10:uidLastSave="{00000000-0000-0000-0000-000000000000}"/>
  <bookViews>
    <workbookView xWindow="-110" yWindow="-110" windowWidth="19420" windowHeight="10420" tabRatio="652" activeTab="4" xr2:uid="{00000000-000D-0000-FFFF-FFFF00000000}"/>
  </bookViews>
  <sheets>
    <sheet name="BS 2-5" sheetId="16" r:id="rId1"/>
    <sheet name="PL 6-9" sheetId="17" r:id="rId2"/>
    <sheet name="CH10-11" sheetId="24" r:id="rId3"/>
    <sheet name="CH12-13" sheetId="26" r:id="rId4"/>
    <sheet name="CF 14-17" sheetId="22" r:id="rId5"/>
    <sheet name="PL" sheetId="1" state="hidden" r:id="rId6"/>
  </sheets>
  <definedNames>
    <definedName name="_xlnm.Print_Area" localSheetId="0">'BS 2-5'!$A$1:$I$123</definedName>
    <definedName name="_xlnm.Print_Area" localSheetId="4">'CF 14-17'!$A$1:$K$158</definedName>
    <definedName name="_xlnm.Print_Area" localSheetId="2">'CH10-11'!$A$1:$AK$87</definedName>
    <definedName name="_xlnm.Print_Area" localSheetId="3">'CH12-13'!$A$1:$AA$65</definedName>
    <definedName name="_xlnm.Print_Area" localSheetId="5">PL!$A$1:$K$85</definedName>
    <definedName name="_xlnm.Print_Area" localSheetId="1">'PL 6-9'!$A$1:$J$174</definedName>
    <definedName name="Title2nd" localSheetId="4">'CF 14-17'!#REF!</definedName>
    <definedName name="Title2nd" localSheetId="5">PL!#REF!</definedName>
    <definedName name="Title2nd" localSheetId="1">'PL 6-9'!#REF!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1" i="26" l="1"/>
  <c r="AA63" i="26"/>
  <c r="AA62" i="26"/>
  <c r="AA60" i="26"/>
  <c r="AA59" i="26"/>
  <c r="AA26" i="26"/>
  <c r="AA31" i="26"/>
  <c r="AA32" i="26"/>
  <c r="AA30" i="26"/>
  <c r="AA29" i="26"/>
  <c r="AA21" i="26"/>
  <c r="AA20" i="26"/>
  <c r="AA17" i="26"/>
  <c r="AA33" i="26"/>
  <c r="Y33" i="26" l="1"/>
  <c r="W33" i="26"/>
  <c r="U33" i="26"/>
  <c r="S33" i="26"/>
  <c r="W31" i="26"/>
  <c r="W17" i="26"/>
  <c r="C86" i="24"/>
  <c r="E86" i="24"/>
  <c r="G86" i="24"/>
  <c r="I86" i="24"/>
  <c r="K86" i="24"/>
  <c r="M86" i="24"/>
  <c r="O86" i="24"/>
  <c r="Q86" i="24"/>
  <c r="S86" i="24"/>
  <c r="U86" i="24"/>
  <c r="W86" i="24"/>
  <c r="Y86" i="24"/>
  <c r="AK86" i="24"/>
  <c r="AI86" i="24"/>
  <c r="AG86" i="24"/>
  <c r="AE86" i="24"/>
  <c r="AC86" i="24"/>
  <c r="AC85" i="24"/>
  <c r="AC84" i="24"/>
  <c r="AC82" i="24"/>
  <c r="AC81" i="24"/>
  <c r="AC78" i="24"/>
  <c r="AK83" i="24"/>
  <c r="AC76" i="24"/>
  <c r="AA63" i="24"/>
  <c r="S74" i="24"/>
  <c r="W74" i="24"/>
  <c r="Y74" i="24"/>
  <c r="AC74" i="24"/>
  <c r="AA74" i="24"/>
  <c r="AA72" i="24"/>
  <c r="AC72" i="24" s="1"/>
  <c r="AC70" i="24"/>
  <c r="AC69" i="24"/>
  <c r="AA62" i="24"/>
  <c r="AC62" i="24" s="1"/>
  <c r="AA59" i="24"/>
  <c r="AC59" i="24" s="1"/>
  <c r="AK41" i="24"/>
  <c r="AK40" i="24"/>
  <c r="AG41" i="24"/>
  <c r="AC41" i="24"/>
  <c r="AC39" i="24"/>
  <c r="AC38" i="24"/>
  <c r="AC35" i="24"/>
  <c r="AC33" i="24"/>
  <c r="AC29" i="24"/>
  <c r="AC27" i="24"/>
  <c r="AA29" i="24"/>
  <c r="AA20" i="24"/>
  <c r="E121" i="22" l="1"/>
  <c r="K87" i="22"/>
  <c r="I87" i="22"/>
  <c r="G87" i="22"/>
  <c r="E87" i="22"/>
  <c r="K121" i="22"/>
  <c r="I121" i="22"/>
  <c r="G121" i="22"/>
  <c r="C76" i="16" l="1"/>
  <c r="I76" i="16" l="1"/>
  <c r="G76" i="16"/>
  <c r="E76" i="16"/>
  <c r="C49" i="16" l="1"/>
  <c r="AC83" i="24" l="1"/>
  <c r="AK82" i="24"/>
  <c r="AK81" i="24"/>
  <c r="AK78" i="24"/>
  <c r="AA83" i="24"/>
  <c r="U63" i="24"/>
  <c r="D129" i="17"/>
  <c r="AK39" i="24" l="1"/>
  <c r="AK38" i="24"/>
  <c r="AC40" i="24"/>
  <c r="AA40" i="24"/>
  <c r="Y40" i="24"/>
  <c r="AA31" i="24"/>
  <c r="AC31" i="24"/>
  <c r="Y31" i="24"/>
  <c r="AA84" i="24"/>
  <c r="AG84" i="24" s="1"/>
  <c r="AK84" i="24" s="1"/>
  <c r="I24" i="16" l="1"/>
  <c r="G24" i="16"/>
  <c r="E24" i="16"/>
  <c r="C24" i="16"/>
  <c r="W63" i="26" l="1"/>
  <c r="W60" i="26"/>
  <c r="W62" i="26"/>
  <c r="AA85" i="24" l="1"/>
  <c r="AG85" i="24" s="1"/>
  <c r="AK85" i="24" s="1"/>
  <c r="AA70" i="24"/>
  <c r="AG70" i="24" s="1"/>
  <c r="AK70" i="24" s="1"/>
  <c r="H154" i="17"/>
  <c r="D19" i="17" l="1"/>
  <c r="W51" i="26" l="1"/>
  <c r="AA51" i="26" l="1"/>
  <c r="AA67" i="24"/>
  <c r="AC67" i="24" s="1"/>
  <c r="AG67" i="24" s="1"/>
  <c r="AK67" i="24" s="1"/>
  <c r="AA68" i="24"/>
  <c r="AC68" i="24" s="1"/>
  <c r="AG68" i="24" s="1"/>
  <c r="AK68" i="24" s="1"/>
  <c r="AA69" i="24"/>
  <c r="AG69" i="24" s="1"/>
  <c r="AK69" i="24" s="1"/>
  <c r="AG72" i="24"/>
  <c r="AK72" i="24" s="1"/>
  <c r="C21" i="24"/>
  <c r="K148" i="22" l="1"/>
  <c r="G148" i="22"/>
  <c r="I116" i="16"/>
  <c r="I119" i="16" s="1"/>
  <c r="I121" i="16" s="1"/>
  <c r="G116" i="16"/>
  <c r="G119" i="16" s="1"/>
  <c r="G121" i="16" s="1"/>
  <c r="E116" i="16"/>
  <c r="E119" i="16" s="1"/>
  <c r="E121" i="16" s="1"/>
  <c r="C116" i="16"/>
  <c r="C119" i="16" s="1"/>
  <c r="C121" i="16" s="1"/>
  <c r="I85" i="16"/>
  <c r="G85" i="16"/>
  <c r="G87" i="16" s="1"/>
  <c r="E85" i="16"/>
  <c r="C85" i="16"/>
  <c r="I49" i="16"/>
  <c r="I51" i="16" s="1"/>
  <c r="G49" i="16"/>
  <c r="G51" i="16" s="1"/>
  <c r="E49" i="16"/>
  <c r="E51" i="16" s="1"/>
  <c r="C51" i="16"/>
  <c r="G123" i="16" l="1"/>
  <c r="I87" i="16"/>
  <c r="I123" i="16" s="1"/>
  <c r="E87" i="16"/>
  <c r="E123" i="16" s="1"/>
  <c r="C87" i="16"/>
  <c r="C123" i="16" s="1"/>
  <c r="J165" i="17" l="1"/>
  <c r="J154" i="17"/>
  <c r="F173" i="17"/>
  <c r="F165" i="17"/>
  <c r="F154" i="17"/>
  <c r="J117" i="17"/>
  <c r="J106" i="17"/>
  <c r="F129" i="17"/>
  <c r="F144" i="17" s="1"/>
  <c r="F117" i="17"/>
  <c r="F106" i="17"/>
  <c r="J76" i="17"/>
  <c r="J66" i="17"/>
  <c r="F86" i="17"/>
  <c r="F76" i="17"/>
  <c r="F66" i="17"/>
  <c r="J30" i="17"/>
  <c r="J19" i="17"/>
  <c r="F41" i="17"/>
  <c r="F56" i="17" s="1"/>
  <c r="F30" i="17"/>
  <c r="F19" i="17"/>
  <c r="Y61" i="26"/>
  <c r="U61" i="26"/>
  <c r="S61" i="26"/>
  <c r="Q61" i="26"/>
  <c r="O61" i="26"/>
  <c r="M61" i="26"/>
  <c r="K61" i="26"/>
  <c r="I61" i="26"/>
  <c r="G61" i="26"/>
  <c r="E61" i="26"/>
  <c r="C61" i="26"/>
  <c r="W59" i="26"/>
  <c r="Y55" i="26"/>
  <c r="Y57" i="26" s="1"/>
  <c r="U55" i="26"/>
  <c r="U57" i="26" s="1"/>
  <c r="S55" i="26"/>
  <c r="Q55" i="26"/>
  <c r="Q57" i="26" s="1"/>
  <c r="O55" i="26"/>
  <c r="O57" i="26" s="1"/>
  <c r="M55" i="26"/>
  <c r="M57" i="26" s="1"/>
  <c r="K55" i="26"/>
  <c r="K57" i="26" s="1"/>
  <c r="I55" i="26"/>
  <c r="I57" i="26" s="1"/>
  <c r="G55" i="26"/>
  <c r="G57" i="26" s="1"/>
  <c r="E55" i="26"/>
  <c r="E57" i="26" s="1"/>
  <c r="C55" i="26"/>
  <c r="C57" i="26" s="1"/>
  <c r="W54" i="26"/>
  <c r="AA54" i="26" s="1"/>
  <c r="AI83" i="24"/>
  <c r="AE83" i="24"/>
  <c r="Y83" i="24"/>
  <c r="W83" i="24"/>
  <c r="U83" i="24"/>
  <c r="S83" i="24"/>
  <c r="Q83" i="24"/>
  <c r="O83" i="24"/>
  <c r="M83" i="24"/>
  <c r="K83" i="24"/>
  <c r="I83" i="24"/>
  <c r="G83" i="24"/>
  <c r="E83" i="24"/>
  <c r="C83" i="24"/>
  <c r="AG81" i="24"/>
  <c r="AA78" i="24"/>
  <c r="AI74" i="24"/>
  <c r="AE74" i="24"/>
  <c r="U74" i="24"/>
  <c r="Q74" i="24"/>
  <c r="O74" i="24"/>
  <c r="M74" i="24"/>
  <c r="K74" i="24"/>
  <c r="I74" i="24"/>
  <c r="G74" i="24"/>
  <c r="E74" i="24"/>
  <c r="C74" i="24"/>
  <c r="AI63" i="24"/>
  <c r="AE63" i="24"/>
  <c r="Y63" i="24"/>
  <c r="W63" i="24"/>
  <c r="S63" i="24"/>
  <c r="Q63" i="24"/>
  <c r="O63" i="24"/>
  <c r="M63" i="24"/>
  <c r="K63" i="24"/>
  <c r="I63" i="24"/>
  <c r="G63" i="24"/>
  <c r="E63" i="24"/>
  <c r="C63" i="24"/>
  <c r="G64" i="26" l="1"/>
  <c r="O64" i="26"/>
  <c r="M64" i="26"/>
  <c r="E64" i="26"/>
  <c r="Y64" i="26"/>
  <c r="J167" i="17"/>
  <c r="U64" i="26"/>
  <c r="I64" i="26"/>
  <c r="Q64" i="26"/>
  <c r="C64" i="26"/>
  <c r="K64" i="26"/>
  <c r="W76" i="24"/>
  <c r="G76" i="24"/>
  <c r="F167" i="17"/>
  <c r="F168" i="17" s="1"/>
  <c r="F78" i="17"/>
  <c r="F80" i="17" s="1"/>
  <c r="W55" i="26"/>
  <c r="W57" i="26" s="1"/>
  <c r="K76" i="24"/>
  <c r="AE76" i="24"/>
  <c r="M76" i="24"/>
  <c r="AG78" i="24"/>
  <c r="O76" i="24"/>
  <c r="Q76" i="24"/>
  <c r="U76" i="24"/>
  <c r="C76" i="24"/>
  <c r="S76" i="24"/>
  <c r="E76" i="24"/>
  <c r="I76" i="24"/>
  <c r="Y76" i="24"/>
  <c r="F34" i="17"/>
  <c r="F36" i="17" s="1"/>
  <c r="J34" i="17"/>
  <c r="J36" i="17" s="1"/>
  <c r="J41" i="17" s="1"/>
  <c r="J56" i="17" s="1"/>
  <c r="F122" i="17"/>
  <c r="F124" i="17" s="1"/>
  <c r="J122" i="17"/>
  <c r="J124" i="17" s="1"/>
  <c r="J129" i="17" s="1"/>
  <c r="J144" i="17" s="1"/>
  <c r="K40" i="22" s="1"/>
  <c r="G40" i="22"/>
  <c r="J78" i="17"/>
  <c r="W61" i="26"/>
  <c r="S57" i="26"/>
  <c r="S64" i="26" s="1"/>
  <c r="AG82" i="24"/>
  <c r="AI76" i="24"/>
  <c r="AC63" i="24"/>
  <c r="AG62" i="24"/>
  <c r="D173" i="17"/>
  <c r="K63" i="22" l="1"/>
  <c r="K125" i="22" s="1"/>
  <c r="K129" i="22" s="1"/>
  <c r="K131" i="22" s="1"/>
  <c r="G63" i="22"/>
  <c r="G125" i="22" s="1"/>
  <c r="G129" i="22" s="1"/>
  <c r="G131" i="22" s="1"/>
  <c r="W64" i="26"/>
  <c r="AA55" i="26"/>
  <c r="AA57" i="26" s="1"/>
  <c r="AA64" i="26" s="1"/>
  <c r="J80" i="17"/>
  <c r="J86" i="17" s="1"/>
  <c r="AA76" i="24"/>
  <c r="J168" i="17"/>
  <c r="J173" i="17" s="1"/>
  <c r="AG83" i="24"/>
  <c r="AG63" i="24"/>
  <c r="AK62" i="24"/>
  <c r="AK63" i="24" s="1"/>
  <c r="AA86" i="24" l="1"/>
  <c r="AG74" i="24"/>
  <c r="AG76" i="24" s="1"/>
  <c r="AK74" i="24"/>
  <c r="AK76" i="24" s="1"/>
  <c r="D30" i="17"/>
  <c r="D34" i="17" l="1"/>
  <c r="D41" i="17"/>
  <c r="D56" i="17" s="1"/>
  <c r="D66" i="17"/>
  <c r="D76" i="17"/>
  <c r="D86" i="17"/>
  <c r="D106" i="17"/>
  <c r="D117" i="17"/>
  <c r="D144" i="17"/>
  <c r="D154" i="17"/>
  <c r="D165" i="17"/>
  <c r="D78" i="17" l="1"/>
  <c r="D80" i="17" s="1"/>
  <c r="D36" i="17"/>
  <c r="D122" i="17"/>
  <c r="D124" i="17" s="1"/>
  <c r="D167" i="17"/>
  <c r="D168" i="17" s="1"/>
  <c r="C31" i="24"/>
  <c r="E31" i="24"/>
  <c r="G31" i="24"/>
  <c r="I31" i="24"/>
  <c r="K31" i="24"/>
  <c r="M31" i="24"/>
  <c r="O31" i="24"/>
  <c r="Q31" i="24"/>
  <c r="S31" i="24"/>
  <c r="U31" i="24"/>
  <c r="W31" i="24"/>
  <c r="AE31" i="24"/>
  <c r="H76" i="17"/>
  <c r="W21" i="26" l="1"/>
  <c r="O31" i="26"/>
  <c r="O22" i="26"/>
  <c r="O24" i="26" s="1"/>
  <c r="M31" i="26"/>
  <c r="U22" i="26"/>
  <c r="S22" i="26"/>
  <c r="Q22" i="26"/>
  <c r="C22" i="26"/>
  <c r="E22" i="26"/>
  <c r="G22" i="26"/>
  <c r="I22" i="26"/>
  <c r="K22" i="26"/>
  <c r="M22" i="26"/>
  <c r="M24" i="26" s="1"/>
  <c r="AI31" i="24"/>
  <c r="AG29" i="24"/>
  <c r="AI21" i="24"/>
  <c r="AE21" i="24"/>
  <c r="AC20" i="24"/>
  <c r="AG20" i="24" s="1"/>
  <c r="AK20" i="24" s="1"/>
  <c r="AA38" i="24"/>
  <c r="E21" i="24"/>
  <c r="G21" i="24"/>
  <c r="I21" i="24"/>
  <c r="K21" i="24"/>
  <c r="M21" i="24"/>
  <c r="O21" i="24"/>
  <c r="Q21" i="24"/>
  <c r="AA39" i="24"/>
  <c r="H165" i="17"/>
  <c r="O33" i="26" l="1"/>
  <c r="M33" i="26"/>
  <c r="W22" i="26"/>
  <c r="AK29" i="24"/>
  <c r="I148" i="22" l="1"/>
  <c r="E148" i="22"/>
  <c r="E40" i="22"/>
  <c r="E63" i="22" s="1"/>
  <c r="E125" i="22" s="1"/>
  <c r="C24" i="26"/>
  <c r="W20" i="26"/>
  <c r="Y22" i="26"/>
  <c r="U24" i="26"/>
  <c r="S24" i="26"/>
  <c r="Q24" i="26"/>
  <c r="K24" i="26"/>
  <c r="I24" i="26"/>
  <c r="G24" i="26"/>
  <c r="E24" i="26"/>
  <c r="W32" i="26"/>
  <c r="Y31" i="26"/>
  <c r="U31" i="26"/>
  <c r="S31" i="26"/>
  <c r="Q31" i="26"/>
  <c r="K31" i="26"/>
  <c r="I31" i="26"/>
  <c r="G31" i="26"/>
  <c r="E31" i="26"/>
  <c r="C31" i="26"/>
  <c r="W30" i="26"/>
  <c r="W29" i="26"/>
  <c r="W26" i="26"/>
  <c r="Y24" i="26" l="1"/>
  <c r="AA22" i="26"/>
  <c r="K33" i="26"/>
  <c r="E33" i="26"/>
  <c r="G33" i="26"/>
  <c r="Q33" i="26"/>
  <c r="I33" i="26"/>
  <c r="C33" i="26"/>
  <c r="E129" i="22"/>
  <c r="W24" i="26"/>
  <c r="AA24" i="26" l="1"/>
  <c r="AA41" i="24" l="1"/>
  <c r="AI40" i="24"/>
  <c r="AE40" i="24"/>
  <c r="W40" i="24"/>
  <c r="U40" i="24"/>
  <c r="S40" i="24"/>
  <c r="Q40" i="24"/>
  <c r="O40" i="24"/>
  <c r="M40" i="24"/>
  <c r="K40" i="24"/>
  <c r="I40" i="24"/>
  <c r="G40" i="24"/>
  <c r="E40" i="24"/>
  <c r="C40" i="24"/>
  <c r="AG38" i="24"/>
  <c r="AA35" i="24"/>
  <c r="AA27" i="24"/>
  <c r="AG27" i="24" s="1"/>
  <c r="AK27" i="24" s="1"/>
  <c r="AA26" i="24"/>
  <c r="AC26" i="24" s="1"/>
  <c r="AA25" i="24"/>
  <c r="AC25" i="24" s="1"/>
  <c r="Y21" i="24"/>
  <c r="W21" i="24"/>
  <c r="U21" i="24"/>
  <c r="U33" i="24" s="1"/>
  <c r="S21" i="24"/>
  <c r="S33" i="24" s="1"/>
  <c r="E33" i="24"/>
  <c r="C33" i="24"/>
  <c r="AA19" i="24"/>
  <c r="AC19" i="24" s="1"/>
  <c r="AA16" i="24"/>
  <c r="C42" i="24" l="1"/>
  <c r="E42" i="24"/>
  <c r="AC16" i="24"/>
  <c r="S42" i="24"/>
  <c r="U42" i="24"/>
  <c r="AA21" i="24"/>
  <c r="AG26" i="24"/>
  <c r="AK26" i="24" s="1"/>
  <c r="AG19" i="24"/>
  <c r="AC21" i="24"/>
  <c r="Y33" i="24"/>
  <c r="Y42" i="24" s="1"/>
  <c r="M33" i="24"/>
  <c r="M42" i="24" s="1"/>
  <c r="AI33" i="24"/>
  <c r="AI42" i="24" s="1"/>
  <c r="Q33" i="24"/>
  <c r="Q42" i="24" s="1"/>
  <c r="O33" i="24"/>
  <c r="O42" i="24" s="1"/>
  <c r="G33" i="24"/>
  <c r="G42" i="24" s="1"/>
  <c r="W33" i="24"/>
  <c r="W42" i="24" s="1"/>
  <c r="K33" i="24"/>
  <c r="K42" i="24" s="1"/>
  <c r="AE33" i="24"/>
  <c r="AE42" i="24" s="1"/>
  <c r="I33" i="24"/>
  <c r="I42" i="24" s="1"/>
  <c r="AG16" i="24"/>
  <c r="AG25" i="24"/>
  <c r="AG35" i="24"/>
  <c r="AG39" i="24"/>
  <c r="AG31" i="24" l="1"/>
  <c r="AK19" i="24"/>
  <c r="AK21" i="24" s="1"/>
  <c r="AG21" i="24"/>
  <c r="AA33" i="24"/>
  <c r="AK25" i="24"/>
  <c r="AG40" i="24"/>
  <c r="AK35" i="24"/>
  <c r="AK16" i="24"/>
  <c r="AG33" i="24" l="1"/>
  <c r="AG42" i="24" s="1"/>
  <c r="AC42" i="24"/>
  <c r="AA42" i="24"/>
  <c r="AK31" i="24"/>
  <c r="AK33" i="24" s="1"/>
  <c r="AK42" i="24" s="1"/>
  <c r="H106" i="17"/>
  <c r="H167" i="17" l="1"/>
  <c r="H66" i="17"/>
  <c r="H78" i="17" l="1"/>
  <c r="H30" i="17" l="1"/>
  <c r="H19" i="17"/>
  <c r="H34" i="17" l="1"/>
  <c r="H36" i="17" s="1"/>
  <c r="H41" i="17" s="1"/>
  <c r="H56" i="17" s="1"/>
  <c r="H80" i="17" s="1"/>
  <c r="H86" i="17" s="1"/>
  <c r="E17" i="1" l="1"/>
  <c r="G17" i="1"/>
  <c r="I17" i="1"/>
  <c r="K17" i="1"/>
  <c r="K32" i="1"/>
  <c r="K34" i="1"/>
  <c r="K53" i="1" s="1"/>
  <c r="K73" i="1" s="1"/>
  <c r="E27" i="1"/>
  <c r="G27" i="1"/>
  <c r="I27" i="1"/>
  <c r="K27" i="1"/>
  <c r="E32" i="1"/>
  <c r="E34" i="1" s="1"/>
  <c r="E53" i="1" s="1"/>
  <c r="E73" i="1" s="1"/>
  <c r="G32" i="1"/>
  <c r="G34" i="1" s="1"/>
  <c r="G53" i="1" s="1"/>
  <c r="G73" i="1" s="1"/>
  <c r="I32" i="1"/>
  <c r="I34" i="1" s="1"/>
  <c r="I53" i="1" s="1"/>
  <c r="I73" i="1" s="1"/>
  <c r="E39" i="1"/>
  <c r="G39" i="1"/>
  <c r="I39" i="1"/>
  <c r="K39" i="1"/>
  <c r="E68" i="1"/>
  <c r="G68" i="1"/>
  <c r="G71" i="1" s="1"/>
  <c r="I68" i="1"/>
  <c r="I71" i="1" s="1"/>
  <c r="K68" i="1"/>
  <c r="K71" i="1" s="1"/>
  <c r="E71" i="1"/>
  <c r="E80" i="1"/>
  <c r="G80" i="1"/>
  <c r="I80" i="1"/>
  <c r="K80" i="1"/>
  <c r="E131" i="22"/>
  <c r="H117" i="17"/>
  <c r="H122" i="17" s="1"/>
  <c r="H124" i="17" s="1"/>
  <c r="H129" i="17" s="1"/>
  <c r="H144" i="17" s="1"/>
  <c r="H168" i="17" l="1"/>
  <c r="H173" i="17" s="1"/>
  <c r="I40" i="22"/>
  <c r="I63" i="22" l="1"/>
  <c r="I125" i="22" s="1"/>
  <c r="I129" i="22" s="1"/>
  <c r="I131" i="22" s="1"/>
</calcChain>
</file>

<file path=xl/sharedStrings.xml><?xml version="1.0" encoding="utf-8"?>
<sst xmlns="http://schemas.openxmlformats.org/spreadsheetml/2006/main" count="910" uniqueCount="397">
  <si>
    <t>Consolidated</t>
  </si>
  <si>
    <t>Cash and cash equivalents</t>
  </si>
  <si>
    <t>Inventories</t>
  </si>
  <si>
    <t>Other current assets</t>
  </si>
  <si>
    <t>Other non-current assets</t>
  </si>
  <si>
    <t xml:space="preserve">Other current liabilities </t>
  </si>
  <si>
    <t>Accounts payable - trade and others</t>
  </si>
  <si>
    <t>financial statements</t>
  </si>
  <si>
    <t xml:space="preserve">Total </t>
  </si>
  <si>
    <t>Other current liabilities</t>
  </si>
  <si>
    <t>Total current assets</t>
  </si>
  <si>
    <t>Total non-current assets</t>
  </si>
  <si>
    <t>Total current liabilities</t>
  </si>
  <si>
    <t>Total liabilities</t>
  </si>
  <si>
    <t>Current assets</t>
  </si>
  <si>
    <t>Non-current assets</t>
  </si>
  <si>
    <t>Total assets</t>
  </si>
  <si>
    <t>Assets</t>
  </si>
  <si>
    <t>Current liabilities</t>
  </si>
  <si>
    <t>Non-current liabilities</t>
  </si>
  <si>
    <t>Expenses</t>
  </si>
  <si>
    <t>Total expenses</t>
  </si>
  <si>
    <t>Interest income</t>
  </si>
  <si>
    <t>Cash flows from operating activities</t>
  </si>
  <si>
    <t>Charoen Pokphand Foods Public Company Limited</t>
  </si>
  <si>
    <t>and its Subsidiaries</t>
  </si>
  <si>
    <t xml:space="preserve">Charoen Pokphand Foods Public Company Limited </t>
  </si>
  <si>
    <t xml:space="preserve">and its Subsidiaries </t>
  </si>
  <si>
    <t>Total non-current liabilities</t>
  </si>
  <si>
    <t>Retained earnings</t>
  </si>
  <si>
    <t>Legal</t>
  </si>
  <si>
    <t>Unappropriated</t>
  </si>
  <si>
    <t>31 December</t>
  </si>
  <si>
    <t>Income tax paid</t>
  </si>
  <si>
    <t>Other income</t>
  </si>
  <si>
    <t>reserve</t>
  </si>
  <si>
    <t>Separate</t>
  </si>
  <si>
    <t>Note</t>
  </si>
  <si>
    <t xml:space="preserve">Share capital </t>
  </si>
  <si>
    <t xml:space="preserve">      Legal reserve</t>
  </si>
  <si>
    <t>equity</t>
  </si>
  <si>
    <t>share capital</t>
  </si>
  <si>
    <t>Consolidated financial statements</t>
  </si>
  <si>
    <t>Separate financial statements</t>
  </si>
  <si>
    <t>Property, plant and equipment</t>
  </si>
  <si>
    <t xml:space="preserve">Revenue from sale of goods </t>
  </si>
  <si>
    <t>Issued and</t>
  </si>
  <si>
    <t>Provisions and others</t>
  </si>
  <si>
    <t xml:space="preserve">   Appropriated</t>
  </si>
  <si>
    <t>Interest received</t>
  </si>
  <si>
    <t xml:space="preserve">   from financial institutions</t>
  </si>
  <si>
    <t>Accrued expenses</t>
  </si>
  <si>
    <t xml:space="preserve">   Unappropriated</t>
  </si>
  <si>
    <t>Cost of sale of goods</t>
  </si>
  <si>
    <t>Accounts receivable - trade and others</t>
  </si>
  <si>
    <t xml:space="preserve">Profit for the period </t>
  </si>
  <si>
    <t>Profit for the period</t>
  </si>
  <si>
    <t xml:space="preserve">   Equity holders of the Company</t>
  </si>
  <si>
    <t>Treasury</t>
  </si>
  <si>
    <t>shares</t>
  </si>
  <si>
    <t>interests</t>
  </si>
  <si>
    <t>Selling expenses</t>
  </si>
  <si>
    <t>Administrative expenses</t>
  </si>
  <si>
    <t>Finance costs</t>
  </si>
  <si>
    <t>differences</t>
  </si>
  <si>
    <t>Investments in subsidiaries</t>
  </si>
  <si>
    <t xml:space="preserve">Investments in associates </t>
  </si>
  <si>
    <t>Currency translation differences</t>
  </si>
  <si>
    <t xml:space="preserve">Deferred tax assets </t>
  </si>
  <si>
    <t xml:space="preserve">Deferred tax liabilities </t>
  </si>
  <si>
    <t>Interest paid</t>
  </si>
  <si>
    <t>Cash flows from investing activities</t>
  </si>
  <si>
    <t>earnings</t>
  </si>
  <si>
    <t>retained</t>
  </si>
  <si>
    <t xml:space="preserve">Proceeds from long-term borrowings </t>
  </si>
  <si>
    <t xml:space="preserve">Repayment of long-term borrowings </t>
  </si>
  <si>
    <t xml:space="preserve">   from financial institutions </t>
  </si>
  <si>
    <t>Profit for the period attributable to:</t>
  </si>
  <si>
    <t>Prepaid expenses</t>
  </si>
  <si>
    <t xml:space="preserve">Depreciation </t>
  </si>
  <si>
    <t>Amortisation</t>
  </si>
  <si>
    <t>-</t>
  </si>
  <si>
    <t>Dividends received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</si>
  <si>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</si>
  <si>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t>ordinary</t>
  </si>
  <si>
    <t>Assets (Continued)</t>
  </si>
  <si>
    <t>Proceeds from issue of debentures</t>
  </si>
  <si>
    <t>Statements of financial position</t>
  </si>
  <si>
    <t>31 March</t>
  </si>
  <si>
    <t>(Unit: Thousand Baht)</t>
  </si>
  <si>
    <t>Other components of equity</t>
  </si>
  <si>
    <t xml:space="preserve"> components</t>
  </si>
  <si>
    <t>Total other</t>
  </si>
  <si>
    <t>Non-</t>
  </si>
  <si>
    <t xml:space="preserve">controlling </t>
  </si>
  <si>
    <t>Non-controlling interests</t>
  </si>
  <si>
    <t>Goodwill</t>
  </si>
  <si>
    <t xml:space="preserve">   Non-controlling interests</t>
  </si>
  <si>
    <t xml:space="preserve">Other comprehensive income </t>
  </si>
  <si>
    <t xml:space="preserve">Other comprehensive income  </t>
  </si>
  <si>
    <t xml:space="preserve">Total comprehensive income </t>
  </si>
  <si>
    <t xml:space="preserve">   for the period</t>
  </si>
  <si>
    <t xml:space="preserve">   attributable to:</t>
  </si>
  <si>
    <t xml:space="preserve">   recorded directly in equity</t>
  </si>
  <si>
    <t xml:space="preserve">   Profit</t>
  </si>
  <si>
    <t xml:space="preserve">   Other comprehensive income</t>
  </si>
  <si>
    <t>Total comprehensive income</t>
  </si>
  <si>
    <t>Total income</t>
  </si>
  <si>
    <t>Income</t>
  </si>
  <si>
    <t xml:space="preserve">Profit before income tax </t>
  </si>
  <si>
    <t>Other intangible assets</t>
  </si>
  <si>
    <t>Gain on sale of investments</t>
  </si>
  <si>
    <t>Investment properties</t>
  </si>
  <si>
    <t xml:space="preserve">   expense (income)</t>
  </si>
  <si>
    <t>Income tax expense (income)</t>
  </si>
  <si>
    <t xml:space="preserve">   (Continued)</t>
  </si>
  <si>
    <t>Dividend income</t>
  </si>
  <si>
    <t>Non-current biological assets</t>
  </si>
  <si>
    <t>Current biological assets</t>
  </si>
  <si>
    <t xml:space="preserve">Other </t>
  </si>
  <si>
    <t xml:space="preserve">   Changes in ownership interests</t>
  </si>
  <si>
    <t>Other comprehensive income before</t>
  </si>
  <si>
    <t>premium</t>
  </si>
  <si>
    <t>Bills of exchange</t>
  </si>
  <si>
    <t xml:space="preserve">   of biological assets</t>
  </si>
  <si>
    <t>Share of profit of associates and</t>
  </si>
  <si>
    <t>Accrued dividend income</t>
  </si>
  <si>
    <t>Surplus on common control transactions</t>
  </si>
  <si>
    <t>Surplus on</t>
  </si>
  <si>
    <t>common control</t>
  </si>
  <si>
    <t>transactions</t>
  </si>
  <si>
    <t>Statements of income (Unaudited)</t>
  </si>
  <si>
    <t>Statements of comprehensive income (Unaudited)</t>
  </si>
  <si>
    <t>Three-month period ended</t>
  </si>
  <si>
    <t>Gains on sale of investments</t>
  </si>
  <si>
    <t xml:space="preserve">Losses on changes in fair value </t>
  </si>
  <si>
    <t>Net foreign exchange losses</t>
  </si>
  <si>
    <t xml:space="preserve"> in subsidiaries</t>
  </si>
  <si>
    <t>Comprehensive income for the period</t>
  </si>
  <si>
    <t>Surplus from</t>
  </si>
  <si>
    <t>1.</t>
  </si>
  <si>
    <t>These consisted of:</t>
  </si>
  <si>
    <t>Net</t>
  </si>
  <si>
    <t>2.</t>
  </si>
  <si>
    <t xml:space="preserve">   investments</t>
  </si>
  <si>
    <t>Fair value changes on available-for-sale</t>
  </si>
  <si>
    <t>2015</t>
  </si>
  <si>
    <t xml:space="preserve">   in subsidiaries and associates</t>
  </si>
  <si>
    <t>and associates</t>
  </si>
  <si>
    <t>7, 8</t>
  </si>
  <si>
    <t>Items that will never be reclassified</t>
  </si>
  <si>
    <t xml:space="preserve">Items that are or may be reclassified </t>
  </si>
  <si>
    <t xml:space="preserve">   joint ventures</t>
  </si>
  <si>
    <t>Revaluation differences on assets</t>
  </si>
  <si>
    <t>5, 7</t>
  </si>
  <si>
    <t xml:space="preserve">Net change in fair value of available-for-sale </t>
  </si>
  <si>
    <t xml:space="preserve">   investment transferred to profit or loss</t>
  </si>
  <si>
    <t xml:space="preserve">   income tax </t>
  </si>
  <si>
    <t>Income tax of other comprehensive income</t>
  </si>
  <si>
    <t xml:space="preserve">   subsequently to profit or loss</t>
  </si>
  <si>
    <t xml:space="preserve">   for the period, net </t>
  </si>
  <si>
    <t>Investments in joint ventures</t>
  </si>
  <si>
    <t>2016</t>
  </si>
  <si>
    <t>(Unaudited)</t>
  </si>
  <si>
    <t>Net foreign exchange gains</t>
  </si>
  <si>
    <t>Defined benefit plan actuarial losses</t>
  </si>
  <si>
    <t>Statements of cash flows (Unaudited)</t>
  </si>
  <si>
    <t>Statements of changes in equity (Unaudited)</t>
  </si>
  <si>
    <t>Depreciation of biological assets</t>
  </si>
  <si>
    <t xml:space="preserve">Subordinated perpetual debentures </t>
  </si>
  <si>
    <t>Subordinated</t>
  </si>
  <si>
    <t xml:space="preserve"> perpetual</t>
  </si>
  <si>
    <t xml:space="preserve"> debentures </t>
  </si>
  <si>
    <t xml:space="preserve">   cash receipts (payments)</t>
  </si>
  <si>
    <t>Proceeds from sale of investments</t>
  </si>
  <si>
    <t>Distribution costs</t>
  </si>
  <si>
    <t>Other comprehensive income (expense)</t>
  </si>
  <si>
    <t>Long-term borrowings</t>
  </si>
  <si>
    <t>Share premium</t>
  </si>
  <si>
    <t xml:space="preserve">   Share premium on ordinary shares</t>
  </si>
  <si>
    <t>Share premium on</t>
  </si>
  <si>
    <t xml:space="preserve">Adjustments to reconcile profit to </t>
  </si>
  <si>
    <t>Unrealised (gains) losses on exchange rates</t>
  </si>
  <si>
    <t>Surplus from change in shareholders’ equity</t>
  </si>
  <si>
    <t>Other components of shareholders’ equity</t>
  </si>
  <si>
    <t>Total shareholders’ equity</t>
  </si>
  <si>
    <t>Total liabilities and shareholders’ equity</t>
  </si>
  <si>
    <t>shareholders’</t>
  </si>
  <si>
    <t xml:space="preserve">Proceeds from sale of property, plant and </t>
  </si>
  <si>
    <t xml:space="preserve">   equipment and investment properties</t>
  </si>
  <si>
    <t xml:space="preserve">Effect of exchange rate changes on </t>
  </si>
  <si>
    <t xml:space="preserve">   cash and cash equivalents</t>
  </si>
  <si>
    <t>Foreign currency translation differences</t>
  </si>
  <si>
    <t xml:space="preserve">   Distributions to owners </t>
  </si>
  <si>
    <t xml:space="preserve"> equity</t>
  </si>
  <si>
    <t>Proceeds from issue of new ordinary shares</t>
  </si>
  <si>
    <t xml:space="preserve">Total transactions with owners, </t>
  </si>
  <si>
    <t>Bank overdrafts</t>
  </si>
  <si>
    <t>change in</t>
  </si>
  <si>
    <t xml:space="preserve"> shareholders’ equity</t>
  </si>
  <si>
    <t>Total</t>
  </si>
  <si>
    <t>Foreign</t>
  </si>
  <si>
    <t>currency</t>
  </si>
  <si>
    <t>Shareholders’ equity</t>
  </si>
  <si>
    <t>the Company</t>
  </si>
  <si>
    <t>equity holders of</t>
  </si>
  <si>
    <t>Liabilities and shareholders’ equity</t>
  </si>
  <si>
    <t xml:space="preserve">Liabilities and shareholders’ equity </t>
  </si>
  <si>
    <t xml:space="preserve">Total shareholders’ equity attributable </t>
  </si>
  <si>
    <t xml:space="preserve">   to equity holders of the Company</t>
  </si>
  <si>
    <t xml:space="preserve">Total shareholders’ </t>
  </si>
  <si>
    <t xml:space="preserve">equity attributable to </t>
  </si>
  <si>
    <t xml:space="preserve">Bank overdrafts and short-term borrowings </t>
  </si>
  <si>
    <t xml:space="preserve">   from financial institutions  </t>
  </si>
  <si>
    <t>Current portion of long-term borrowings</t>
  </si>
  <si>
    <t>Income tax payable</t>
  </si>
  <si>
    <t xml:space="preserve">   Other premium </t>
  </si>
  <si>
    <t>Payment of financial transaction costs</t>
  </si>
  <si>
    <t>Provisions for employee benefits</t>
  </si>
  <si>
    <t>30 June</t>
  </si>
  <si>
    <t>Six-month period ended</t>
  </si>
  <si>
    <t xml:space="preserve">   Total distributions to owners</t>
  </si>
  <si>
    <t xml:space="preserve">      in subsidiaries and associates</t>
  </si>
  <si>
    <t xml:space="preserve">Gains on sale of investments </t>
  </si>
  <si>
    <t>Losses on sale and write-off of property,</t>
  </si>
  <si>
    <t>Gain on changes in fair value of investment</t>
  </si>
  <si>
    <t>Items that will not be reclassified</t>
  </si>
  <si>
    <t xml:space="preserve">    subsequently to profit or loss</t>
  </si>
  <si>
    <t xml:space="preserve">   information:</t>
  </si>
  <si>
    <t>Supplemental disclosures of cash flows</t>
  </si>
  <si>
    <t xml:space="preserve">Net increase (decrease) in cash and </t>
  </si>
  <si>
    <t xml:space="preserve">   exchange rates</t>
  </si>
  <si>
    <t xml:space="preserve">   cash equivalents, before effect of </t>
  </si>
  <si>
    <t xml:space="preserve">   cash equivalents</t>
  </si>
  <si>
    <t xml:space="preserve">      - Others</t>
  </si>
  <si>
    <t xml:space="preserve">Total items that will be reclassified </t>
  </si>
  <si>
    <t xml:space="preserve">Items that will not be reclassified </t>
  </si>
  <si>
    <t xml:space="preserve">Total items that will not be reclassified </t>
  </si>
  <si>
    <t xml:space="preserve">Items that will be reclassified </t>
  </si>
  <si>
    <t>paid-up</t>
  </si>
  <si>
    <t xml:space="preserve">    for the period, net of income tax</t>
  </si>
  <si>
    <t>Total comprehensive income (expense)</t>
  </si>
  <si>
    <t xml:space="preserve">Payment for acquisition of property, plant and </t>
  </si>
  <si>
    <t>Payment for acquisition of other intangible assets</t>
  </si>
  <si>
    <t>Proceeds from sale of other intangible assets</t>
  </si>
  <si>
    <t>Net cash provided by (used in) investing activities</t>
  </si>
  <si>
    <t>Share of profit of associates and joint ventures</t>
  </si>
  <si>
    <t>Changes in operating assets and liabilities</t>
  </si>
  <si>
    <t xml:space="preserve">Dividends paid of the Company - net of </t>
  </si>
  <si>
    <t>Net cash provided by (used in) financing activities</t>
  </si>
  <si>
    <t>Cash and cash equivalents at 1 January</t>
  </si>
  <si>
    <t>Cash and cash equivalents at 30 June</t>
  </si>
  <si>
    <t xml:space="preserve">Payment for acquisition of investments </t>
  </si>
  <si>
    <t>Gains on changes in fair value of investment</t>
  </si>
  <si>
    <t xml:space="preserve"> financial statements</t>
  </si>
  <si>
    <t>Restricted deposits at financial institutions</t>
  </si>
  <si>
    <t>Advance payments for purchase of goods</t>
  </si>
  <si>
    <t>Right-of-use assets</t>
  </si>
  <si>
    <t xml:space="preserve">Current portion of lease liabilities </t>
  </si>
  <si>
    <t>Lease liabilities</t>
  </si>
  <si>
    <t>Provision for employee benefits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</si>
  <si>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</si>
  <si>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</si>
  <si>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t>Treasury shares</t>
  </si>
  <si>
    <t>Six-month period ended 30 June 2020</t>
  </si>
  <si>
    <t>Balance at 1 January 2020</t>
  </si>
  <si>
    <t>Balance at 30 June 2020</t>
  </si>
  <si>
    <t>2020</t>
  </si>
  <si>
    <t>Finance cost on lease liabilities</t>
  </si>
  <si>
    <t xml:space="preserve">equity investments </t>
  </si>
  <si>
    <t xml:space="preserve"> measured</t>
  </si>
  <si>
    <t xml:space="preserve">at fair value </t>
  </si>
  <si>
    <t>through other</t>
  </si>
  <si>
    <t>revaluation</t>
  </si>
  <si>
    <t xml:space="preserve"> comprehensive </t>
  </si>
  <si>
    <t xml:space="preserve">translation </t>
  </si>
  <si>
    <t xml:space="preserve"> of shareholder’s </t>
  </si>
  <si>
    <t>of assets</t>
  </si>
  <si>
    <t>income</t>
  </si>
  <si>
    <t xml:space="preserve">   Total changes in ownership interests</t>
  </si>
  <si>
    <t xml:space="preserve">    recorded directly in equity</t>
  </si>
  <si>
    <t xml:space="preserve">      - Losses on remeasurements of defined</t>
  </si>
  <si>
    <t xml:space="preserve">           benefit plans</t>
  </si>
  <si>
    <t>cash flow</t>
  </si>
  <si>
    <t xml:space="preserve"> hedges</t>
  </si>
  <si>
    <t xml:space="preserve">Gain on </t>
  </si>
  <si>
    <t xml:space="preserve"> of shareholder’s</t>
  </si>
  <si>
    <t xml:space="preserve">      - Loss on remeasurements of defined</t>
  </si>
  <si>
    <r>
      <t xml:space="preserve">Diluted earnings per share </t>
    </r>
    <r>
      <rPr>
        <b/>
        <i/>
        <sz val="11"/>
        <rFont val="Times New Roman"/>
        <family val="1"/>
      </rPr>
      <t>(in Baht)</t>
    </r>
  </si>
  <si>
    <t>Proceeds from (repayment of) bills of exchange</t>
  </si>
  <si>
    <t>Proceeds from (payment for) acquisition of</t>
  </si>
  <si>
    <t xml:space="preserve">   non-controlling interests </t>
  </si>
  <si>
    <t>Advance payment of investment</t>
  </si>
  <si>
    <t>Investments in equity securities</t>
  </si>
  <si>
    <t>SUM(J11:J38)</t>
  </si>
  <si>
    <t>Biological assets</t>
  </si>
  <si>
    <t>Net cash provided by operating activities</t>
  </si>
  <si>
    <t>Gains (losses) on cash flow hedges</t>
  </si>
  <si>
    <t>Other finance costs</t>
  </si>
  <si>
    <t xml:space="preserve">    fair value through other comprehensive income</t>
  </si>
  <si>
    <t xml:space="preserve">    Equity holders of the Company</t>
  </si>
  <si>
    <t xml:space="preserve">    Non-controlling interests</t>
  </si>
  <si>
    <t>Payment for acquisition of right-of-use assets</t>
  </si>
  <si>
    <t>Proceeds from (repayment of) short-term</t>
  </si>
  <si>
    <t xml:space="preserve">   borrowings from financial institutions</t>
  </si>
  <si>
    <t>Payment of lease liabilities</t>
  </si>
  <si>
    <t>Repayment of debenture</t>
  </si>
  <si>
    <t>Non-cash transactions</t>
  </si>
  <si>
    <t>(Reversal of) impairment losses</t>
  </si>
  <si>
    <t>Payment to acquire treasury shares</t>
  </si>
  <si>
    <t>Proceeds from short-term borrowing</t>
  </si>
  <si>
    <t xml:space="preserve">   from other company</t>
  </si>
  <si>
    <t>Total comprehensive income for the period</t>
  </si>
  <si>
    <t xml:space="preserve">Gains (losses) on </t>
  </si>
  <si>
    <t>Gains on</t>
  </si>
  <si>
    <t>Losses on</t>
  </si>
  <si>
    <t xml:space="preserve">   of subsidiaries</t>
  </si>
  <si>
    <t>Six-month period ended 30 June 2021</t>
  </si>
  <si>
    <t>Balance at 1 January 2021</t>
  </si>
  <si>
    <t>Balance at 30 June 2021</t>
  </si>
  <si>
    <t>2021</t>
  </si>
  <si>
    <t>Short-term loans to related parties</t>
  </si>
  <si>
    <t>Other current financial assets</t>
  </si>
  <si>
    <t>Long-term loans to related parties</t>
  </si>
  <si>
    <t>Short-term borrowing from related parties</t>
  </si>
  <si>
    <t>Other current financial liabilities</t>
  </si>
  <si>
    <t>Other non-current financial liabilities</t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</si>
  <si>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</si>
  <si>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Profit before income tax expense (income)</t>
  </si>
  <si>
    <t xml:space="preserve">   Dividends paid</t>
  </si>
  <si>
    <t xml:space="preserve">   Shares repurchased</t>
  </si>
  <si>
    <t xml:space="preserve">   Changes in interests in subsidiaries</t>
  </si>
  <si>
    <t xml:space="preserve">      without a change in control</t>
  </si>
  <si>
    <t xml:space="preserve">   Changes in interests in associates</t>
  </si>
  <si>
    <t xml:space="preserve">   New shares issued by subsidiaries</t>
  </si>
  <si>
    <t xml:space="preserve">Losses (gains) on changes in fair value </t>
  </si>
  <si>
    <t xml:space="preserve">   accounted for using equity method</t>
  </si>
  <si>
    <t xml:space="preserve">Share of profit of associates and joint ventures </t>
  </si>
  <si>
    <t xml:space="preserve">Income tax relating to items that will be reclassified </t>
  </si>
  <si>
    <t xml:space="preserve">Income tax relating to items that will not be reclassified </t>
  </si>
  <si>
    <t>Gains (losses) on revaluation of assets</t>
  </si>
  <si>
    <t xml:space="preserve">   Liquidation of subsidiary</t>
  </si>
  <si>
    <t>Transfer to retained earnings</t>
  </si>
  <si>
    <t>Interest paid on subordinated perpetual debentures</t>
  </si>
  <si>
    <t>Gains (losses) on</t>
  </si>
  <si>
    <t>(Reversal of) losses on inventory devaluation</t>
  </si>
  <si>
    <t>Proceeds from (payment for) short-term loans to</t>
  </si>
  <si>
    <t xml:space="preserve">   related parties</t>
  </si>
  <si>
    <t xml:space="preserve">   Total distributions to owners </t>
  </si>
  <si>
    <t>Non-current assets classified as held for sale</t>
  </si>
  <si>
    <t xml:space="preserve">Interest paid on subordinated perpetualdebentures </t>
  </si>
  <si>
    <t>Cash flows from operating activities (Continued)</t>
  </si>
  <si>
    <t xml:space="preserve">   plant and equipment, right-of-use assets</t>
  </si>
  <si>
    <t xml:space="preserve">Unrealised losses on changes in fair value of </t>
  </si>
  <si>
    <t>Net consideration received (paid) from acquisition</t>
  </si>
  <si>
    <t xml:space="preserve">   to related parties</t>
  </si>
  <si>
    <t>Proceeds from (payment for) long-term loan</t>
  </si>
  <si>
    <t xml:space="preserve">   from related parties</t>
  </si>
  <si>
    <t xml:space="preserve">   other intangible assets and investment properties</t>
  </si>
  <si>
    <t>Employee benefits paid</t>
  </si>
  <si>
    <t>Dividends paid to non-controlling interests</t>
  </si>
  <si>
    <t>6, 10</t>
  </si>
  <si>
    <t>Total comprehensive income attributable to:</t>
  </si>
  <si>
    <t xml:space="preserve">    net of income tax</t>
  </si>
  <si>
    <t xml:space="preserve">Other comprehensive income for the period, </t>
  </si>
  <si>
    <t>Transactions with owners, recorded directly in equity</t>
  </si>
  <si>
    <t xml:space="preserve">   Acquisition of subsidiary with </t>
  </si>
  <si>
    <t xml:space="preserve">      non-controlling interests  </t>
  </si>
  <si>
    <t xml:space="preserve">   Acquisition of subsidiaries with</t>
  </si>
  <si>
    <t>(losses) on</t>
  </si>
  <si>
    <t xml:space="preserve">   Dividends paid </t>
  </si>
  <si>
    <t>Other components of equities</t>
  </si>
  <si>
    <t>Other financial liabilities</t>
  </si>
  <si>
    <t xml:space="preserve">   dividends (for shares held in treasury)</t>
  </si>
  <si>
    <t>Gains (losses) on equity investments measured at</t>
  </si>
  <si>
    <t xml:space="preserve">      - Gains (losses) on remeasurements of defined</t>
  </si>
  <si>
    <t>Gains</t>
  </si>
  <si>
    <t xml:space="preserve">   in associate</t>
  </si>
  <si>
    <t xml:space="preserve">Gains on </t>
  </si>
  <si>
    <t xml:space="preserve">Proceeds from (repayment of) short-term borrowings </t>
  </si>
  <si>
    <t xml:space="preserve">   financial assets</t>
  </si>
  <si>
    <t>Gain on liquidation of subsidiary</t>
  </si>
  <si>
    <t xml:space="preserve">2.1  As  at 30 June 2021, the  Group and  the Company had  accrued dividend income  amounting  to Baht  563 million and  Baht 390 </t>
  </si>
  <si>
    <t xml:space="preserve">       11,741 million and Baht 2,837 million, respectively).</t>
  </si>
  <si>
    <t>Proceeds from (payment for) other current</t>
  </si>
  <si>
    <t xml:space="preserve">2.2  During  the  six-month  period  ended 30  June  2021, a  foreign  subsidiary  had  land  revalued  and  recognised  the  increase  in </t>
  </si>
  <si>
    <t xml:space="preserve">Liabilities included in disposal groups </t>
  </si>
  <si>
    <t xml:space="preserve">   classified as held for sale</t>
  </si>
  <si>
    <t>Losses on remeasurements of defined benefit plans</t>
  </si>
  <si>
    <t xml:space="preserve">Expected credit losses for accounts </t>
  </si>
  <si>
    <t xml:space="preserve">   receivable - trade and others</t>
  </si>
  <si>
    <t>Payment for liquidation of subsidiary</t>
  </si>
  <si>
    <t xml:space="preserve">Cash flows from financing activities </t>
  </si>
  <si>
    <r>
      <rPr>
        <sz val="11"/>
        <rFont val="Times New Roman"/>
        <family val="1"/>
      </rPr>
      <t xml:space="preserve">       million, respectively  </t>
    </r>
    <r>
      <rPr>
        <i/>
        <sz val="11"/>
        <rFont val="Times New Roman"/>
        <family val="1"/>
      </rPr>
      <t>(2020: the Group had accrued dividend income amounting to Baht 134 million).</t>
    </r>
  </si>
  <si>
    <t xml:space="preserve">       revalued  and  recognised  th  increase  in value  of land  in the consolidated  and  separate  financial  statements  totalling Baht  </t>
  </si>
  <si>
    <t xml:space="preserve">   derivative liabilities</t>
  </si>
  <si>
    <r>
      <t xml:space="preserve">       value of land in the consolidated  financial  statements totalling  Baht  68  million  </t>
    </r>
    <r>
      <rPr>
        <i/>
        <sz val="11"/>
        <rFont val="Times New Roman"/>
        <family val="1"/>
      </rPr>
      <t xml:space="preserve">(2020: the Group and  the  Company had land   </t>
    </r>
    <r>
      <rPr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</si>
</sst>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#,##0\ ;\(#,##0\)"/>
    <numFmt numFmtId="165" formatCode="_(* #,##0_);_(* \(#,##0\);_(* &quot;-&quot;??_);_(@_)"/>
    <numFmt numFmtId="166" formatCode="#,##0.00\ ;\(#,##0.00\)"/>
  </numFmts>
  <fonts count="25" x14ac:knownFonts="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5"/>
      <name val="Angsana New"/>
      <family val="1"/>
    </font>
    <font>
      <i/>
      <sz val="10"/>
      <name val="Times New Roman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340">
    <xf numFmtId="0" fontId="0" fillId="0" borderId="0" xfId="0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37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/>
    <xf numFmtId="3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1" fontId="3" fillId="0" borderId="1" xfId="0" applyNumberFormat="1" applyFont="1" applyFill="1" applyBorder="1"/>
    <xf numFmtId="41" fontId="3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41" fontId="2" fillId="0" borderId="2" xfId="0" applyNumberFormat="1" applyFont="1" applyFill="1" applyBorder="1"/>
    <xf numFmtId="41" fontId="2" fillId="0" borderId="3" xfId="0" applyNumberFormat="1" applyFont="1" applyFill="1" applyBorder="1"/>
    <xf numFmtId="41" fontId="3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/>
    <xf numFmtId="43" fontId="3" fillId="0" borderId="0" xfId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49" fontId="0" fillId="0" borderId="0" xfId="0" applyNumberFormat="1" applyFill="1" applyBorder="1" applyAlignment="1"/>
    <xf numFmtId="0" fontId="0" fillId="0" borderId="0" xfId="0" applyFont="1" applyFill="1" applyBorder="1" applyAlignment="1"/>
    <xf numFmtId="165" fontId="0" fillId="0" borderId="0" xfId="0" applyNumberFormat="1" applyFont="1" applyFill="1" applyAlignment="1"/>
    <xf numFmtId="43" fontId="3" fillId="0" borderId="1" xfId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0" fontId="3" fillId="0" borderId="0" xfId="0" applyFont="1" applyFill="1"/>
    <xf numFmtId="49" fontId="9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0" fillId="0" borderId="0" xfId="0" applyFill="1"/>
    <xf numFmtId="41" fontId="2" fillId="0" borderId="4" xfId="0" applyNumberFormat="1" applyFont="1" applyFill="1" applyBorder="1"/>
    <xf numFmtId="37" fontId="3" fillId="0" borderId="0" xfId="0" applyNumberFormat="1" applyFont="1" applyFill="1"/>
    <xf numFmtId="0" fontId="3" fillId="0" borderId="0" xfId="0" applyFont="1" applyFill="1" applyBorder="1"/>
    <xf numFmtId="41" fontId="2" fillId="0" borderId="1" xfId="0" applyNumberFormat="1" applyFont="1" applyFill="1" applyBorder="1"/>
    <xf numFmtId="0" fontId="6" fillId="0" borderId="0" xfId="0" applyFont="1" applyFill="1" applyAlignment="1">
      <alignment horizontal="center"/>
    </xf>
    <xf numFmtId="37" fontId="3" fillId="0" borderId="1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" fillId="0" borderId="0" xfId="0" applyFont="1" applyFill="1"/>
    <xf numFmtId="165" fontId="3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49" fontId="0" fillId="0" borderId="1" xfId="0" applyNumberFormat="1" applyFill="1" applyBorder="1" applyAlignment="1">
      <alignment horizontal="center"/>
    </xf>
    <xf numFmtId="49" fontId="3" fillId="0" borderId="0" xfId="0" applyNumberFormat="1" applyFont="1" applyFill="1"/>
    <xf numFmtId="41" fontId="2" fillId="0" borderId="5" xfId="0" applyNumberFormat="1" applyFont="1" applyFill="1" applyBorder="1"/>
    <xf numFmtId="0" fontId="14" fillId="0" borderId="0" xfId="0" applyFont="1" applyFill="1" applyBorder="1" applyAlignment="1">
      <alignment horizontal="right"/>
    </xf>
    <xf numFmtId="37" fontId="14" fillId="0" borderId="0" xfId="0" applyNumberFormat="1" applyFont="1" applyFill="1" applyBorder="1"/>
    <xf numFmtId="37" fontId="14" fillId="0" borderId="0" xfId="0" applyNumberFormat="1" applyFont="1" applyFill="1" applyBorder="1" applyAlignment="1">
      <alignment horizontal="right"/>
    </xf>
    <xf numFmtId="37" fontId="14" fillId="0" borderId="0" xfId="0" quotePrefix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/>
    <xf numFmtId="43" fontId="2" fillId="0" borderId="3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horizontal="right"/>
    </xf>
    <xf numFmtId="43" fontId="2" fillId="0" borderId="0" xfId="0" applyNumberFormat="1" applyFont="1" applyFill="1" applyBorder="1" applyAlignment="1">
      <alignment horizontal="right"/>
    </xf>
    <xf numFmtId="41" fontId="0" fillId="0" borderId="1" xfId="0" applyNumberFormat="1" applyFont="1" applyFill="1" applyBorder="1"/>
    <xf numFmtId="49" fontId="0" fillId="0" borderId="0" xfId="0" applyNumberFormat="1" applyFont="1" applyFill="1" applyBorder="1" applyAlignment="1"/>
    <xf numFmtId="39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41" fontId="0" fillId="0" borderId="0" xfId="0" applyNumberFormat="1" applyFont="1" applyFill="1" applyBorder="1"/>
    <xf numFmtId="0" fontId="6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horizontal="right" vertical="center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justify" vertical="center"/>
    </xf>
    <xf numFmtId="165" fontId="0" fillId="0" borderId="0" xfId="1" applyNumberFormat="1" applyFont="1" applyFill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165" fontId="0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41" fontId="3" fillId="0" borderId="1" xfId="1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1" fontId="2" fillId="0" borderId="0" xfId="1" applyNumberFormat="1" applyFont="1" applyFill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center" vertical="center"/>
    </xf>
    <xf numFmtId="41" fontId="2" fillId="0" borderId="3" xfId="1" applyNumberFormat="1" applyFont="1" applyFill="1" applyBorder="1" applyAlignment="1">
      <alignment horizontal="right" vertical="center"/>
    </xf>
    <xf numFmtId="0" fontId="15" fillId="0" borderId="0" xfId="4" applyAlignment="1">
      <alignment vertical="center"/>
    </xf>
    <xf numFmtId="165" fontId="15" fillId="0" borderId="0" xfId="1" applyNumberFormat="1" applyFont="1" applyAlignment="1">
      <alignment vertical="center"/>
    </xf>
    <xf numFmtId="0" fontId="3" fillId="0" borderId="0" xfId="4" applyFont="1" applyAlignment="1">
      <alignment vertical="center"/>
    </xf>
    <xf numFmtId="0" fontId="15" fillId="0" borderId="0" xfId="4" applyAlignment="1">
      <alignment horizontal="left"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/>
    </xf>
    <xf numFmtId="0" fontId="18" fillId="0" borderId="0" xfId="4" applyFont="1" applyAlignment="1">
      <alignment vertical="center"/>
    </xf>
    <xf numFmtId="0" fontId="6" fillId="0" borderId="0" xfId="0" applyFont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3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vertical="center"/>
    </xf>
    <xf numFmtId="37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164" fontId="0" fillId="0" borderId="0" xfId="0" applyNumberFormat="1" applyFill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5" fontId="0" fillId="0" borderId="0" xfId="2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20" fillId="0" borderId="0" xfId="0" applyNumberFormat="1" applyFont="1" applyFill="1" applyBorder="1" applyAlignment="1">
      <alignment vertical="center"/>
    </xf>
    <xf numFmtId="37" fontId="0" fillId="0" borderId="0" xfId="0" applyNumberFormat="1" applyFont="1" applyFill="1" applyBorder="1" applyAlignment="1">
      <alignment horizontal="right" vertical="center"/>
    </xf>
    <xf numFmtId="164" fontId="0" fillId="0" borderId="0" xfId="0" quotePrefix="1" applyNumberFormat="1" applyFont="1" applyFill="1" applyAlignment="1">
      <alignment vertical="center"/>
    </xf>
    <xf numFmtId="164" fontId="0" fillId="0" borderId="1" xfId="0" quotePrefix="1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41" fontId="0" fillId="0" borderId="0" xfId="1" applyNumberFormat="1" applyFont="1" applyFill="1" applyBorder="1" applyAlignment="1">
      <alignment horizontal="right" vertical="center"/>
    </xf>
    <xf numFmtId="49" fontId="0" fillId="0" borderId="0" xfId="0" applyNumberFormat="1" applyFont="1" applyAlignment="1">
      <alignment vertical="center"/>
    </xf>
    <xf numFmtId="37" fontId="0" fillId="0" borderId="0" xfId="0" applyNumberFormat="1" applyFont="1" applyFill="1" applyAlignment="1">
      <alignment horizontal="right" vertical="center"/>
    </xf>
    <xf numFmtId="164" fontId="0" fillId="0" borderId="0" xfId="0" applyNumberFormat="1" applyFont="1" applyFill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165" fontId="3" fillId="0" borderId="0" xfId="2" applyNumberFormat="1" applyFont="1" applyFill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/>
    </xf>
    <xf numFmtId="49" fontId="0" fillId="0" borderId="0" xfId="0" applyNumberFormat="1"/>
    <xf numFmtId="0" fontId="0" fillId="0" borderId="0" xfId="0" applyBorder="1" applyAlignment="1">
      <alignment vertical="center"/>
    </xf>
    <xf numFmtId="41" fontId="0" fillId="0" borderId="1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0" fontId="3" fillId="0" borderId="0" xfId="0" applyFont="1" applyAlignment="1"/>
    <xf numFmtId="0" fontId="6" fillId="0" borderId="0" xfId="4" applyFont="1" applyBorder="1" applyAlignment="1">
      <alignment horizontal="center" vertical="center"/>
    </xf>
    <xf numFmtId="0" fontId="18" fillId="0" borderId="0" xfId="4" applyFont="1" applyBorder="1" applyAlignment="1">
      <alignment horizontal="left" vertical="center"/>
    </xf>
    <xf numFmtId="165" fontId="2" fillId="0" borderId="0" xfId="1" applyNumberFormat="1" applyFont="1" applyBorder="1" applyAlignment="1">
      <alignment vertical="center"/>
    </xf>
    <xf numFmtId="0" fontId="15" fillId="0" borderId="0" xfId="4" applyBorder="1" applyAlignment="1">
      <alignment horizontal="left" vertical="center"/>
    </xf>
    <xf numFmtId="0" fontId="15" fillId="0" borderId="0" xfId="4" applyBorder="1" applyAlignment="1">
      <alignment vertical="center"/>
    </xf>
    <xf numFmtId="165" fontId="15" fillId="0" borderId="0" xfId="1" applyNumberFormat="1" applyFont="1" applyBorder="1" applyAlignment="1">
      <alignment vertical="center"/>
    </xf>
    <xf numFmtId="165" fontId="3" fillId="0" borderId="0" xfId="1" applyNumberFormat="1" applyFont="1" applyFill="1" applyAlignment="1"/>
    <xf numFmtId="165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>
      <alignment horizontal="right"/>
    </xf>
    <xf numFmtId="43" fontId="3" fillId="0" borderId="0" xfId="1" applyFont="1" applyFill="1" applyAlignment="1"/>
    <xf numFmtId="43" fontId="3" fillId="0" borderId="0" xfId="1" applyFont="1" applyFill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/>
    <xf numFmtId="41" fontId="2" fillId="0" borderId="1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/>
    <xf numFmtId="165" fontId="2" fillId="0" borderId="4" xfId="1" applyNumberFormat="1" applyFont="1" applyFill="1" applyBorder="1" applyAlignment="1"/>
    <xf numFmtId="165" fontId="2" fillId="0" borderId="0" xfId="1" applyNumberFormat="1" applyFont="1" applyFill="1" applyBorder="1" applyAlignment="1"/>
    <xf numFmtId="41" fontId="2" fillId="0" borderId="3" xfId="1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/>
    <xf numFmtId="41" fontId="2" fillId="0" borderId="4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/>
    <xf numFmtId="165" fontId="3" fillId="0" borderId="3" xfId="1" applyNumberFormat="1" applyFont="1" applyFill="1" applyBorder="1" applyAlignment="1"/>
    <xf numFmtId="165" fontId="0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Alignment="1">
      <alignment horizontal="right"/>
    </xf>
    <xf numFmtId="165" fontId="2" fillId="0" borderId="5" xfId="1" applyNumberFormat="1" applyFont="1" applyFill="1" applyBorder="1" applyAlignment="1"/>
    <xf numFmtId="41" fontId="3" fillId="0" borderId="1" xfId="1" applyNumberFormat="1" applyFont="1" applyFill="1" applyBorder="1" applyAlignment="1">
      <alignment horizontal="right"/>
    </xf>
    <xf numFmtId="41" fontId="0" fillId="0" borderId="0" xfId="2" applyNumberFormat="1" applyFont="1" applyFill="1" applyAlignment="1">
      <alignment horizontal="right" vertical="center"/>
    </xf>
    <xf numFmtId="165" fontId="0" fillId="0" borderId="1" xfId="2" applyNumberFormat="1" applyFont="1" applyFill="1" applyBorder="1" applyAlignment="1">
      <alignment horizontal="right" vertical="center"/>
    </xf>
    <xf numFmtId="37" fontId="0" fillId="0" borderId="1" xfId="0" applyNumberFormat="1" applyFont="1" applyFill="1" applyBorder="1" applyAlignment="1">
      <alignment horizontal="right" vertical="center"/>
    </xf>
    <xf numFmtId="166" fontId="2" fillId="0" borderId="3" xfId="2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right" vertical="center"/>
    </xf>
    <xf numFmtId="165" fontId="0" fillId="0" borderId="0" xfId="2" applyNumberFormat="1" applyFont="1" applyFill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3" fontId="15" fillId="0" borderId="0" xfId="1" applyFont="1" applyAlignment="1">
      <alignment vertical="center"/>
    </xf>
    <xf numFmtId="165" fontId="2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right" vertical="center"/>
    </xf>
    <xf numFmtId="41" fontId="3" fillId="0" borderId="0" xfId="1" applyNumberFormat="1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3" fillId="0" borderId="0" xfId="2" applyNumberFormat="1" applyFont="1" applyFill="1" applyAlignment="1">
      <alignment horizontal="right" vertical="center"/>
    </xf>
    <xf numFmtId="41" fontId="3" fillId="0" borderId="1" xfId="2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1" fontId="3" fillId="0" borderId="0" xfId="2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49" fontId="0" fillId="0" borderId="0" xfId="0" applyNumberFormat="1" applyFill="1"/>
    <xf numFmtId="41" fontId="0" fillId="0" borderId="0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Fill="1" applyAlignment="1">
      <alignment horizontal="right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ill="1" applyAlignment="1">
      <alignment horizontal="right" vertical="center"/>
    </xf>
    <xf numFmtId="43" fontId="0" fillId="0" borderId="0" xfId="2" applyFont="1" applyFill="1" applyAlignment="1">
      <alignment horizontal="right"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justify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1" fontId="2" fillId="0" borderId="0" xfId="0" applyNumberFormat="1" applyFont="1" applyFill="1" applyAlignment="1">
      <alignment horizontal="right" vertical="center"/>
    </xf>
    <xf numFmtId="41" fontId="0" fillId="0" borderId="0" xfId="0" applyNumberFormat="1" applyFont="1" applyFill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37" fontId="2" fillId="0" borderId="0" xfId="0" quotePrefix="1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7" fontId="0" fillId="0" borderId="0" xfId="0" quotePrefix="1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43" fontId="0" fillId="0" borderId="0" xfId="1" applyFont="1" applyFill="1" applyAlignment="1">
      <alignment horizontal="right" vertical="center"/>
    </xf>
    <xf numFmtId="41" fontId="2" fillId="0" borderId="3" xfId="0" applyNumberFormat="1" applyFont="1" applyFill="1" applyBorder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165" fontId="0" fillId="0" borderId="1" xfId="1" applyNumberFormat="1" applyFont="1" applyFill="1" applyBorder="1" applyAlignment="1">
      <alignment horizontal="right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66" fontId="18" fillId="0" borderId="0" xfId="2" applyNumberFormat="1" applyFont="1" applyFill="1" applyBorder="1"/>
    <xf numFmtId="166" fontId="18" fillId="0" borderId="0" xfId="0" applyNumberFormat="1" applyFont="1" applyFill="1" applyBorder="1"/>
    <xf numFmtId="165" fontId="0" fillId="0" borderId="1" xfId="0" applyNumberFormat="1" applyFont="1" applyFill="1" applyBorder="1" applyAlignment="1">
      <alignment horizontal="right" vertical="center"/>
    </xf>
    <xf numFmtId="164" fontId="0" fillId="0" borderId="1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0" fontId="15" fillId="0" borderId="0" xfId="4" applyFill="1" applyAlignment="1">
      <alignment vertical="center"/>
    </xf>
    <xf numFmtId="165" fontId="15" fillId="0" borderId="0" xfId="1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2" fillId="0" borderId="0" xfId="4" applyFont="1" applyFill="1" applyAlignment="1">
      <alignment horizontal="left" vertical="center"/>
    </xf>
    <xf numFmtId="0" fontId="3" fillId="0" borderId="0" xfId="4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/>
    </xf>
    <xf numFmtId="0" fontId="15" fillId="0" borderId="0" xfId="4" applyFill="1" applyAlignment="1">
      <alignment horizontal="left" vertical="center"/>
    </xf>
    <xf numFmtId="16" fontId="0" fillId="0" borderId="5" xfId="1" quotePrefix="1" applyNumberFormat="1" applyFont="1" applyFill="1" applyBorder="1" applyAlignment="1">
      <alignment horizontal="center" vertical="center"/>
    </xf>
    <xf numFmtId="0" fontId="3" fillId="0" borderId="5" xfId="1" quotePrefix="1" applyNumberFormat="1" applyFont="1" applyFill="1" applyBorder="1" applyAlignment="1">
      <alignment horizontal="center" vertical="center"/>
    </xf>
    <xf numFmtId="0" fontId="0" fillId="0" borderId="5" xfId="1" quotePrefix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49" fontId="9" fillId="0" borderId="0" xfId="4" applyNumberFormat="1" applyFont="1" applyFill="1" applyAlignment="1">
      <alignment horizontal="left" vertical="center"/>
    </xf>
    <xf numFmtId="0" fontId="6" fillId="0" borderId="0" xfId="4" applyFont="1" applyFill="1" applyAlignment="1">
      <alignment horizontal="center" vertical="center"/>
    </xf>
    <xf numFmtId="49" fontId="7" fillId="0" borderId="0" xfId="4" applyNumberFormat="1" applyFont="1" applyFill="1" applyAlignment="1">
      <alignment horizontal="left"/>
    </xf>
    <xf numFmtId="0" fontId="6" fillId="0" borderId="0" xfId="4" applyFont="1" applyFill="1" applyAlignment="1">
      <alignment horizontal="center"/>
    </xf>
    <xf numFmtId="49" fontId="3" fillId="0" borderId="0" xfId="4" applyNumberFormat="1" applyFont="1" applyFill="1" applyAlignment="1">
      <alignment horizontal="left"/>
    </xf>
    <xf numFmtId="49" fontId="0" fillId="0" borderId="0" xfId="4" applyNumberFormat="1" applyFont="1" applyFill="1" applyAlignment="1">
      <alignment horizontal="left"/>
    </xf>
    <xf numFmtId="164" fontId="3" fillId="0" borderId="0" xfId="4" applyNumberFormat="1" applyFont="1" applyFill="1"/>
    <xf numFmtId="165" fontId="0" fillId="0" borderId="0" xfId="1" applyNumberFormat="1" applyFont="1" applyFill="1" applyAlignment="1">
      <alignment horizontal="right"/>
    </xf>
    <xf numFmtId="49" fontId="2" fillId="0" borderId="0" xfId="0" applyNumberFormat="1" applyFont="1" applyFill="1"/>
    <xf numFmtId="0" fontId="16" fillId="0" borderId="0" xfId="4" applyFont="1" applyFill="1" applyAlignment="1">
      <alignment horizontal="center"/>
    </xf>
    <xf numFmtId="0" fontId="17" fillId="0" borderId="0" xfId="4" applyFont="1" applyFill="1" applyAlignment="1">
      <alignment horizontal="left" vertical="center"/>
    </xf>
    <xf numFmtId="49" fontId="7" fillId="0" borderId="0" xfId="0" applyNumberFormat="1" applyFont="1" applyFill="1"/>
    <xf numFmtId="164" fontId="3" fillId="0" borderId="0" xfId="4" applyNumberFormat="1" applyFont="1" applyFill="1" applyAlignment="1">
      <alignment horizontal="right"/>
    </xf>
    <xf numFmtId="0" fontId="18" fillId="0" borderId="0" xfId="4" applyFont="1" applyFill="1" applyAlignment="1">
      <alignment horizontal="left"/>
    </xf>
    <xf numFmtId="0" fontId="16" fillId="0" borderId="0" xfId="4" applyFont="1" applyFill="1" applyAlignment="1">
      <alignment horizontal="center" vertical="center"/>
    </xf>
    <xf numFmtId="0" fontId="19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/>
    </xf>
    <xf numFmtId="0" fontId="3" fillId="0" borderId="0" xfId="4" applyFont="1" applyFill="1"/>
    <xf numFmtId="164" fontId="3" fillId="0" borderId="0" xfId="0" applyNumberFormat="1" applyFont="1" applyFill="1" applyAlignment="1">
      <alignment horizontal="right"/>
    </xf>
    <xf numFmtId="0" fontId="15" fillId="0" borderId="0" xfId="4" applyFill="1" applyAlignment="1">
      <alignment horizontal="left"/>
    </xf>
    <xf numFmtId="164" fontId="3" fillId="0" borderId="3" xfId="0" applyNumberFormat="1" applyFont="1" applyFill="1" applyBorder="1"/>
    <xf numFmtId="164" fontId="3" fillId="0" borderId="0" xfId="0" applyNumberFormat="1" applyFont="1" applyFill="1"/>
    <xf numFmtId="165" fontId="0" fillId="0" borderId="0" xfId="1" applyNumberFormat="1" applyFont="1" applyFill="1"/>
    <xf numFmtId="49" fontId="0" fillId="0" borderId="0" xfId="0" applyNumberFormat="1" applyFont="1" applyFill="1"/>
    <xf numFmtId="164" fontId="3" fillId="0" borderId="1" xfId="4" applyNumberFormat="1" applyFont="1" applyFill="1" applyBorder="1"/>
    <xf numFmtId="0" fontId="7" fillId="0" borderId="0" xfId="4" applyFont="1" applyFill="1" applyAlignment="1">
      <alignment horizont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0" fillId="0" borderId="5" xfId="0" applyNumberFormat="1" applyFont="1" applyFill="1" applyBorder="1" applyAlignment="1">
      <alignment horizontal="center" vertical="center" wrapText="1"/>
    </xf>
    <xf numFmtId="165" fontId="0" fillId="0" borderId="0" xfId="0" quotePrefix="1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16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</cellXfs>
  <cellStyles count="6">
    <cellStyle name="Comma" xfId="1" builtinId="3"/>
    <cellStyle name="Comma 2 2" xfId="2" xr:uid="{00000000-0005-0000-0000-000001000000}"/>
    <cellStyle name="Comma 2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AA5CB"/>
      <rgbColor rgb="00CCD6E3"/>
      <rgbColor rgb="00F38E31"/>
      <rgbColor rgb="00FAD8AF"/>
      <rgbColor rgb="008CA042"/>
      <rgbColor rgb="00D7DFB4"/>
      <rgbColor rgb="004DA0B0"/>
      <rgbColor rgb="00C3DEE1"/>
      <rgbColor rgb="000C2D83"/>
      <rgbColor rgb="00F38E31"/>
      <rgbColor rgb="00AABE75"/>
      <rgbColor rgb="008AA5CB"/>
      <rgbColor rgb="00C44026"/>
      <rgbColor rgb="0068820B"/>
      <rgbColor rgb="000BA0B0"/>
      <rgbColor rgb="00F06A00"/>
      <rgbColor rgb="00C77182"/>
      <rgbColor rgb="00ECCBCF"/>
      <rgbColor rgb="00C44026"/>
      <rgbColor rgb="00EAB7A0"/>
      <rgbColor rgb="00283B64"/>
      <rgbColor rgb="00A3A9C0"/>
      <rgbColor rgb="00838383"/>
      <rgbColor rgb="00D6D6D6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7"/>
  <sheetViews>
    <sheetView view="pageBreakPreview" topLeftCell="A115" zoomScale="85" zoomScaleNormal="70" zoomScaleSheetLayoutView="85" workbookViewId="0">
      <selection activeCell="I120" sqref="I120"/>
    </sheetView>
  </sheetViews>
  <sheetFormatPr defaultColWidth="9.1796875" defaultRowHeight="21.5" x14ac:dyDescent="0.3"/>
  <cols>
    <col min="1" max="1" width="38.81640625" style="107" customWidth="1"/>
    <col min="2" max="2" width="6" style="104" customWidth="1"/>
    <col min="3" max="3" width="16.54296875" style="105" bestFit="1" customWidth="1"/>
    <col min="4" max="4" width="1.1796875" style="105" customWidth="1"/>
    <col min="5" max="5" width="13.453125" style="105" customWidth="1"/>
    <col min="6" max="6" width="1.1796875" style="105" customWidth="1"/>
    <col min="7" max="7" width="13.453125" style="105" customWidth="1"/>
    <col min="8" max="8" width="1.1796875" style="105" customWidth="1"/>
    <col min="9" max="9" width="13.453125" style="105" customWidth="1"/>
    <col min="10" max="10" width="9.1796875" style="104"/>
    <col min="11" max="11" width="33.453125" style="104" customWidth="1"/>
    <col min="12" max="16384" width="9.1796875" style="104"/>
  </cols>
  <sheetData>
    <row r="1" spans="1:9" ht="20.25" customHeight="1" x14ac:dyDescent="0.3">
      <c r="A1" s="279" t="s">
        <v>24</v>
      </c>
      <c r="B1" s="280"/>
      <c r="C1" s="281"/>
      <c r="D1" s="281"/>
      <c r="E1" s="281"/>
      <c r="F1" s="281"/>
      <c r="G1" s="281"/>
      <c r="H1" s="281"/>
      <c r="I1" s="281"/>
    </row>
    <row r="2" spans="1:9" ht="20.25" customHeight="1" x14ac:dyDescent="0.3">
      <c r="A2" s="279" t="s">
        <v>25</v>
      </c>
      <c r="B2" s="280"/>
      <c r="C2" s="281"/>
      <c r="D2" s="281"/>
      <c r="E2" s="281"/>
      <c r="F2" s="281"/>
      <c r="G2" s="281"/>
      <c r="H2" s="281"/>
      <c r="I2" s="281"/>
    </row>
    <row r="3" spans="1:9" ht="20.25" customHeight="1" x14ac:dyDescent="0.3">
      <c r="A3" s="282" t="s">
        <v>87</v>
      </c>
      <c r="B3" s="280"/>
      <c r="C3" s="281"/>
      <c r="D3" s="281"/>
      <c r="E3" s="281"/>
      <c r="F3" s="281"/>
      <c r="G3" s="281"/>
      <c r="H3" s="281"/>
      <c r="I3" s="281"/>
    </row>
    <row r="4" spans="1:9" s="106" customFormat="1" ht="20.25" customHeight="1" x14ac:dyDescent="0.3">
      <c r="A4" s="283"/>
      <c r="B4" s="284"/>
      <c r="C4" s="121"/>
      <c r="D4" s="121"/>
      <c r="E4" s="121"/>
      <c r="F4" s="121"/>
      <c r="G4" s="121"/>
      <c r="H4" s="285"/>
      <c r="I4" s="204" t="s">
        <v>89</v>
      </c>
    </row>
    <row r="5" spans="1:9" s="106" customFormat="1" ht="20.25" customHeight="1" x14ac:dyDescent="0.3">
      <c r="A5" s="283"/>
      <c r="B5" s="284"/>
      <c r="C5" s="320" t="s">
        <v>0</v>
      </c>
      <c r="D5" s="320"/>
      <c r="E5" s="320"/>
      <c r="F5" s="286"/>
      <c r="G5" s="320" t="s">
        <v>36</v>
      </c>
      <c r="H5" s="320"/>
      <c r="I5" s="320"/>
    </row>
    <row r="6" spans="1:9" s="106" customFormat="1" ht="20.25" customHeight="1" x14ac:dyDescent="0.3">
      <c r="A6" s="287"/>
      <c r="B6" s="288"/>
      <c r="C6" s="321" t="s">
        <v>7</v>
      </c>
      <c r="D6" s="321"/>
      <c r="E6" s="321"/>
      <c r="F6" s="286"/>
      <c r="G6" s="320" t="s">
        <v>254</v>
      </c>
      <c r="H6" s="320"/>
      <c r="I6" s="320"/>
    </row>
    <row r="7" spans="1:9" ht="20.25" customHeight="1" x14ac:dyDescent="0.3">
      <c r="A7" s="289"/>
      <c r="B7" s="288"/>
      <c r="C7" s="290" t="s">
        <v>219</v>
      </c>
      <c r="D7" s="291"/>
      <c r="E7" s="292" t="s">
        <v>32</v>
      </c>
      <c r="F7" s="293"/>
      <c r="G7" s="290" t="s">
        <v>219</v>
      </c>
      <c r="H7" s="291"/>
      <c r="I7" s="292" t="s">
        <v>32</v>
      </c>
    </row>
    <row r="8" spans="1:9" ht="20.25" customHeight="1" x14ac:dyDescent="0.3">
      <c r="A8" s="294"/>
      <c r="B8" s="295" t="s">
        <v>37</v>
      </c>
      <c r="C8" s="274">
        <v>2021</v>
      </c>
      <c r="D8" s="274"/>
      <c r="E8" s="274">
        <v>2020</v>
      </c>
      <c r="F8" s="274"/>
      <c r="G8" s="274">
        <v>2021</v>
      </c>
      <c r="H8" s="274"/>
      <c r="I8" s="274">
        <v>2020</v>
      </c>
    </row>
    <row r="9" spans="1:9" ht="20.25" customHeight="1" x14ac:dyDescent="0.3">
      <c r="A9" s="294" t="s">
        <v>17</v>
      </c>
      <c r="B9" s="295"/>
      <c r="C9" s="124" t="s">
        <v>163</v>
      </c>
      <c r="D9" s="220"/>
      <c r="E9" s="124"/>
      <c r="F9" s="280"/>
      <c r="G9" s="124" t="s">
        <v>163</v>
      </c>
      <c r="H9" s="220"/>
      <c r="I9" s="124"/>
    </row>
    <row r="10" spans="1:9" x14ac:dyDescent="0.3">
      <c r="A10" s="294"/>
      <c r="B10" s="295"/>
      <c r="C10" s="274"/>
      <c r="D10" s="274"/>
      <c r="E10" s="274"/>
      <c r="F10" s="274"/>
      <c r="G10" s="274"/>
      <c r="H10" s="274"/>
      <c r="I10" s="274"/>
    </row>
    <row r="11" spans="1:9" ht="20.25" customHeight="1" x14ac:dyDescent="0.3">
      <c r="A11" s="296" t="s">
        <v>14</v>
      </c>
      <c r="B11" s="297"/>
      <c r="C11" s="166"/>
      <c r="D11" s="166"/>
      <c r="E11" s="166"/>
      <c r="F11" s="166"/>
      <c r="G11" s="166"/>
      <c r="H11" s="166"/>
      <c r="I11" s="166"/>
    </row>
    <row r="12" spans="1:9" ht="20.25" customHeight="1" x14ac:dyDescent="0.3">
      <c r="A12" s="298" t="s">
        <v>1</v>
      </c>
      <c r="B12" s="297"/>
      <c r="C12" s="167">
        <v>43067257</v>
      </c>
      <c r="D12" s="166"/>
      <c r="E12" s="167">
        <v>57035264</v>
      </c>
      <c r="F12" s="166"/>
      <c r="G12" s="167">
        <v>5852112</v>
      </c>
      <c r="H12" s="166"/>
      <c r="I12" s="167">
        <v>2812094</v>
      </c>
    </row>
    <row r="13" spans="1:9" ht="20.25" customHeight="1" x14ac:dyDescent="0.3">
      <c r="A13" s="299" t="s">
        <v>54</v>
      </c>
      <c r="B13" s="297">
        <v>10</v>
      </c>
      <c r="C13" s="167">
        <v>35227709</v>
      </c>
      <c r="D13" s="166"/>
      <c r="E13" s="167">
        <v>29952155</v>
      </c>
      <c r="F13" s="166"/>
      <c r="G13" s="167">
        <v>3220159</v>
      </c>
      <c r="H13" s="166"/>
      <c r="I13" s="167">
        <v>2583561</v>
      </c>
    </row>
    <row r="14" spans="1:9" ht="20.25" customHeight="1" x14ac:dyDescent="0.3">
      <c r="A14" s="226" t="s">
        <v>321</v>
      </c>
      <c r="B14" s="297">
        <v>3</v>
      </c>
      <c r="C14" s="168">
        <v>0</v>
      </c>
      <c r="D14" s="166"/>
      <c r="E14" s="168">
        <v>0</v>
      </c>
      <c r="F14" s="166"/>
      <c r="G14" s="168">
        <v>15625000</v>
      </c>
      <c r="H14" s="166"/>
      <c r="I14" s="168">
        <v>20024025</v>
      </c>
    </row>
    <row r="15" spans="1:9" ht="20.25" customHeight="1" x14ac:dyDescent="0.3">
      <c r="A15" s="226" t="s">
        <v>2</v>
      </c>
      <c r="B15" s="297"/>
      <c r="C15" s="168">
        <v>63598435</v>
      </c>
      <c r="D15" s="166"/>
      <c r="E15" s="168">
        <v>52136060</v>
      </c>
      <c r="F15" s="166"/>
      <c r="G15" s="168">
        <v>2947412</v>
      </c>
      <c r="H15" s="166"/>
      <c r="I15" s="168">
        <v>2776137</v>
      </c>
    </row>
    <row r="16" spans="1:9" ht="20.25" customHeight="1" x14ac:dyDescent="0.3">
      <c r="A16" s="226" t="s">
        <v>118</v>
      </c>
      <c r="B16" s="297"/>
      <c r="C16" s="168">
        <v>45347321</v>
      </c>
      <c r="D16" s="300"/>
      <c r="E16" s="168">
        <v>38925031</v>
      </c>
      <c r="F16" s="300"/>
      <c r="G16" s="168">
        <v>1050814</v>
      </c>
      <c r="H16" s="300"/>
      <c r="I16" s="168">
        <v>984609</v>
      </c>
    </row>
    <row r="17" spans="1:9" ht="20.25" customHeight="1" x14ac:dyDescent="0.3">
      <c r="A17" s="299" t="s">
        <v>322</v>
      </c>
      <c r="B17" s="297">
        <v>10</v>
      </c>
      <c r="C17" s="167">
        <v>2089131</v>
      </c>
      <c r="D17" s="169"/>
      <c r="E17" s="167">
        <v>1116249</v>
      </c>
      <c r="F17" s="169"/>
      <c r="G17" s="168">
        <v>0</v>
      </c>
      <c r="H17" s="168"/>
      <c r="I17" s="168">
        <v>10739</v>
      </c>
    </row>
    <row r="18" spans="1:9" ht="20.25" customHeight="1" x14ac:dyDescent="0.3">
      <c r="A18" s="44" t="s">
        <v>255</v>
      </c>
      <c r="B18" s="297"/>
      <c r="C18" s="301">
        <v>505796</v>
      </c>
      <c r="D18" s="169"/>
      <c r="E18" s="301">
        <v>366374</v>
      </c>
      <c r="F18" s="169"/>
      <c r="G18" s="168">
        <v>0</v>
      </c>
      <c r="H18" s="166"/>
      <c r="I18" s="168">
        <v>0</v>
      </c>
    </row>
    <row r="19" spans="1:9" ht="20.25" customHeight="1" x14ac:dyDescent="0.3">
      <c r="A19" s="44" t="s">
        <v>256</v>
      </c>
      <c r="B19" s="297"/>
      <c r="C19" s="301">
        <v>3934625</v>
      </c>
      <c r="D19" s="166"/>
      <c r="E19" s="301">
        <v>4424757</v>
      </c>
      <c r="F19" s="166"/>
      <c r="G19" s="168">
        <v>0</v>
      </c>
      <c r="H19" s="166"/>
      <c r="I19" s="168">
        <v>0</v>
      </c>
    </row>
    <row r="20" spans="1:9" ht="20.25" customHeight="1" x14ac:dyDescent="0.3">
      <c r="A20" s="44" t="s">
        <v>78</v>
      </c>
      <c r="B20" s="297"/>
      <c r="C20" s="167">
        <v>2479768</v>
      </c>
      <c r="D20" s="170"/>
      <c r="E20" s="167">
        <v>2364811</v>
      </c>
      <c r="F20" s="166"/>
      <c r="G20" s="167">
        <v>174991</v>
      </c>
      <c r="H20" s="166"/>
      <c r="I20" s="167">
        <v>173135</v>
      </c>
    </row>
    <row r="21" spans="1:9" ht="20.25" customHeight="1" x14ac:dyDescent="0.3">
      <c r="A21" s="44" t="s">
        <v>126</v>
      </c>
      <c r="B21" s="297">
        <v>3</v>
      </c>
      <c r="C21" s="168">
        <v>563447</v>
      </c>
      <c r="D21" s="170"/>
      <c r="E21" s="168">
        <v>3767364</v>
      </c>
      <c r="F21" s="166"/>
      <c r="G21" s="168">
        <v>389732</v>
      </c>
      <c r="H21" s="166"/>
      <c r="I21" s="168">
        <v>0</v>
      </c>
    </row>
    <row r="22" spans="1:9" ht="20.25" customHeight="1" x14ac:dyDescent="0.3">
      <c r="A22" s="44" t="s">
        <v>3</v>
      </c>
      <c r="B22" s="297"/>
      <c r="C22" s="40">
        <v>6310413</v>
      </c>
      <c r="D22" s="172"/>
      <c r="E22" s="40">
        <v>4581620</v>
      </c>
      <c r="F22" s="172"/>
      <c r="G22" s="40">
        <v>58748</v>
      </c>
      <c r="H22" s="172"/>
      <c r="I22" s="40">
        <v>56841</v>
      </c>
    </row>
    <row r="23" spans="1:9" x14ac:dyDescent="0.3">
      <c r="A23" s="226" t="s">
        <v>349</v>
      </c>
      <c r="B23" s="297">
        <v>3</v>
      </c>
      <c r="C23" s="171">
        <v>1330076</v>
      </c>
      <c r="D23" s="281"/>
      <c r="E23" s="168">
        <v>0</v>
      </c>
      <c r="F23" s="168"/>
      <c r="G23" s="185">
        <v>0</v>
      </c>
      <c r="H23" s="168"/>
      <c r="I23" s="168">
        <v>0</v>
      </c>
    </row>
    <row r="24" spans="1:9" ht="20.25" customHeight="1" x14ac:dyDescent="0.3">
      <c r="A24" s="302" t="s">
        <v>10</v>
      </c>
      <c r="B24" s="303"/>
      <c r="C24" s="173">
        <f>SUM(C12:C23)</f>
        <v>204453978</v>
      </c>
      <c r="D24" s="174"/>
      <c r="E24" s="175">
        <f>SUM(E12:E23)</f>
        <v>194669685</v>
      </c>
      <c r="F24" s="174"/>
      <c r="G24" s="173">
        <f>SUM(G12:G23)</f>
        <v>29318968</v>
      </c>
      <c r="H24" s="174"/>
      <c r="I24" s="175">
        <f>SUM(I12:I23)</f>
        <v>29421141</v>
      </c>
    </row>
    <row r="25" spans="1:9" ht="20.25" customHeight="1" x14ac:dyDescent="0.3">
      <c r="A25" s="279" t="s">
        <v>24</v>
      </c>
      <c r="B25" s="284"/>
      <c r="C25" s="121"/>
      <c r="D25" s="121"/>
      <c r="E25" s="121"/>
      <c r="F25" s="121"/>
      <c r="G25" s="121"/>
      <c r="H25" s="121"/>
      <c r="I25" s="121"/>
    </row>
    <row r="26" spans="1:9" ht="20.25" customHeight="1" x14ac:dyDescent="0.3">
      <c r="A26" s="279" t="s">
        <v>25</v>
      </c>
      <c r="B26" s="284"/>
      <c r="C26" s="121"/>
      <c r="D26" s="121"/>
      <c r="E26" s="121"/>
      <c r="F26" s="121"/>
      <c r="G26" s="121"/>
      <c r="H26" s="121"/>
      <c r="I26" s="121"/>
    </row>
    <row r="27" spans="1:9" ht="20.25" customHeight="1" x14ac:dyDescent="0.3">
      <c r="A27" s="282" t="s">
        <v>87</v>
      </c>
      <c r="B27" s="284"/>
      <c r="C27" s="121"/>
      <c r="D27" s="121"/>
      <c r="E27" s="121"/>
      <c r="F27" s="121"/>
      <c r="G27" s="121"/>
      <c r="H27" s="121"/>
      <c r="I27" s="121"/>
    </row>
    <row r="28" spans="1:9" ht="20.25" customHeight="1" x14ac:dyDescent="0.3">
      <c r="A28" s="282"/>
      <c r="B28" s="284"/>
      <c r="C28" s="121"/>
      <c r="D28" s="121"/>
      <c r="E28" s="121"/>
      <c r="F28" s="121"/>
      <c r="G28" s="121"/>
      <c r="H28" s="121"/>
      <c r="I28" s="204" t="s">
        <v>89</v>
      </c>
    </row>
    <row r="29" spans="1:9" ht="20.25" customHeight="1" x14ac:dyDescent="0.3">
      <c r="A29" s="304"/>
      <c r="B29" s="284"/>
      <c r="C29" s="320" t="s">
        <v>0</v>
      </c>
      <c r="D29" s="320"/>
      <c r="E29" s="320"/>
      <c r="F29" s="286"/>
      <c r="G29" s="320" t="s">
        <v>36</v>
      </c>
      <c r="H29" s="320"/>
      <c r="I29" s="320"/>
    </row>
    <row r="30" spans="1:9" ht="20.25" customHeight="1" x14ac:dyDescent="0.3">
      <c r="A30" s="289"/>
      <c r="B30" s="288"/>
      <c r="C30" s="321" t="s">
        <v>7</v>
      </c>
      <c r="D30" s="321"/>
      <c r="E30" s="321"/>
      <c r="F30" s="286"/>
      <c r="G30" s="320" t="s">
        <v>254</v>
      </c>
      <c r="H30" s="320"/>
      <c r="I30" s="320"/>
    </row>
    <row r="31" spans="1:9" ht="20.25" customHeight="1" x14ac:dyDescent="0.3">
      <c r="A31" s="289"/>
      <c r="B31" s="288"/>
      <c r="C31" s="290" t="s">
        <v>219</v>
      </c>
      <c r="D31" s="291"/>
      <c r="E31" s="292" t="s">
        <v>32</v>
      </c>
      <c r="F31" s="293"/>
      <c r="G31" s="290" t="s">
        <v>219</v>
      </c>
      <c r="H31" s="291"/>
      <c r="I31" s="292" t="s">
        <v>32</v>
      </c>
    </row>
    <row r="32" spans="1:9" ht="20.25" customHeight="1" x14ac:dyDescent="0.3">
      <c r="A32" s="289"/>
      <c r="B32" s="295" t="s">
        <v>37</v>
      </c>
      <c r="C32" s="274">
        <v>2021</v>
      </c>
      <c r="D32" s="274"/>
      <c r="E32" s="274">
        <v>2020</v>
      </c>
      <c r="F32" s="274"/>
      <c r="G32" s="274">
        <v>2021</v>
      </c>
      <c r="H32" s="274"/>
      <c r="I32" s="274">
        <v>2020</v>
      </c>
    </row>
    <row r="33" spans="1:9" ht="20.25" customHeight="1" x14ac:dyDescent="0.3">
      <c r="A33" s="282" t="s">
        <v>85</v>
      </c>
      <c r="B33" s="295"/>
      <c r="C33" s="124" t="s">
        <v>163</v>
      </c>
      <c r="D33" s="220"/>
      <c r="E33" s="124"/>
      <c r="F33" s="280"/>
      <c r="G33" s="124" t="s">
        <v>163</v>
      </c>
      <c r="H33" s="220"/>
      <c r="I33" s="124"/>
    </row>
    <row r="34" spans="1:9" ht="11.25" customHeight="1" x14ac:dyDescent="0.3">
      <c r="A34" s="282"/>
      <c r="B34" s="295"/>
      <c r="C34" s="274"/>
      <c r="D34" s="274"/>
      <c r="E34" s="274"/>
      <c r="F34" s="274"/>
      <c r="G34" s="274"/>
      <c r="H34" s="274"/>
      <c r="I34" s="274"/>
    </row>
    <row r="35" spans="1:9" ht="20.25" customHeight="1" x14ac:dyDescent="0.3">
      <c r="A35" s="305" t="s">
        <v>15</v>
      </c>
      <c r="B35" s="297"/>
      <c r="C35" s="166"/>
      <c r="D35" s="166"/>
      <c r="E35" s="166"/>
      <c r="F35" s="166"/>
      <c r="G35" s="166"/>
      <c r="H35" s="166"/>
      <c r="I35" s="166"/>
    </row>
    <row r="36" spans="1:9" ht="20.25" customHeight="1" x14ac:dyDescent="0.3">
      <c r="A36" s="226" t="s">
        <v>293</v>
      </c>
      <c r="B36" s="297">
        <v>10</v>
      </c>
      <c r="C36" s="167">
        <v>11658663</v>
      </c>
      <c r="D36" s="300"/>
      <c r="E36" s="167">
        <v>11421702</v>
      </c>
      <c r="F36" s="300"/>
      <c r="G36" s="167">
        <v>688000</v>
      </c>
      <c r="H36" s="167"/>
      <c r="I36" s="167">
        <v>663000</v>
      </c>
    </row>
    <row r="37" spans="1:9" ht="20.25" customHeight="1" x14ac:dyDescent="0.3">
      <c r="A37" s="44" t="s">
        <v>65</v>
      </c>
      <c r="B37" s="297">
        <v>4</v>
      </c>
      <c r="C37" s="168">
        <v>0</v>
      </c>
      <c r="D37" s="300"/>
      <c r="E37" s="168">
        <v>0</v>
      </c>
      <c r="F37" s="300"/>
      <c r="G37" s="167">
        <v>228759941</v>
      </c>
      <c r="H37" s="167"/>
      <c r="I37" s="167">
        <v>227367626</v>
      </c>
    </row>
    <row r="38" spans="1:9" ht="20.25" customHeight="1" x14ac:dyDescent="0.3">
      <c r="A38" s="226" t="s">
        <v>66</v>
      </c>
      <c r="B38" s="297">
        <v>4</v>
      </c>
      <c r="C38" s="167">
        <v>218039150</v>
      </c>
      <c r="D38" s="166"/>
      <c r="E38" s="167">
        <v>217839231</v>
      </c>
      <c r="F38" s="166"/>
      <c r="G38" s="167">
        <v>4725025</v>
      </c>
      <c r="H38" s="170"/>
      <c r="I38" s="167">
        <v>5533809</v>
      </c>
    </row>
    <row r="39" spans="1:9" ht="20.25" customHeight="1" x14ac:dyDescent="0.3">
      <c r="A39" s="226" t="s">
        <v>161</v>
      </c>
      <c r="B39" s="297"/>
      <c r="C39" s="167">
        <v>21615260</v>
      </c>
      <c r="D39" s="170"/>
      <c r="E39" s="167">
        <v>21014106</v>
      </c>
      <c r="F39" s="166"/>
      <c r="G39" s="167">
        <v>4360381</v>
      </c>
      <c r="H39" s="167"/>
      <c r="I39" s="168">
        <v>4360381</v>
      </c>
    </row>
    <row r="40" spans="1:9" ht="20.25" customHeight="1" x14ac:dyDescent="0.3">
      <c r="A40" s="226" t="s">
        <v>323</v>
      </c>
      <c r="B40" s="297">
        <v>3</v>
      </c>
      <c r="C40" s="168">
        <v>49050</v>
      </c>
      <c r="D40" s="300"/>
      <c r="E40" s="168">
        <v>49050</v>
      </c>
      <c r="F40" s="300"/>
      <c r="G40" s="167">
        <v>570000</v>
      </c>
      <c r="H40" s="166"/>
      <c r="I40" s="168">
        <v>570000</v>
      </c>
    </row>
    <row r="41" spans="1:9" ht="20.25" customHeight="1" x14ac:dyDescent="0.3">
      <c r="A41" s="226" t="s">
        <v>112</v>
      </c>
      <c r="B41" s="297"/>
      <c r="C41" s="167">
        <v>1683297</v>
      </c>
      <c r="D41" s="170"/>
      <c r="E41" s="167">
        <v>1433369</v>
      </c>
      <c r="F41" s="166"/>
      <c r="G41" s="167">
        <v>347959</v>
      </c>
      <c r="H41" s="166"/>
      <c r="I41" s="167">
        <v>355333</v>
      </c>
    </row>
    <row r="42" spans="1:9" ht="20.25" customHeight="1" x14ac:dyDescent="0.3">
      <c r="A42" s="226" t="s">
        <v>44</v>
      </c>
      <c r="B42" s="297">
        <v>5</v>
      </c>
      <c r="C42" s="167">
        <v>213934865</v>
      </c>
      <c r="D42" s="170"/>
      <c r="E42" s="167">
        <v>200138278</v>
      </c>
      <c r="F42" s="166"/>
      <c r="G42" s="167">
        <v>16250588</v>
      </c>
      <c r="H42" s="166"/>
      <c r="I42" s="167">
        <v>16834537</v>
      </c>
    </row>
    <row r="43" spans="1:9" ht="20.25" customHeight="1" x14ac:dyDescent="0.3">
      <c r="A43" s="226" t="s">
        <v>257</v>
      </c>
      <c r="B43" s="297"/>
      <c r="C43" s="167">
        <v>32401455</v>
      </c>
      <c r="D43" s="166"/>
      <c r="E43" s="167">
        <v>32373333</v>
      </c>
      <c r="F43" s="166"/>
      <c r="G43" s="167">
        <v>358907</v>
      </c>
      <c r="H43" s="166"/>
      <c r="I43" s="168">
        <v>422837</v>
      </c>
    </row>
    <row r="44" spans="1:9" ht="20.25" customHeight="1" x14ac:dyDescent="0.3">
      <c r="A44" s="226" t="s">
        <v>96</v>
      </c>
      <c r="B44" s="297"/>
      <c r="C44" s="167">
        <v>58551214</v>
      </c>
      <c r="D44" s="166"/>
      <c r="E44" s="167">
        <v>54565338</v>
      </c>
      <c r="F44" s="166"/>
      <c r="G44" s="168">
        <v>0</v>
      </c>
      <c r="H44" s="166"/>
      <c r="I44" s="168">
        <v>0</v>
      </c>
    </row>
    <row r="45" spans="1:9" ht="20.25" customHeight="1" x14ac:dyDescent="0.3">
      <c r="A45" s="226" t="s">
        <v>110</v>
      </c>
      <c r="B45" s="297"/>
      <c r="C45" s="167">
        <v>13569714</v>
      </c>
      <c r="D45" s="166"/>
      <c r="E45" s="167">
        <v>13142577</v>
      </c>
      <c r="F45" s="166"/>
      <c r="G45" s="167">
        <v>21609</v>
      </c>
      <c r="H45" s="166"/>
      <c r="I45" s="167">
        <v>23690</v>
      </c>
    </row>
    <row r="46" spans="1:9" ht="20.25" customHeight="1" x14ac:dyDescent="0.3">
      <c r="A46" s="226" t="s">
        <v>117</v>
      </c>
      <c r="B46" s="297"/>
      <c r="C46" s="167">
        <v>9182381</v>
      </c>
      <c r="D46" s="306"/>
      <c r="E46" s="167">
        <v>8531123</v>
      </c>
      <c r="F46" s="306"/>
      <c r="G46" s="168">
        <v>0</v>
      </c>
      <c r="H46" s="166"/>
      <c r="I46" s="168">
        <v>0</v>
      </c>
    </row>
    <row r="47" spans="1:9" ht="20.25" customHeight="1" x14ac:dyDescent="0.3">
      <c r="A47" s="44" t="s">
        <v>68</v>
      </c>
      <c r="B47" s="297"/>
      <c r="C47" s="167">
        <v>3707243</v>
      </c>
      <c r="D47" s="166"/>
      <c r="E47" s="167">
        <v>2947591</v>
      </c>
      <c r="F47" s="166"/>
      <c r="G47" s="167">
        <v>308446</v>
      </c>
      <c r="H47" s="166"/>
      <c r="I47" s="168">
        <v>90697</v>
      </c>
    </row>
    <row r="48" spans="1:9" ht="20.25" customHeight="1" x14ac:dyDescent="0.3">
      <c r="A48" s="44" t="s">
        <v>4</v>
      </c>
      <c r="B48" s="297"/>
      <c r="C48" s="171">
        <v>3376699</v>
      </c>
      <c r="D48" s="166"/>
      <c r="E48" s="171">
        <v>3593702</v>
      </c>
      <c r="F48" s="166"/>
      <c r="G48" s="171">
        <v>136116</v>
      </c>
      <c r="H48" s="166"/>
      <c r="I48" s="171">
        <v>163225</v>
      </c>
    </row>
    <row r="49" spans="1:9" ht="20.25" customHeight="1" x14ac:dyDescent="0.3">
      <c r="A49" s="302" t="s">
        <v>11</v>
      </c>
      <c r="B49" s="303"/>
      <c r="C49" s="173">
        <f>SUM(C36:C48)</f>
        <v>587768991</v>
      </c>
      <c r="D49" s="174"/>
      <c r="E49" s="173">
        <f>SUM(E36:E48)</f>
        <v>567049400</v>
      </c>
      <c r="F49" s="174"/>
      <c r="G49" s="173">
        <f>SUM(G36:G48)</f>
        <v>256526972</v>
      </c>
      <c r="H49" s="174"/>
      <c r="I49" s="173">
        <f>SUM(I36:I48)</f>
        <v>256385135</v>
      </c>
    </row>
    <row r="50" spans="1:9" ht="20.25" customHeight="1" x14ac:dyDescent="0.7">
      <c r="A50" s="307"/>
      <c r="B50" s="303"/>
      <c r="C50" s="168"/>
      <c r="D50" s="174"/>
      <c r="E50" s="176"/>
      <c r="F50" s="174"/>
      <c r="G50" s="168"/>
      <c r="H50" s="174"/>
      <c r="I50" s="176"/>
    </row>
    <row r="51" spans="1:9" ht="20.25" customHeight="1" thickBot="1" x14ac:dyDescent="0.35">
      <c r="A51" s="302" t="s">
        <v>16</v>
      </c>
      <c r="B51" s="297"/>
      <c r="C51" s="177">
        <f>C24+C49</f>
        <v>792222969</v>
      </c>
      <c r="D51" s="174"/>
      <c r="E51" s="177">
        <f>E24+E49</f>
        <v>761719085</v>
      </c>
      <c r="F51" s="174"/>
      <c r="G51" s="177">
        <f>G24+G49</f>
        <v>285845940</v>
      </c>
      <c r="H51" s="174"/>
      <c r="I51" s="177">
        <f>I24+I49</f>
        <v>285806276</v>
      </c>
    </row>
    <row r="52" spans="1:9" ht="20.25" customHeight="1" thickTop="1" x14ac:dyDescent="0.3">
      <c r="A52" s="279" t="s">
        <v>24</v>
      </c>
      <c r="B52" s="308"/>
      <c r="C52" s="121"/>
      <c r="D52" s="121"/>
      <c r="E52" s="121"/>
      <c r="F52" s="121"/>
      <c r="G52" s="121"/>
      <c r="H52" s="121"/>
      <c r="I52" s="121"/>
    </row>
    <row r="53" spans="1:9" ht="20.25" customHeight="1" x14ac:dyDescent="0.3">
      <c r="A53" s="279" t="s">
        <v>25</v>
      </c>
      <c r="B53" s="308"/>
      <c r="C53" s="121"/>
      <c r="D53" s="121"/>
      <c r="E53" s="121"/>
      <c r="F53" s="121"/>
      <c r="G53" s="121"/>
      <c r="H53" s="121"/>
      <c r="I53" s="121"/>
    </row>
    <row r="54" spans="1:9" ht="20.25" customHeight="1" x14ac:dyDescent="0.3">
      <c r="A54" s="282" t="s">
        <v>87</v>
      </c>
      <c r="B54" s="308"/>
      <c r="C54" s="121"/>
      <c r="D54" s="121"/>
      <c r="E54" s="121"/>
      <c r="F54" s="121"/>
      <c r="G54" s="121"/>
      <c r="H54" s="121"/>
      <c r="I54" s="121"/>
    </row>
    <row r="55" spans="1:9" ht="20.25" customHeight="1" x14ac:dyDescent="0.3">
      <c r="A55" s="304"/>
      <c r="B55" s="284"/>
      <c r="C55" s="121"/>
      <c r="D55" s="121"/>
      <c r="E55" s="121"/>
      <c r="F55" s="121"/>
      <c r="G55" s="121"/>
      <c r="H55" s="285"/>
      <c r="I55" s="204" t="s">
        <v>89</v>
      </c>
    </row>
    <row r="56" spans="1:9" ht="20.25" customHeight="1" x14ac:dyDescent="0.3">
      <c r="A56" s="304"/>
      <c r="B56" s="284"/>
      <c r="C56" s="320" t="s">
        <v>0</v>
      </c>
      <c r="D56" s="320"/>
      <c r="E56" s="320"/>
      <c r="F56" s="286"/>
      <c r="G56" s="320" t="s">
        <v>36</v>
      </c>
      <c r="H56" s="320"/>
      <c r="I56" s="320"/>
    </row>
    <row r="57" spans="1:9" ht="20.25" customHeight="1" x14ac:dyDescent="0.3">
      <c r="A57" s="289"/>
      <c r="B57" s="288"/>
      <c r="C57" s="321" t="s">
        <v>7</v>
      </c>
      <c r="D57" s="321"/>
      <c r="E57" s="321"/>
      <c r="F57" s="286"/>
      <c r="G57" s="320" t="s">
        <v>254</v>
      </c>
      <c r="H57" s="320"/>
      <c r="I57" s="320"/>
    </row>
    <row r="58" spans="1:9" ht="20.25" customHeight="1" x14ac:dyDescent="0.3">
      <c r="A58" s="309"/>
      <c r="B58" s="288"/>
      <c r="C58" s="290" t="s">
        <v>219</v>
      </c>
      <c r="D58" s="291"/>
      <c r="E58" s="292" t="s">
        <v>32</v>
      </c>
      <c r="F58" s="293"/>
      <c r="G58" s="290" t="s">
        <v>219</v>
      </c>
      <c r="H58" s="291"/>
      <c r="I58" s="292" t="s">
        <v>32</v>
      </c>
    </row>
    <row r="59" spans="1:9" ht="20.25" customHeight="1" x14ac:dyDescent="0.3">
      <c r="A59" s="309"/>
      <c r="B59" s="295" t="s">
        <v>37</v>
      </c>
      <c r="C59" s="274">
        <v>2021</v>
      </c>
      <c r="D59" s="274"/>
      <c r="E59" s="274">
        <v>2020</v>
      </c>
      <c r="F59" s="274"/>
      <c r="G59" s="274">
        <v>2021</v>
      </c>
      <c r="H59" s="274"/>
      <c r="I59" s="274">
        <v>2020</v>
      </c>
    </row>
    <row r="60" spans="1:9" ht="20.25" customHeight="1" x14ac:dyDescent="0.3">
      <c r="A60" s="282" t="s">
        <v>206</v>
      </c>
      <c r="B60" s="295"/>
      <c r="C60" s="124" t="s">
        <v>163</v>
      </c>
      <c r="D60" s="220"/>
      <c r="E60" s="124"/>
      <c r="F60" s="280"/>
      <c r="G60" s="124" t="s">
        <v>163</v>
      </c>
      <c r="H60" s="220"/>
      <c r="I60" s="124"/>
    </row>
    <row r="61" spans="1:9" ht="10.5" customHeight="1" x14ac:dyDescent="0.3">
      <c r="A61" s="282"/>
      <c r="B61" s="295"/>
      <c r="C61" s="274"/>
      <c r="D61" s="274"/>
      <c r="E61" s="274"/>
      <c r="F61" s="274"/>
      <c r="G61" s="274"/>
      <c r="H61" s="274"/>
      <c r="I61" s="274"/>
    </row>
    <row r="62" spans="1:9" ht="20.25" customHeight="1" x14ac:dyDescent="0.3">
      <c r="A62" s="305" t="s">
        <v>18</v>
      </c>
      <c r="B62" s="310"/>
      <c r="C62" s="166"/>
      <c r="D62" s="166"/>
      <c r="E62" s="166"/>
      <c r="F62" s="166"/>
      <c r="G62" s="166"/>
      <c r="H62" s="166"/>
      <c r="I62" s="166"/>
    </row>
    <row r="63" spans="1:9" ht="20.25" customHeight="1" x14ac:dyDescent="0.3">
      <c r="A63" s="226" t="s">
        <v>212</v>
      </c>
      <c r="B63" s="297"/>
      <c r="C63" s="166"/>
      <c r="D63" s="166"/>
      <c r="E63" s="166"/>
      <c r="F63" s="166"/>
      <c r="G63" s="166"/>
      <c r="H63" s="166"/>
      <c r="I63" s="166"/>
    </row>
    <row r="64" spans="1:9" ht="20.25" customHeight="1" x14ac:dyDescent="0.3">
      <c r="A64" s="44" t="s">
        <v>213</v>
      </c>
      <c r="B64" s="297"/>
      <c r="C64" s="167">
        <v>55112415</v>
      </c>
      <c r="D64" s="166"/>
      <c r="E64" s="167">
        <v>63846345</v>
      </c>
      <c r="F64" s="166"/>
      <c r="G64" s="168">
        <v>0</v>
      </c>
      <c r="H64" s="166"/>
      <c r="I64" s="166">
        <v>5400000</v>
      </c>
    </row>
    <row r="65" spans="1:11" ht="20.25" customHeight="1" x14ac:dyDescent="0.3">
      <c r="A65" s="226" t="s">
        <v>123</v>
      </c>
      <c r="B65" s="297"/>
      <c r="C65" s="167">
        <v>15861975</v>
      </c>
      <c r="D65" s="166"/>
      <c r="E65" s="167">
        <v>38753567</v>
      </c>
      <c r="F65" s="166"/>
      <c r="G65" s="166">
        <v>7274614</v>
      </c>
      <c r="H65" s="166"/>
      <c r="I65" s="166">
        <v>18157729</v>
      </c>
    </row>
    <row r="66" spans="1:11" ht="20.25" customHeight="1" x14ac:dyDescent="0.3">
      <c r="A66" s="44" t="s">
        <v>6</v>
      </c>
      <c r="B66" s="297"/>
      <c r="C66" s="167">
        <v>38252117</v>
      </c>
      <c r="D66" s="166"/>
      <c r="E66" s="167">
        <v>32312422</v>
      </c>
      <c r="F66" s="166"/>
      <c r="G66" s="166">
        <v>1312029</v>
      </c>
      <c r="H66" s="166"/>
      <c r="I66" s="166">
        <v>1133099</v>
      </c>
    </row>
    <row r="67" spans="1:11" ht="20.25" customHeight="1" x14ac:dyDescent="0.3">
      <c r="A67" s="44" t="s">
        <v>51</v>
      </c>
      <c r="B67" s="311"/>
      <c r="C67" s="167">
        <v>12136436</v>
      </c>
      <c r="D67" s="166"/>
      <c r="E67" s="167">
        <v>9333227</v>
      </c>
      <c r="F67" s="166"/>
      <c r="G67" s="166">
        <v>425047</v>
      </c>
      <c r="H67" s="166"/>
      <c r="I67" s="166">
        <v>159313</v>
      </c>
    </row>
    <row r="68" spans="1:11" ht="20.25" customHeight="1" x14ac:dyDescent="0.3">
      <c r="A68" s="226" t="s">
        <v>214</v>
      </c>
      <c r="B68" s="297">
        <v>10</v>
      </c>
      <c r="C68" s="168">
        <v>39743358</v>
      </c>
      <c r="D68" s="166"/>
      <c r="E68" s="168">
        <v>37026783</v>
      </c>
      <c r="F68" s="166"/>
      <c r="G68" s="166">
        <v>16100000</v>
      </c>
      <c r="H68" s="166"/>
      <c r="I68" s="168">
        <v>8500000</v>
      </c>
    </row>
    <row r="69" spans="1:11" ht="20.25" customHeight="1" x14ac:dyDescent="0.3">
      <c r="A69" s="226" t="s">
        <v>258</v>
      </c>
      <c r="B69" s="297"/>
      <c r="C69" s="167">
        <v>4131039</v>
      </c>
      <c r="D69" s="166"/>
      <c r="E69" s="167">
        <v>4172469</v>
      </c>
      <c r="F69" s="166"/>
      <c r="G69" s="166">
        <v>164906</v>
      </c>
      <c r="H69" s="166"/>
      <c r="I69" s="312">
        <v>217449</v>
      </c>
    </row>
    <row r="70" spans="1:11" ht="20.25" customHeight="1" x14ac:dyDescent="0.3">
      <c r="A70" s="226" t="s">
        <v>324</v>
      </c>
      <c r="B70" s="297">
        <v>3</v>
      </c>
      <c r="C70" s="167">
        <v>895344</v>
      </c>
      <c r="D70" s="170"/>
      <c r="E70" s="167">
        <v>423443</v>
      </c>
      <c r="F70" s="166"/>
      <c r="G70" s="168">
        <v>0</v>
      </c>
      <c r="H70" s="166"/>
      <c r="I70" s="166">
        <v>13250742</v>
      </c>
    </row>
    <row r="71" spans="1:11" ht="20.25" customHeight="1" x14ac:dyDescent="0.3">
      <c r="A71" s="226" t="s">
        <v>215</v>
      </c>
      <c r="B71" s="297"/>
      <c r="C71" s="167">
        <v>2806572</v>
      </c>
      <c r="D71" s="170"/>
      <c r="E71" s="167">
        <v>2946239</v>
      </c>
      <c r="F71" s="166"/>
      <c r="G71" s="168">
        <v>0</v>
      </c>
      <c r="H71" s="166"/>
      <c r="I71" s="168">
        <v>0</v>
      </c>
    </row>
    <row r="72" spans="1:11" ht="20.25" customHeight="1" x14ac:dyDescent="0.3">
      <c r="A72" s="299" t="s">
        <v>325</v>
      </c>
      <c r="B72" s="297">
        <v>10</v>
      </c>
      <c r="C72" s="168">
        <v>558854</v>
      </c>
      <c r="D72" s="166"/>
      <c r="E72" s="168">
        <v>669961</v>
      </c>
      <c r="F72" s="166"/>
      <c r="G72" s="168">
        <v>81208</v>
      </c>
      <c r="H72" s="170"/>
      <c r="I72" s="168">
        <v>60064</v>
      </c>
    </row>
    <row r="73" spans="1:11" ht="20.25" customHeight="1" x14ac:dyDescent="0.3">
      <c r="A73" s="44" t="s">
        <v>9</v>
      </c>
      <c r="B73" s="297"/>
      <c r="C73" s="40">
        <v>15666305</v>
      </c>
      <c r="D73" s="166"/>
      <c r="E73" s="40">
        <v>14662309</v>
      </c>
      <c r="F73" s="166"/>
      <c r="G73" s="166">
        <v>1721064</v>
      </c>
      <c r="H73" s="166"/>
      <c r="I73" s="172">
        <v>1461571</v>
      </c>
    </row>
    <row r="74" spans="1:11" ht="20.25" customHeight="1" x14ac:dyDescent="0.3">
      <c r="A74" s="44" t="s">
        <v>386</v>
      </c>
      <c r="B74" s="297"/>
      <c r="C74" s="40"/>
      <c r="D74" s="172"/>
      <c r="E74" s="40"/>
      <c r="F74" s="172"/>
      <c r="G74" s="172"/>
      <c r="H74" s="172"/>
      <c r="I74" s="172"/>
    </row>
    <row r="75" spans="1:11" ht="20.25" customHeight="1" x14ac:dyDescent="0.3">
      <c r="A75" s="44" t="s">
        <v>387</v>
      </c>
      <c r="B75" s="297">
        <v>3</v>
      </c>
      <c r="C75" s="171">
        <v>622273</v>
      </c>
      <c r="D75" s="166"/>
      <c r="E75" s="168">
        <v>0</v>
      </c>
      <c r="F75" s="166"/>
      <c r="G75" s="168">
        <v>0</v>
      </c>
      <c r="H75" s="166"/>
      <c r="I75" s="168">
        <v>0</v>
      </c>
    </row>
    <row r="76" spans="1:11" ht="20.25" customHeight="1" x14ac:dyDescent="0.3">
      <c r="A76" s="302" t="s">
        <v>12</v>
      </c>
      <c r="B76" s="297"/>
      <c r="C76" s="179">
        <f>SUM(C64:C75)</f>
        <v>185786688</v>
      </c>
      <c r="D76" s="174"/>
      <c r="E76" s="179">
        <f>SUM(E64:E75)</f>
        <v>204146765</v>
      </c>
      <c r="F76" s="174"/>
      <c r="G76" s="179">
        <f>SUM(G64:G75)</f>
        <v>27078868</v>
      </c>
      <c r="H76" s="174"/>
      <c r="I76" s="179">
        <f>SUM(I64:I75)</f>
        <v>48339967</v>
      </c>
      <c r="K76" s="198"/>
    </row>
    <row r="77" spans="1:11" ht="20.25" customHeight="1" x14ac:dyDescent="0.65">
      <c r="A77" s="313"/>
      <c r="B77" s="297"/>
      <c r="C77" s="166"/>
      <c r="D77" s="166"/>
      <c r="E77" s="166"/>
      <c r="F77" s="166"/>
      <c r="G77" s="166"/>
      <c r="H77" s="166"/>
      <c r="I77" s="166"/>
    </row>
    <row r="78" spans="1:11" ht="20.25" customHeight="1" x14ac:dyDescent="0.3">
      <c r="A78" s="305" t="s">
        <v>19</v>
      </c>
      <c r="B78" s="297"/>
      <c r="C78" s="166"/>
      <c r="D78" s="166"/>
      <c r="E78" s="166"/>
      <c r="F78" s="166"/>
      <c r="G78" s="166"/>
      <c r="H78" s="166"/>
      <c r="I78" s="166"/>
    </row>
    <row r="79" spans="1:11" ht="20.25" customHeight="1" x14ac:dyDescent="0.3">
      <c r="A79" s="226" t="s">
        <v>177</v>
      </c>
      <c r="B79" s="297" t="s">
        <v>361</v>
      </c>
      <c r="C79" s="167">
        <v>272166405</v>
      </c>
      <c r="D79" s="166"/>
      <c r="E79" s="167">
        <v>244196279</v>
      </c>
      <c r="F79" s="166"/>
      <c r="G79" s="166">
        <v>118177033</v>
      </c>
      <c r="H79" s="166"/>
      <c r="I79" s="166">
        <v>95597523</v>
      </c>
    </row>
    <row r="80" spans="1:11" ht="20.25" customHeight="1" x14ac:dyDescent="0.3">
      <c r="A80" s="226" t="s">
        <v>259</v>
      </c>
      <c r="B80" s="297"/>
      <c r="C80" s="168">
        <v>27846564</v>
      </c>
      <c r="D80" s="166"/>
      <c r="E80" s="168">
        <v>27692379</v>
      </c>
      <c r="F80" s="166"/>
      <c r="G80" s="166">
        <v>151867</v>
      </c>
      <c r="H80" s="166"/>
      <c r="I80" s="167">
        <v>186429</v>
      </c>
    </row>
    <row r="81" spans="1:9" ht="20.25" customHeight="1" x14ac:dyDescent="0.3">
      <c r="A81" s="44" t="s">
        <v>69</v>
      </c>
      <c r="B81" s="297"/>
      <c r="C81" s="167">
        <v>9306902</v>
      </c>
      <c r="D81" s="166"/>
      <c r="E81" s="167">
        <v>8962390</v>
      </c>
      <c r="F81" s="166"/>
      <c r="G81" s="168">
        <v>0</v>
      </c>
      <c r="H81" s="166"/>
      <c r="I81" s="168">
        <v>0</v>
      </c>
    </row>
    <row r="82" spans="1:9" ht="20.25" customHeight="1" x14ac:dyDescent="0.3">
      <c r="A82" s="226" t="s">
        <v>260</v>
      </c>
      <c r="B82" s="297"/>
      <c r="C82" s="167">
        <v>11038114</v>
      </c>
      <c r="D82" s="300"/>
      <c r="E82" s="167">
        <v>10553012</v>
      </c>
      <c r="F82" s="300"/>
      <c r="G82" s="300">
        <v>3056059</v>
      </c>
      <c r="H82" s="300"/>
      <c r="I82" s="300">
        <v>2977226</v>
      </c>
    </row>
    <row r="83" spans="1:9" ht="20.25" customHeight="1" x14ac:dyDescent="0.3">
      <c r="A83" s="44" t="s">
        <v>47</v>
      </c>
      <c r="B83" s="297"/>
      <c r="C83" s="167">
        <v>2514118</v>
      </c>
      <c r="D83" s="166"/>
      <c r="E83" s="167">
        <v>2469627</v>
      </c>
      <c r="F83" s="166"/>
      <c r="G83" s="168">
        <v>0</v>
      </c>
      <c r="H83" s="166"/>
      <c r="I83" s="168">
        <v>0</v>
      </c>
    </row>
    <row r="84" spans="1:9" ht="20.25" customHeight="1" x14ac:dyDescent="0.3">
      <c r="A84" s="44" t="s">
        <v>326</v>
      </c>
      <c r="B84" s="297">
        <v>10</v>
      </c>
      <c r="C84" s="167">
        <v>791342</v>
      </c>
      <c r="D84" s="166"/>
      <c r="E84" s="167">
        <v>1520065</v>
      </c>
      <c r="F84" s="166"/>
      <c r="G84" s="168">
        <v>16080</v>
      </c>
      <c r="H84" s="166"/>
      <c r="I84" s="168">
        <v>248939</v>
      </c>
    </row>
    <row r="85" spans="1:9" ht="20.25" customHeight="1" x14ac:dyDescent="0.3">
      <c r="A85" s="302" t="s">
        <v>28</v>
      </c>
      <c r="B85" s="297"/>
      <c r="C85" s="179">
        <f>SUM(C79:C84)</f>
        <v>323663445</v>
      </c>
      <c r="D85" s="174"/>
      <c r="E85" s="179">
        <f>SUM(E79:E84)</f>
        <v>295393752</v>
      </c>
      <c r="F85" s="174"/>
      <c r="G85" s="179">
        <f>SUM(G79:G84)</f>
        <v>121401039</v>
      </c>
      <c r="H85" s="174"/>
      <c r="I85" s="179">
        <f>SUM(I79:I84)</f>
        <v>99010117</v>
      </c>
    </row>
    <row r="86" spans="1:9" ht="20.25" customHeight="1" x14ac:dyDescent="0.7">
      <c r="A86" s="307"/>
      <c r="B86" s="297"/>
      <c r="C86" s="176"/>
      <c r="D86" s="176"/>
      <c r="E86" s="176"/>
      <c r="F86" s="176"/>
      <c r="G86" s="176"/>
      <c r="H86" s="176"/>
      <c r="I86" s="176"/>
    </row>
    <row r="87" spans="1:9" ht="20.25" customHeight="1" x14ac:dyDescent="0.3">
      <c r="A87" s="302" t="s">
        <v>13</v>
      </c>
      <c r="B87" s="297"/>
      <c r="C87" s="173">
        <f>C76+C85</f>
        <v>509450133</v>
      </c>
      <c r="D87" s="174"/>
      <c r="E87" s="180">
        <f>E76+E85</f>
        <v>499540517</v>
      </c>
      <c r="F87" s="174"/>
      <c r="G87" s="180">
        <f>G76+G85</f>
        <v>148479907</v>
      </c>
      <c r="H87" s="174"/>
      <c r="I87" s="180">
        <f>I76+I85</f>
        <v>147350084</v>
      </c>
    </row>
    <row r="88" spans="1:9" ht="20.25" customHeight="1" x14ac:dyDescent="0.3">
      <c r="A88" s="279" t="s">
        <v>24</v>
      </c>
      <c r="B88" s="284"/>
      <c r="C88" s="121"/>
      <c r="D88" s="121"/>
      <c r="E88" s="121"/>
      <c r="F88" s="121"/>
      <c r="G88" s="121"/>
      <c r="H88" s="121"/>
      <c r="I88" s="121"/>
    </row>
    <row r="89" spans="1:9" ht="20.25" customHeight="1" x14ac:dyDescent="0.3">
      <c r="A89" s="279" t="s">
        <v>25</v>
      </c>
      <c r="B89" s="284"/>
      <c r="C89" s="121"/>
      <c r="D89" s="121"/>
      <c r="E89" s="121"/>
      <c r="F89" s="121"/>
      <c r="G89" s="121"/>
      <c r="H89" s="121"/>
      <c r="I89" s="121"/>
    </row>
    <row r="90" spans="1:9" ht="20.25" customHeight="1" x14ac:dyDescent="0.3">
      <c r="A90" s="282" t="s">
        <v>87</v>
      </c>
      <c r="B90" s="284"/>
      <c r="C90" s="121"/>
      <c r="D90" s="121"/>
      <c r="E90" s="121"/>
      <c r="F90" s="121"/>
      <c r="G90" s="121"/>
      <c r="H90" s="121"/>
      <c r="I90" s="121"/>
    </row>
    <row r="91" spans="1:9" ht="20.25" customHeight="1" x14ac:dyDescent="0.3">
      <c r="A91" s="304"/>
      <c r="B91" s="284"/>
      <c r="C91" s="121"/>
      <c r="D91" s="121"/>
      <c r="E91" s="121"/>
      <c r="F91" s="121"/>
      <c r="G91" s="121"/>
      <c r="H91" s="285"/>
      <c r="I91" s="204" t="s">
        <v>89</v>
      </c>
    </row>
    <row r="92" spans="1:9" ht="20.25" customHeight="1" x14ac:dyDescent="0.3">
      <c r="A92" s="304"/>
      <c r="B92" s="284"/>
      <c r="C92" s="320" t="s">
        <v>0</v>
      </c>
      <c r="D92" s="320"/>
      <c r="E92" s="320"/>
      <c r="F92" s="286"/>
      <c r="G92" s="320" t="s">
        <v>36</v>
      </c>
      <c r="H92" s="320"/>
      <c r="I92" s="320"/>
    </row>
    <row r="93" spans="1:9" ht="20.25" customHeight="1" x14ac:dyDescent="0.3">
      <c r="A93" s="289"/>
      <c r="B93" s="288"/>
      <c r="C93" s="321" t="s">
        <v>7</v>
      </c>
      <c r="D93" s="321"/>
      <c r="E93" s="321"/>
      <c r="F93" s="286"/>
      <c r="G93" s="320" t="s">
        <v>254</v>
      </c>
      <c r="H93" s="320"/>
      <c r="I93" s="320"/>
    </row>
    <row r="94" spans="1:9" ht="20.25" customHeight="1" x14ac:dyDescent="0.3">
      <c r="A94" s="309"/>
      <c r="B94" s="288"/>
      <c r="C94" s="290" t="s">
        <v>219</v>
      </c>
      <c r="D94" s="291"/>
      <c r="E94" s="292" t="s">
        <v>32</v>
      </c>
      <c r="F94" s="293"/>
      <c r="G94" s="290" t="s">
        <v>219</v>
      </c>
      <c r="H94" s="291"/>
      <c r="I94" s="292" t="s">
        <v>32</v>
      </c>
    </row>
    <row r="95" spans="1:9" ht="20.25" customHeight="1" x14ac:dyDescent="0.3">
      <c r="A95" s="309"/>
      <c r="B95" s="295"/>
      <c r="C95" s="274">
        <v>2021</v>
      </c>
      <c r="D95" s="274"/>
      <c r="E95" s="274">
        <v>2020</v>
      </c>
      <c r="F95" s="274"/>
      <c r="G95" s="274">
        <v>2021</v>
      </c>
      <c r="H95" s="274"/>
      <c r="I95" s="274">
        <v>2020</v>
      </c>
    </row>
    <row r="96" spans="1:9" ht="20.25" customHeight="1" x14ac:dyDescent="0.3">
      <c r="A96" s="282" t="s">
        <v>207</v>
      </c>
      <c r="B96" s="295"/>
      <c r="C96" s="124" t="s">
        <v>163</v>
      </c>
      <c r="D96" s="220"/>
      <c r="E96" s="124"/>
      <c r="F96" s="280"/>
      <c r="G96" s="124" t="s">
        <v>163</v>
      </c>
      <c r="H96" s="220"/>
      <c r="I96" s="124"/>
    </row>
    <row r="97" spans="1:9" x14ac:dyDescent="0.3">
      <c r="A97" s="282" t="s">
        <v>115</v>
      </c>
      <c r="B97" s="295"/>
      <c r="C97" s="274"/>
      <c r="D97" s="274"/>
      <c r="E97" s="274"/>
      <c r="F97" s="274"/>
      <c r="G97" s="274"/>
      <c r="H97" s="274"/>
      <c r="I97" s="274"/>
    </row>
    <row r="98" spans="1:9" ht="20.25" customHeight="1" x14ac:dyDescent="0.3">
      <c r="A98" s="305" t="s">
        <v>203</v>
      </c>
      <c r="B98" s="297"/>
      <c r="C98" s="166"/>
      <c r="D98" s="166"/>
      <c r="E98" s="166"/>
      <c r="F98" s="166"/>
      <c r="G98" s="166"/>
      <c r="H98" s="166"/>
      <c r="I98" s="166"/>
    </row>
    <row r="99" spans="1:9" ht="20.25" customHeight="1" x14ac:dyDescent="0.3">
      <c r="A99" s="44" t="s">
        <v>38</v>
      </c>
      <c r="B99" s="297"/>
      <c r="C99" s="166"/>
      <c r="D99" s="166"/>
      <c r="E99" s="166"/>
      <c r="F99" s="166"/>
      <c r="G99" s="166"/>
      <c r="H99" s="166"/>
      <c r="I99" s="166"/>
    </row>
    <row r="100" spans="1:9" ht="20.25" customHeight="1" x14ac:dyDescent="0.3">
      <c r="A100" s="231" t="s">
        <v>261</v>
      </c>
      <c r="B100" s="297"/>
      <c r="C100" s="166"/>
      <c r="D100" s="166"/>
      <c r="E100" s="166"/>
      <c r="F100" s="166"/>
      <c r="G100" s="166"/>
      <c r="H100" s="166"/>
      <c r="I100" s="166"/>
    </row>
    <row r="101" spans="1:9" ht="20.25" customHeight="1" thickBot="1" x14ac:dyDescent="0.35">
      <c r="A101" s="231" t="s">
        <v>262</v>
      </c>
      <c r="B101" s="297"/>
      <c r="C101" s="314">
        <v>9291530</v>
      </c>
      <c r="D101" s="166"/>
      <c r="E101" s="314">
        <v>9291530</v>
      </c>
      <c r="F101" s="166"/>
      <c r="G101" s="314">
        <v>9291530</v>
      </c>
      <c r="H101" s="166"/>
      <c r="I101" s="181">
        <v>9291530</v>
      </c>
    </row>
    <row r="102" spans="1:9" ht="20.25" customHeight="1" thickTop="1" x14ac:dyDescent="0.3">
      <c r="A102" s="231" t="s">
        <v>327</v>
      </c>
      <c r="B102" s="297"/>
      <c r="C102" s="315"/>
      <c r="D102" s="166"/>
      <c r="E102" s="315"/>
      <c r="F102" s="166"/>
      <c r="G102" s="172"/>
      <c r="H102" s="166"/>
      <c r="I102" s="172"/>
    </row>
    <row r="103" spans="1:9" ht="20.25" customHeight="1" x14ac:dyDescent="0.3">
      <c r="A103" s="231" t="s">
        <v>262</v>
      </c>
      <c r="B103" s="297"/>
      <c r="C103" s="316">
        <v>8611242</v>
      </c>
      <c r="D103" s="166"/>
      <c r="E103" s="167">
        <v>8611242</v>
      </c>
      <c r="F103" s="166"/>
      <c r="G103" s="167">
        <v>8611242</v>
      </c>
      <c r="H103" s="166"/>
      <c r="I103" s="166">
        <v>8611242</v>
      </c>
    </row>
    <row r="104" spans="1:9" ht="20.25" customHeight="1" x14ac:dyDescent="0.3">
      <c r="A104" s="226" t="s">
        <v>178</v>
      </c>
      <c r="B104" s="297"/>
      <c r="C104" s="172"/>
      <c r="D104" s="172"/>
      <c r="E104" s="172"/>
      <c r="F104" s="172"/>
      <c r="G104" s="172"/>
      <c r="H104" s="172"/>
      <c r="I104" s="172"/>
    </row>
    <row r="105" spans="1:9" ht="20.25" customHeight="1" x14ac:dyDescent="0.3">
      <c r="A105" s="226" t="s">
        <v>179</v>
      </c>
      <c r="B105" s="297"/>
      <c r="C105" s="167">
        <v>57298909</v>
      </c>
      <c r="D105" s="166"/>
      <c r="E105" s="167">
        <v>57298909</v>
      </c>
      <c r="F105" s="166"/>
      <c r="G105" s="300">
        <v>56408882</v>
      </c>
      <c r="H105" s="166"/>
      <c r="I105" s="300">
        <v>56408882</v>
      </c>
    </row>
    <row r="106" spans="1:9" ht="20.25" customHeight="1" x14ac:dyDescent="0.3">
      <c r="A106" s="226" t="s">
        <v>216</v>
      </c>
      <c r="B106" s="297"/>
      <c r="C106" s="167">
        <v>3582872</v>
      </c>
      <c r="D106" s="166"/>
      <c r="E106" s="167">
        <v>3470021</v>
      </c>
      <c r="F106" s="166"/>
      <c r="G106" s="300">
        <v>3470021</v>
      </c>
      <c r="H106" s="166"/>
      <c r="I106" s="300">
        <v>3470021</v>
      </c>
    </row>
    <row r="107" spans="1:9" ht="20.25" customHeight="1" x14ac:dyDescent="0.3">
      <c r="A107" s="226" t="s">
        <v>183</v>
      </c>
      <c r="B107" s="297"/>
      <c r="C107" s="167"/>
      <c r="D107" s="166"/>
      <c r="E107" s="167"/>
      <c r="F107" s="166"/>
      <c r="G107" s="300"/>
      <c r="H107" s="166"/>
      <c r="I107" s="300"/>
    </row>
    <row r="108" spans="1:9" ht="20.25" customHeight="1" x14ac:dyDescent="0.3">
      <c r="A108" s="226" t="s">
        <v>147</v>
      </c>
      <c r="B108" s="297"/>
      <c r="C108" s="167">
        <v>4869826</v>
      </c>
      <c r="D108" s="166"/>
      <c r="E108" s="167">
        <v>4809941</v>
      </c>
      <c r="F108" s="166"/>
      <c r="G108" s="168">
        <v>0</v>
      </c>
      <c r="H108" s="166"/>
      <c r="I108" s="168">
        <v>0</v>
      </c>
    </row>
    <row r="109" spans="1:9" ht="20.25" customHeight="1" x14ac:dyDescent="0.3">
      <c r="A109" s="226" t="s">
        <v>127</v>
      </c>
      <c r="B109" s="297"/>
      <c r="C109" s="168">
        <v>-9917</v>
      </c>
      <c r="D109" s="166"/>
      <c r="E109" s="168">
        <v>-5159</v>
      </c>
      <c r="F109" s="166"/>
      <c r="G109" s="300">
        <v>490423</v>
      </c>
      <c r="H109" s="166"/>
      <c r="I109" s="300">
        <v>490423</v>
      </c>
    </row>
    <row r="110" spans="1:9" ht="20.25" customHeight="1" x14ac:dyDescent="0.3">
      <c r="A110" s="44" t="s">
        <v>29</v>
      </c>
      <c r="B110" s="297"/>
      <c r="C110" s="166"/>
      <c r="D110" s="166"/>
      <c r="E110" s="166"/>
      <c r="F110" s="166"/>
      <c r="G110" s="166"/>
      <c r="H110" s="166"/>
      <c r="I110" s="166"/>
    </row>
    <row r="111" spans="1:9" ht="20.25" customHeight="1" x14ac:dyDescent="0.3">
      <c r="A111" s="317" t="s">
        <v>48</v>
      </c>
      <c r="B111" s="297"/>
      <c r="C111" s="166"/>
      <c r="D111" s="166"/>
      <c r="E111" s="166"/>
      <c r="F111" s="166"/>
      <c r="G111" s="166"/>
      <c r="H111" s="166"/>
      <c r="I111" s="166"/>
    </row>
    <row r="112" spans="1:9" ht="20.25" customHeight="1" x14ac:dyDescent="0.3">
      <c r="A112" s="226" t="s">
        <v>39</v>
      </c>
      <c r="B112" s="297"/>
      <c r="C112" s="167">
        <v>929166</v>
      </c>
      <c r="D112" s="166"/>
      <c r="E112" s="167">
        <v>929166</v>
      </c>
      <c r="F112" s="166"/>
      <c r="G112" s="167">
        <v>929166</v>
      </c>
      <c r="H112" s="166"/>
      <c r="I112" s="167">
        <v>929166</v>
      </c>
    </row>
    <row r="113" spans="1:9" ht="20.25" customHeight="1" x14ac:dyDescent="0.3">
      <c r="A113" s="44" t="s">
        <v>52</v>
      </c>
      <c r="B113" s="297"/>
      <c r="C113" s="167">
        <v>126404670</v>
      </c>
      <c r="D113" s="172"/>
      <c r="E113" s="167">
        <v>119893131</v>
      </c>
      <c r="F113" s="172"/>
      <c r="G113" s="172">
        <v>53105882</v>
      </c>
      <c r="H113" s="172"/>
      <c r="I113" s="172">
        <v>54224986</v>
      </c>
    </row>
    <row r="114" spans="1:9" ht="20.25" customHeight="1" x14ac:dyDescent="0.3">
      <c r="A114" s="226" t="s">
        <v>263</v>
      </c>
      <c r="B114" s="297"/>
      <c r="C114" s="167">
        <v>-8997459</v>
      </c>
      <c r="D114" s="172"/>
      <c r="E114" s="167">
        <v>-8997459</v>
      </c>
      <c r="F114" s="172"/>
      <c r="G114" s="168">
        <v>-6088210</v>
      </c>
      <c r="H114" s="172"/>
      <c r="I114" s="168">
        <v>-6088210</v>
      </c>
    </row>
    <row r="115" spans="1:9" ht="20.25" customHeight="1" x14ac:dyDescent="0.3">
      <c r="A115" s="226" t="s">
        <v>184</v>
      </c>
      <c r="B115" s="297"/>
      <c r="C115" s="182">
        <v>2152969</v>
      </c>
      <c r="D115" s="300"/>
      <c r="E115" s="182">
        <v>-9073005</v>
      </c>
      <c r="F115" s="300"/>
      <c r="G115" s="318">
        <v>5438627</v>
      </c>
      <c r="H115" s="300"/>
      <c r="I115" s="318">
        <v>5409682</v>
      </c>
    </row>
    <row r="116" spans="1:9" s="110" customFormat="1" ht="20.25" customHeight="1" x14ac:dyDescent="0.3">
      <c r="A116" s="302" t="s">
        <v>200</v>
      </c>
      <c r="B116" s="319"/>
      <c r="C116" s="183">
        <f>SUM(C103:C115)</f>
        <v>194842278</v>
      </c>
      <c r="D116" s="174"/>
      <c r="E116" s="183">
        <f>SUM(E103:E115)</f>
        <v>176936787</v>
      </c>
      <c r="F116" s="174"/>
      <c r="G116" s="183">
        <f>SUM(G103:G115)</f>
        <v>122366033</v>
      </c>
      <c r="H116" s="174"/>
      <c r="I116" s="183">
        <f>SUM(I103:I115)</f>
        <v>123456192</v>
      </c>
    </row>
    <row r="117" spans="1:9" s="110" customFormat="1" ht="20.25" customHeight="1" x14ac:dyDescent="0.3">
      <c r="A117" s="226" t="s">
        <v>169</v>
      </c>
      <c r="B117" s="297"/>
      <c r="C117" s="178">
        <v>15000000</v>
      </c>
      <c r="D117" s="166"/>
      <c r="E117" s="178">
        <v>15000000</v>
      </c>
      <c r="F117" s="166"/>
      <c r="G117" s="178">
        <v>15000000</v>
      </c>
      <c r="H117" s="166"/>
      <c r="I117" s="178">
        <v>15000000</v>
      </c>
    </row>
    <row r="118" spans="1:9" s="110" customFormat="1" ht="20.25" customHeight="1" x14ac:dyDescent="0.3">
      <c r="A118" s="302" t="s">
        <v>208</v>
      </c>
      <c r="B118" s="319"/>
      <c r="C118" s="174"/>
      <c r="D118" s="174"/>
      <c r="E118" s="174"/>
      <c r="F118" s="174"/>
      <c r="G118" s="184"/>
      <c r="H118" s="174"/>
      <c r="I118" s="184"/>
    </row>
    <row r="119" spans="1:9" s="110" customFormat="1" ht="20.25" customHeight="1" x14ac:dyDescent="0.3">
      <c r="A119" s="302" t="s">
        <v>209</v>
      </c>
      <c r="B119" s="319"/>
      <c r="C119" s="183">
        <f>SUM(C116:C117)</f>
        <v>209842278</v>
      </c>
      <c r="D119" s="174"/>
      <c r="E119" s="183">
        <f>SUM(E116:E117)</f>
        <v>191936787</v>
      </c>
      <c r="F119" s="174"/>
      <c r="G119" s="183">
        <f>SUM(G116:G117)</f>
        <v>137366033</v>
      </c>
      <c r="H119" s="174"/>
      <c r="I119" s="183">
        <f>SUM(I116:I117)</f>
        <v>138456192</v>
      </c>
    </row>
    <row r="120" spans="1:9" ht="20.25" customHeight="1" x14ac:dyDescent="0.3">
      <c r="A120" s="226" t="s">
        <v>95</v>
      </c>
      <c r="B120" s="297"/>
      <c r="C120" s="178">
        <v>72930558</v>
      </c>
      <c r="D120" s="166"/>
      <c r="E120" s="178">
        <v>70241781</v>
      </c>
      <c r="F120" s="166"/>
      <c r="G120" s="185">
        <v>0</v>
      </c>
      <c r="H120" s="170"/>
      <c r="I120" s="185">
        <v>0</v>
      </c>
    </row>
    <row r="121" spans="1:9" ht="20.25" customHeight="1" x14ac:dyDescent="0.3">
      <c r="A121" s="302" t="s">
        <v>185</v>
      </c>
      <c r="B121" s="297"/>
      <c r="C121" s="173">
        <f>SUM(C119:C120)</f>
        <v>282772836</v>
      </c>
      <c r="D121" s="174"/>
      <c r="E121" s="173">
        <f>SUM(E119:E120)</f>
        <v>262178568</v>
      </c>
      <c r="F121" s="174"/>
      <c r="G121" s="173">
        <f>SUM(G119:G120)</f>
        <v>137366033</v>
      </c>
      <c r="H121" s="174"/>
      <c r="I121" s="173">
        <f>SUM(I119:I120)</f>
        <v>138456192</v>
      </c>
    </row>
    <row r="122" spans="1:9" ht="20.25" customHeight="1" x14ac:dyDescent="0.7">
      <c r="A122" s="307"/>
      <c r="B122" s="297"/>
      <c r="C122" s="176"/>
      <c r="D122" s="174"/>
      <c r="E122" s="176"/>
      <c r="F122" s="174"/>
      <c r="G122" s="176"/>
      <c r="H122" s="174"/>
      <c r="I122" s="176"/>
    </row>
    <row r="123" spans="1:9" ht="20.25" customHeight="1" thickBot="1" x14ac:dyDescent="0.35">
      <c r="A123" s="302" t="s">
        <v>186</v>
      </c>
      <c r="B123" s="297"/>
      <c r="C123" s="177">
        <f>C87+C121</f>
        <v>792222969</v>
      </c>
      <c r="D123" s="174"/>
      <c r="E123" s="177">
        <f>E87+E121</f>
        <v>761719085</v>
      </c>
      <c r="F123" s="174"/>
      <c r="G123" s="177">
        <f>G87+G121</f>
        <v>285845940</v>
      </c>
      <c r="H123" s="174"/>
      <c r="I123" s="177">
        <f>I87+I121</f>
        <v>285806276</v>
      </c>
    </row>
    <row r="124" spans="1:9" ht="20.25" customHeight="1" thickTop="1" x14ac:dyDescent="0.3">
      <c r="A124" s="161"/>
      <c r="B124" s="160"/>
      <c r="C124" s="162"/>
      <c r="D124" s="162"/>
      <c r="E124" s="162"/>
      <c r="F124" s="162"/>
      <c r="G124" s="162"/>
      <c r="H124" s="162"/>
      <c r="I124" s="162"/>
    </row>
    <row r="125" spans="1:9" ht="20.25" customHeight="1" x14ac:dyDescent="0.3">
      <c r="A125" s="163"/>
      <c r="B125" s="164"/>
      <c r="C125" s="165"/>
      <c r="D125" s="165"/>
      <c r="E125" s="165"/>
      <c r="F125" s="165"/>
      <c r="G125" s="165"/>
      <c r="H125" s="165"/>
      <c r="I125" s="165"/>
    </row>
    <row r="126" spans="1:9" x14ac:dyDescent="0.3">
      <c r="A126" s="163"/>
      <c r="B126" s="164"/>
      <c r="C126" s="165"/>
      <c r="D126" s="165"/>
      <c r="E126" s="165"/>
      <c r="F126" s="165"/>
      <c r="G126" s="165"/>
      <c r="H126" s="165"/>
      <c r="I126" s="165"/>
    </row>
    <row r="127" spans="1:9" x14ac:dyDescent="0.3">
      <c r="A127" s="163"/>
      <c r="B127" s="164"/>
      <c r="C127" s="165"/>
      <c r="D127" s="165"/>
      <c r="E127" s="165"/>
      <c r="F127" s="165"/>
      <c r="G127" s="165"/>
      <c r="H127" s="165"/>
      <c r="I127" s="165"/>
    </row>
  </sheetData>
  <mergeCells count="16">
    <mergeCell ref="C92:E92"/>
    <mergeCell ref="G92:I92"/>
    <mergeCell ref="C93:E93"/>
    <mergeCell ref="G93:I93"/>
    <mergeCell ref="C6:E6"/>
    <mergeCell ref="G6:I6"/>
    <mergeCell ref="C56:E56"/>
    <mergeCell ref="G56:I56"/>
    <mergeCell ref="C57:E57"/>
    <mergeCell ref="G57:I57"/>
    <mergeCell ref="C5:E5"/>
    <mergeCell ref="G5:I5"/>
    <mergeCell ref="C30:E30"/>
    <mergeCell ref="G30:I30"/>
    <mergeCell ref="C29:E29"/>
    <mergeCell ref="G29:I29"/>
  </mergeCells>
  <pageMargins left="0.8" right="0.8" top="0.48" bottom="0.5" header="0.5" footer="0.5"/>
  <pageSetup paperSize="9" scale="81" firstPageNumber="2" orientation="portrait" useFirstPageNumber="1" r:id="rId1"/>
  <headerFooter>
    <oddFooter>&amp;LThe accompanying notes are an integral part of these financial statements.
&amp;C&amp;P</oddFooter>
  </headerFooter>
  <rowBreaks count="3" manualBreakCount="3">
    <brk id="24" max="16383" man="1"/>
    <brk id="51" max="16383" man="1"/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4"/>
  <sheetViews>
    <sheetView view="pageBreakPreview" topLeftCell="A169" zoomScale="85" zoomScaleNormal="55" zoomScaleSheetLayoutView="85" zoomScalePageLayoutView="70" workbookViewId="0">
      <selection activeCell="J172" sqref="J172"/>
    </sheetView>
  </sheetViews>
  <sheetFormatPr defaultColWidth="9.1796875" defaultRowHeight="21.75" customHeight="1" x14ac:dyDescent="0.3"/>
  <cols>
    <col min="1" max="1" width="3.453125" style="81" customWidth="1"/>
    <col min="2" max="2" width="44" style="81" customWidth="1"/>
    <col min="3" max="3" width="8.81640625" style="80" customWidth="1"/>
    <col min="4" max="4" width="14" style="66" bestFit="1" customWidth="1"/>
    <col min="5" max="5" width="0.81640625" style="67" customWidth="1"/>
    <col min="6" max="6" width="14" style="66" bestFit="1" customWidth="1"/>
    <col min="7" max="7" width="0.81640625" style="67" customWidth="1"/>
    <col min="8" max="8" width="12.453125" style="66" customWidth="1"/>
    <col min="9" max="9" width="0.81640625" style="67" customWidth="1"/>
    <col min="10" max="10" width="12.453125" style="66" customWidth="1"/>
    <col min="11" max="16384" width="9.1796875" style="62"/>
  </cols>
  <sheetData>
    <row r="1" spans="1:10" ht="21.75" customHeight="1" x14ac:dyDescent="0.3">
      <c r="A1" s="60" t="s">
        <v>24</v>
      </c>
      <c r="B1" s="60"/>
      <c r="C1" s="59"/>
      <c r="D1" s="67"/>
      <c r="F1" s="67"/>
      <c r="H1" s="67"/>
      <c r="J1" s="67"/>
    </row>
    <row r="2" spans="1:10" ht="21.75" customHeight="1" x14ac:dyDescent="0.3">
      <c r="A2" s="60" t="s">
        <v>25</v>
      </c>
      <c r="B2" s="60"/>
      <c r="C2" s="59"/>
      <c r="D2" s="67"/>
      <c r="F2" s="67"/>
      <c r="H2" s="67"/>
      <c r="J2" s="67"/>
    </row>
    <row r="3" spans="1:10" ht="21.75" customHeight="1" x14ac:dyDescent="0.3">
      <c r="A3" s="60" t="s">
        <v>131</v>
      </c>
      <c r="B3" s="72"/>
      <c r="C3" s="59"/>
      <c r="D3" s="67"/>
      <c r="F3" s="67"/>
      <c r="H3" s="67"/>
      <c r="J3" s="67"/>
    </row>
    <row r="4" spans="1:10" ht="18" customHeight="1" x14ac:dyDescent="0.3">
      <c r="A4" s="63"/>
      <c r="B4" s="63"/>
      <c r="C4" s="59"/>
      <c r="D4" s="67"/>
      <c r="F4" s="67"/>
      <c r="H4" s="73"/>
      <c r="I4" s="74"/>
      <c r="J4" s="75" t="s">
        <v>89</v>
      </c>
    </row>
    <row r="5" spans="1:10" ht="21.65" customHeight="1" x14ac:dyDescent="0.3">
      <c r="A5" s="63"/>
      <c r="B5" s="63"/>
      <c r="C5" s="59"/>
      <c r="D5" s="322" t="s">
        <v>0</v>
      </c>
      <c r="E5" s="322"/>
      <c r="F5" s="322"/>
      <c r="G5" s="199"/>
      <c r="H5" s="322" t="s">
        <v>36</v>
      </c>
      <c r="I5" s="322"/>
      <c r="J5" s="322"/>
    </row>
    <row r="6" spans="1:10" ht="21.65" customHeight="1" x14ac:dyDescent="0.3">
      <c r="A6" s="63"/>
      <c r="B6" s="63"/>
      <c r="C6" s="59"/>
      <c r="D6" s="323" t="s">
        <v>7</v>
      </c>
      <c r="E6" s="323"/>
      <c r="F6" s="323"/>
      <c r="G6" s="199"/>
      <c r="H6" s="323" t="s">
        <v>7</v>
      </c>
      <c r="I6" s="323"/>
      <c r="J6" s="323"/>
    </row>
    <row r="7" spans="1:10" ht="21.65" customHeight="1" x14ac:dyDescent="0.3">
      <c r="A7" s="63"/>
      <c r="B7" s="63"/>
      <c r="C7" s="59"/>
      <c r="D7" s="324" t="s">
        <v>133</v>
      </c>
      <c r="E7" s="324"/>
      <c r="F7" s="324"/>
      <c r="G7" s="76"/>
      <c r="H7" s="324" t="s">
        <v>133</v>
      </c>
      <c r="I7" s="324"/>
      <c r="J7" s="324"/>
    </row>
    <row r="8" spans="1:10" ht="21.65" customHeight="1" x14ac:dyDescent="0.3">
      <c r="A8" s="60"/>
      <c r="B8" s="60"/>
      <c r="C8" s="62"/>
      <c r="D8" s="325" t="s">
        <v>219</v>
      </c>
      <c r="E8" s="326"/>
      <c r="F8" s="326"/>
      <c r="G8" s="76"/>
      <c r="H8" s="325" t="s">
        <v>219</v>
      </c>
      <c r="I8" s="326"/>
      <c r="J8" s="326"/>
    </row>
    <row r="9" spans="1:10" ht="21.65" customHeight="1" x14ac:dyDescent="0.3">
      <c r="A9" s="60"/>
      <c r="B9" s="60"/>
      <c r="C9" s="59" t="s">
        <v>37</v>
      </c>
      <c r="D9" s="273">
        <v>2021</v>
      </c>
      <c r="E9" s="274"/>
      <c r="F9" s="273">
        <v>2020</v>
      </c>
      <c r="G9" s="274"/>
      <c r="H9" s="273">
        <v>2021</v>
      </c>
      <c r="I9" s="274"/>
      <c r="J9" s="273">
        <v>2020</v>
      </c>
    </row>
    <row r="10" spans="1:10" ht="21.75" customHeight="1" x14ac:dyDescent="0.3">
      <c r="A10" s="77" t="s">
        <v>108</v>
      </c>
      <c r="B10" s="77"/>
      <c r="C10" s="59">
        <v>3</v>
      </c>
      <c r="D10" s="78"/>
      <c r="E10" s="78"/>
      <c r="F10" s="78"/>
      <c r="G10" s="78"/>
      <c r="H10" s="78"/>
      <c r="I10" s="78"/>
      <c r="J10" s="78"/>
    </row>
    <row r="11" spans="1:10" ht="21.75" customHeight="1" x14ac:dyDescent="0.3">
      <c r="A11" s="63" t="s">
        <v>45</v>
      </c>
      <c r="B11" s="63"/>
      <c r="C11" s="59"/>
      <c r="D11" s="150">
        <v>129637646</v>
      </c>
      <c r="E11" s="78"/>
      <c r="F11" s="150">
        <v>143805104</v>
      </c>
      <c r="G11" s="78"/>
      <c r="H11" s="151">
        <v>7504348</v>
      </c>
      <c r="I11" s="79"/>
      <c r="J11" s="151">
        <v>6885463</v>
      </c>
    </row>
    <row r="12" spans="1:10" ht="21.75" customHeight="1" x14ac:dyDescent="0.3">
      <c r="A12" s="63" t="s">
        <v>134</v>
      </c>
      <c r="B12" s="63"/>
      <c r="D12" s="186">
        <v>554786</v>
      </c>
      <c r="E12" s="78"/>
      <c r="F12" s="186">
        <v>711833</v>
      </c>
      <c r="G12" s="78"/>
      <c r="H12" s="186">
        <v>283403</v>
      </c>
      <c r="I12" s="79"/>
      <c r="J12" s="186">
        <v>834055</v>
      </c>
    </row>
    <row r="13" spans="1:10" ht="21.75" customHeight="1" x14ac:dyDescent="0.3">
      <c r="A13" s="63" t="s">
        <v>22</v>
      </c>
      <c r="B13" s="63"/>
      <c r="C13" s="59"/>
      <c r="D13" s="150">
        <v>221056</v>
      </c>
      <c r="E13" s="78"/>
      <c r="F13" s="150">
        <v>238599</v>
      </c>
      <c r="G13" s="78"/>
      <c r="H13" s="151">
        <v>324848</v>
      </c>
      <c r="I13" s="79"/>
      <c r="J13" s="151">
        <v>259102</v>
      </c>
    </row>
    <row r="14" spans="1:10" ht="21.75" customHeight="1" x14ac:dyDescent="0.3">
      <c r="A14" s="63" t="s">
        <v>116</v>
      </c>
      <c r="B14" s="63"/>
      <c r="C14" s="59"/>
      <c r="D14" s="150">
        <v>64008</v>
      </c>
      <c r="E14" s="78"/>
      <c r="F14" s="150">
        <v>12169</v>
      </c>
      <c r="G14" s="78"/>
      <c r="H14" s="151">
        <v>5538561</v>
      </c>
      <c r="I14" s="79"/>
      <c r="J14" s="151">
        <v>5381053</v>
      </c>
    </row>
    <row r="15" spans="1:10" ht="21.75" customHeight="1" x14ac:dyDescent="0.3">
      <c r="A15" s="63" t="s">
        <v>164</v>
      </c>
      <c r="B15" s="63"/>
      <c r="C15" s="59"/>
      <c r="D15" s="186">
        <v>182961</v>
      </c>
      <c r="E15" s="78"/>
      <c r="F15" s="186">
        <v>74008</v>
      </c>
      <c r="G15" s="79"/>
      <c r="H15" s="186">
        <v>69749</v>
      </c>
      <c r="I15" s="79"/>
      <c r="J15" s="186">
        <v>2572</v>
      </c>
    </row>
    <row r="16" spans="1:10" ht="21.75" customHeight="1" x14ac:dyDescent="0.3">
      <c r="A16" s="81" t="s">
        <v>253</v>
      </c>
      <c r="B16" s="63"/>
      <c r="C16" s="59"/>
      <c r="D16" s="144"/>
      <c r="E16" s="78"/>
      <c r="F16" s="144"/>
      <c r="G16" s="79"/>
      <c r="H16" s="79"/>
      <c r="I16" s="79"/>
      <c r="J16" s="79"/>
    </row>
    <row r="17" spans="1:10" ht="21.75" customHeight="1" x14ac:dyDescent="0.3">
      <c r="A17" s="63" t="s">
        <v>377</v>
      </c>
      <c r="B17" s="63"/>
      <c r="C17" s="59">
        <v>2</v>
      </c>
      <c r="D17" s="144">
        <v>486831</v>
      </c>
      <c r="E17" s="78"/>
      <c r="F17" s="144">
        <v>0</v>
      </c>
      <c r="G17" s="79"/>
      <c r="H17" s="144">
        <v>0</v>
      </c>
      <c r="I17" s="79"/>
      <c r="J17" s="144">
        <v>0</v>
      </c>
    </row>
    <row r="18" spans="1:10" ht="21.75" customHeight="1" x14ac:dyDescent="0.3">
      <c r="A18" s="63" t="s">
        <v>34</v>
      </c>
      <c r="B18" s="63"/>
      <c r="C18" s="59"/>
      <c r="D18" s="150">
        <v>541597</v>
      </c>
      <c r="E18" s="78"/>
      <c r="F18" s="150">
        <v>661325</v>
      </c>
      <c r="G18" s="78"/>
      <c r="H18" s="151">
        <v>12767</v>
      </c>
      <c r="I18" s="79"/>
      <c r="J18" s="151">
        <v>11556</v>
      </c>
    </row>
    <row r="19" spans="1:10" ht="21.75" customHeight="1" x14ac:dyDescent="0.3">
      <c r="A19" s="60" t="s">
        <v>107</v>
      </c>
      <c r="B19" s="60"/>
      <c r="C19" s="59"/>
      <c r="D19" s="84">
        <f>SUM(D11:D18)</f>
        <v>131688885</v>
      </c>
      <c r="E19" s="85"/>
      <c r="F19" s="84">
        <f>SUM(F11:F18)</f>
        <v>145503038</v>
      </c>
      <c r="G19" s="85"/>
      <c r="H19" s="84">
        <f>SUM(H11:H18)</f>
        <v>13733676</v>
      </c>
      <c r="I19" s="85"/>
      <c r="J19" s="84">
        <f>SUM(J11:J18)</f>
        <v>13373801</v>
      </c>
    </row>
    <row r="20" spans="1:10" ht="4.9000000000000004" customHeight="1" x14ac:dyDescent="0.3">
      <c r="A20" s="60"/>
      <c r="B20" s="60"/>
      <c r="C20" s="59"/>
      <c r="D20" s="87"/>
      <c r="E20" s="78"/>
      <c r="F20" s="87"/>
      <c r="G20" s="78"/>
      <c r="H20" s="87"/>
      <c r="I20" s="78"/>
      <c r="J20" s="87"/>
    </row>
    <row r="21" spans="1:10" ht="21.75" customHeight="1" x14ac:dyDescent="0.3">
      <c r="A21" s="77" t="s">
        <v>20</v>
      </c>
      <c r="B21" s="77"/>
      <c r="C21" s="59">
        <v>3</v>
      </c>
      <c r="D21" s="87"/>
      <c r="E21" s="78"/>
      <c r="F21" s="87"/>
      <c r="G21" s="78"/>
      <c r="H21" s="87"/>
      <c r="I21" s="78"/>
      <c r="J21" s="87"/>
    </row>
    <row r="22" spans="1:10" ht="21.75" customHeight="1" x14ac:dyDescent="0.3">
      <c r="A22" s="63" t="s">
        <v>53</v>
      </c>
      <c r="B22" s="63"/>
      <c r="C22" s="59"/>
      <c r="D22" s="150">
        <v>108401317</v>
      </c>
      <c r="E22" s="78"/>
      <c r="F22" s="150">
        <v>117741058</v>
      </c>
      <c r="G22" s="79"/>
      <c r="H22" s="151">
        <v>6375451</v>
      </c>
      <c r="I22" s="79"/>
      <c r="J22" s="151">
        <v>5858886</v>
      </c>
    </row>
    <row r="23" spans="1:10" ht="21.75" customHeight="1" x14ac:dyDescent="0.3">
      <c r="A23" s="63" t="s">
        <v>175</v>
      </c>
      <c r="B23" s="63"/>
      <c r="C23" s="59"/>
      <c r="D23" s="150">
        <v>4977017</v>
      </c>
      <c r="E23" s="78"/>
      <c r="F23" s="150">
        <v>5711415</v>
      </c>
      <c r="G23" s="79"/>
      <c r="H23" s="151">
        <v>236062</v>
      </c>
      <c r="I23" s="79"/>
      <c r="J23" s="151">
        <v>220893</v>
      </c>
    </row>
    <row r="24" spans="1:10" ht="21.75" customHeight="1" x14ac:dyDescent="0.3">
      <c r="A24" s="63" t="s">
        <v>62</v>
      </c>
      <c r="B24" s="63"/>
      <c r="C24" s="59"/>
      <c r="D24" s="150">
        <v>7320464</v>
      </c>
      <c r="E24" s="78"/>
      <c r="F24" s="150">
        <v>7914450</v>
      </c>
      <c r="G24" s="79"/>
      <c r="H24" s="151">
        <v>590056</v>
      </c>
      <c r="I24" s="79"/>
      <c r="J24" s="151">
        <v>576994</v>
      </c>
    </row>
    <row r="25" spans="1:10" ht="21.75" customHeight="1" x14ac:dyDescent="0.3">
      <c r="A25" s="63" t="s">
        <v>335</v>
      </c>
      <c r="B25" s="63"/>
      <c r="C25" s="59"/>
      <c r="D25" s="144"/>
      <c r="E25" s="78"/>
      <c r="F25" s="144"/>
      <c r="G25" s="79"/>
      <c r="H25" s="79"/>
      <c r="I25" s="79"/>
      <c r="J25" s="79"/>
    </row>
    <row r="26" spans="1:10" ht="21.75" customHeight="1" x14ac:dyDescent="0.3">
      <c r="A26" s="63" t="s">
        <v>124</v>
      </c>
      <c r="B26" s="63"/>
      <c r="C26" s="59"/>
      <c r="D26" s="150">
        <v>525536</v>
      </c>
      <c r="E26" s="78"/>
      <c r="F26" s="150">
        <v>-961933</v>
      </c>
      <c r="G26" s="79"/>
      <c r="H26" s="186">
        <v>0</v>
      </c>
      <c r="I26" s="79"/>
      <c r="J26" s="186">
        <v>0</v>
      </c>
    </row>
    <row r="27" spans="1:10" ht="21.75" customHeight="1" x14ac:dyDescent="0.3">
      <c r="A27" s="63" t="s">
        <v>308</v>
      </c>
      <c r="B27" s="63"/>
      <c r="C27" s="59"/>
      <c r="D27" s="186">
        <v>9506</v>
      </c>
      <c r="E27" s="78"/>
      <c r="F27" s="186">
        <v>-2027</v>
      </c>
      <c r="G27" s="79"/>
      <c r="H27" s="186">
        <v>0</v>
      </c>
      <c r="I27" s="79"/>
      <c r="J27" s="151">
        <v>-38000</v>
      </c>
    </row>
    <row r="28" spans="1:10" ht="21.75" customHeight="1" x14ac:dyDescent="0.3">
      <c r="A28" s="81" t="s">
        <v>268</v>
      </c>
      <c r="D28" s="150">
        <v>638417</v>
      </c>
      <c r="E28" s="78"/>
      <c r="F28" s="150">
        <v>508877</v>
      </c>
      <c r="G28" s="79"/>
      <c r="H28" s="186">
        <v>2499</v>
      </c>
      <c r="I28" s="79"/>
      <c r="J28" s="186">
        <v>3114</v>
      </c>
    </row>
    <row r="29" spans="1:10" ht="21.75" customHeight="1" x14ac:dyDescent="0.3">
      <c r="A29" s="63" t="s">
        <v>298</v>
      </c>
      <c r="B29" s="63"/>
      <c r="C29" s="59"/>
      <c r="D29" s="188">
        <v>3332453</v>
      </c>
      <c r="E29" s="78"/>
      <c r="F29" s="188">
        <v>3982546</v>
      </c>
      <c r="G29" s="79"/>
      <c r="H29" s="187">
        <v>1341153</v>
      </c>
      <c r="I29" s="79"/>
      <c r="J29" s="187">
        <v>1144015</v>
      </c>
    </row>
    <row r="30" spans="1:10" ht="21.75" customHeight="1" x14ac:dyDescent="0.3">
      <c r="A30" s="60" t="s">
        <v>21</v>
      </c>
      <c r="B30" s="60"/>
      <c r="C30" s="59"/>
      <c r="D30" s="84">
        <f>SUM(D22:D29)</f>
        <v>125204710</v>
      </c>
      <c r="E30" s="85"/>
      <c r="F30" s="84">
        <f>SUM(F22:F29)</f>
        <v>134894386</v>
      </c>
      <c r="G30" s="85"/>
      <c r="H30" s="84">
        <f>SUM(H22:H29)</f>
        <v>8545221</v>
      </c>
      <c r="I30" s="85"/>
      <c r="J30" s="84">
        <f>SUM(J22:J29)</f>
        <v>7765902</v>
      </c>
    </row>
    <row r="31" spans="1:10" ht="4.75" customHeight="1" x14ac:dyDescent="0.3">
      <c r="A31" s="60"/>
      <c r="B31" s="60"/>
      <c r="C31" s="59"/>
      <c r="D31" s="87"/>
      <c r="E31" s="78"/>
      <c r="F31" s="87"/>
      <c r="G31" s="78"/>
      <c r="H31" s="87"/>
      <c r="I31" s="78"/>
      <c r="J31" s="87"/>
    </row>
    <row r="32" spans="1:10" ht="21.75" customHeight="1" x14ac:dyDescent="0.3">
      <c r="A32" s="63" t="s">
        <v>337</v>
      </c>
      <c r="B32" s="60"/>
      <c r="C32" s="59"/>
      <c r="D32" s="87"/>
      <c r="E32" s="78"/>
      <c r="F32" s="87"/>
      <c r="G32" s="78"/>
      <c r="H32" s="87"/>
      <c r="I32" s="78"/>
      <c r="J32" s="87"/>
    </row>
    <row r="33" spans="1:10" s="61" customFormat="1" ht="21.75" customHeight="1" x14ac:dyDescent="0.3">
      <c r="A33" s="63" t="s">
        <v>336</v>
      </c>
      <c r="B33" s="62"/>
      <c r="C33" s="59"/>
      <c r="D33" s="188">
        <v>753229</v>
      </c>
      <c r="E33" s="78"/>
      <c r="F33" s="188">
        <v>1583062</v>
      </c>
      <c r="G33" s="79"/>
      <c r="H33" s="145">
        <v>0</v>
      </c>
      <c r="I33" s="79"/>
      <c r="J33" s="145">
        <v>0</v>
      </c>
    </row>
    <row r="34" spans="1:10" ht="21.75" customHeight="1" x14ac:dyDescent="0.3">
      <c r="A34" s="60" t="s">
        <v>328</v>
      </c>
      <c r="B34" s="60"/>
      <c r="C34" s="88"/>
      <c r="D34" s="89">
        <f>D19-D30+D33</f>
        <v>7237404</v>
      </c>
      <c r="E34" s="85"/>
      <c r="F34" s="89">
        <f>F19-F30+F33</f>
        <v>12191714</v>
      </c>
      <c r="G34" s="85"/>
      <c r="H34" s="89">
        <f>H19-H30+H33</f>
        <v>5188455</v>
      </c>
      <c r="I34" s="85"/>
      <c r="J34" s="89">
        <f>J19-J30+J33</f>
        <v>5607899</v>
      </c>
    </row>
    <row r="35" spans="1:10" ht="21.75" customHeight="1" x14ac:dyDescent="0.3">
      <c r="A35" s="63" t="s">
        <v>114</v>
      </c>
      <c r="B35" s="63"/>
      <c r="C35" s="59"/>
      <c r="D35" s="188">
        <v>1752191</v>
      </c>
      <c r="E35" s="78"/>
      <c r="F35" s="188">
        <v>2919139</v>
      </c>
      <c r="G35" s="79"/>
      <c r="H35" s="187">
        <v>-221793</v>
      </c>
      <c r="I35" s="79"/>
      <c r="J35" s="187">
        <v>-12367</v>
      </c>
    </row>
    <row r="36" spans="1:10" ht="21.75" customHeight="1" thickBot="1" x14ac:dyDescent="0.35">
      <c r="A36" s="60" t="s">
        <v>56</v>
      </c>
      <c r="B36" s="60"/>
      <c r="C36" s="59"/>
      <c r="D36" s="90">
        <f>D34-D35</f>
        <v>5485213</v>
      </c>
      <c r="E36" s="85"/>
      <c r="F36" s="90">
        <f>F34-F35</f>
        <v>9272575</v>
      </c>
      <c r="G36" s="85"/>
      <c r="H36" s="91">
        <f>H34-H35</f>
        <v>5410248</v>
      </c>
      <c r="I36" s="85"/>
      <c r="J36" s="91">
        <f>J34-J35</f>
        <v>5620266</v>
      </c>
    </row>
    <row r="37" spans="1:10" ht="6" customHeight="1" thickTop="1" x14ac:dyDescent="0.3">
      <c r="A37" s="60"/>
      <c r="B37" s="60"/>
      <c r="C37" s="59"/>
      <c r="D37" s="87"/>
      <c r="E37" s="78"/>
      <c r="F37" s="87"/>
      <c r="G37" s="78"/>
      <c r="H37" s="87"/>
      <c r="I37" s="78"/>
      <c r="J37" s="87"/>
    </row>
    <row r="38" spans="1:10" ht="21.75" customHeight="1" x14ac:dyDescent="0.3">
      <c r="A38" s="60" t="s">
        <v>77</v>
      </c>
      <c r="B38" s="63"/>
      <c r="C38" s="59"/>
      <c r="D38" s="87"/>
      <c r="E38" s="78"/>
      <c r="F38" s="87"/>
      <c r="G38" s="78"/>
      <c r="H38" s="87"/>
      <c r="I38" s="78"/>
      <c r="J38" s="87"/>
    </row>
    <row r="39" spans="1:10" ht="21.75" customHeight="1" x14ac:dyDescent="0.3">
      <c r="A39" s="63" t="s">
        <v>57</v>
      </c>
      <c r="B39" s="63"/>
      <c r="C39" s="59"/>
      <c r="D39" s="151">
        <v>4737296</v>
      </c>
      <c r="E39" s="78"/>
      <c r="F39" s="151">
        <v>6028517</v>
      </c>
      <c r="G39" s="78"/>
      <c r="H39" s="151">
        <v>5410248</v>
      </c>
      <c r="I39" s="78"/>
      <c r="J39" s="151">
        <v>5620266</v>
      </c>
    </row>
    <row r="40" spans="1:10" ht="21.75" customHeight="1" x14ac:dyDescent="0.3">
      <c r="A40" s="63" t="s">
        <v>97</v>
      </c>
      <c r="B40" s="63"/>
      <c r="C40" s="59"/>
      <c r="D40" s="151">
        <v>747917</v>
      </c>
      <c r="E40" s="78"/>
      <c r="F40" s="151">
        <v>3244058</v>
      </c>
      <c r="G40" s="78"/>
      <c r="H40" s="157">
        <v>0</v>
      </c>
      <c r="I40" s="78"/>
      <c r="J40" s="157">
        <v>0</v>
      </c>
    </row>
    <row r="41" spans="1:10" ht="21.75" customHeight="1" thickBot="1" x14ac:dyDescent="0.35">
      <c r="A41" s="60" t="s">
        <v>56</v>
      </c>
      <c r="B41" s="60"/>
      <c r="C41" s="59"/>
      <c r="D41" s="90">
        <f>SUM(D39:D40)</f>
        <v>5485213</v>
      </c>
      <c r="E41" s="85"/>
      <c r="F41" s="90">
        <f>SUM(F39:F40)</f>
        <v>9272575</v>
      </c>
      <c r="G41" s="85"/>
      <c r="H41" s="90">
        <f>SUM(H39:H40)</f>
        <v>5410248</v>
      </c>
      <c r="I41" s="85"/>
      <c r="J41" s="90">
        <f>SUM(J39:J40)</f>
        <v>5620266</v>
      </c>
    </row>
    <row r="42" spans="1:10" ht="6.4" customHeight="1" thickTop="1" x14ac:dyDescent="0.3">
      <c r="A42" s="60"/>
      <c r="B42" s="60"/>
      <c r="C42" s="59"/>
      <c r="D42" s="87"/>
      <c r="E42" s="78"/>
      <c r="F42" s="87"/>
      <c r="G42" s="78"/>
      <c r="H42" s="87"/>
      <c r="I42" s="78"/>
      <c r="J42" s="87"/>
    </row>
    <row r="43" spans="1:10" ht="21.65" customHeight="1" thickBot="1" x14ac:dyDescent="0.35">
      <c r="A43" s="60" t="s">
        <v>83</v>
      </c>
      <c r="B43" s="60"/>
      <c r="C43" s="59">
        <v>8</v>
      </c>
      <c r="D43" s="189">
        <v>0.56999999999999995</v>
      </c>
      <c r="E43" s="85"/>
      <c r="F43" s="189">
        <v>0.72</v>
      </c>
      <c r="G43" s="85"/>
      <c r="H43" s="190">
        <v>0.63</v>
      </c>
      <c r="I43" s="85"/>
      <c r="J43" s="190">
        <v>0.64</v>
      </c>
    </row>
    <row r="44" spans="1:10" ht="21.65" customHeight="1" thickTop="1" thickBot="1" x14ac:dyDescent="0.35">
      <c r="A44" s="60" t="s">
        <v>288</v>
      </c>
      <c r="B44" s="60"/>
      <c r="C44" s="59">
        <v>8</v>
      </c>
      <c r="D44" s="189">
        <v>0.56999999999999995</v>
      </c>
      <c r="E44" s="85"/>
      <c r="F44" s="189">
        <v>0.72</v>
      </c>
      <c r="G44" s="85"/>
      <c r="H44" s="190">
        <v>0.61</v>
      </c>
      <c r="I44" s="85"/>
      <c r="J44" s="190">
        <v>0.64</v>
      </c>
    </row>
    <row r="45" spans="1:10" ht="21.65" customHeight="1" thickTop="1" x14ac:dyDescent="0.7">
      <c r="A45" s="60"/>
      <c r="B45" s="60"/>
      <c r="C45" s="59"/>
      <c r="D45" s="275"/>
      <c r="E45" s="93"/>
      <c r="F45" s="143"/>
      <c r="G45" s="85"/>
      <c r="H45" s="276"/>
      <c r="I45" s="85"/>
      <c r="J45" s="143"/>
    </row>
    <row r="46" spans="1:10" ht="21.75" customHeight="1" x14ac:dyDescent="0.3">
      <c r="A46" s="60" t="s">
        <v>24</v>
      </c>
      <c r="B46" s="60"/>
      <c r="C46" s="60"/>
      <c r="D46" s="93"/>
      <c r="E46" s="93"/>
      <c r="F46" s="93"/>
      <c r="H46" s="67"/>
      <c r="J46" s="67"/>
    </row>
    <row r="47" spans="1:10" ht="21.75" customHeight="1" x14ac:dyDescent="0.3">
      <c r="A47" s="60" t="s">
        <v>25</v>
      </c>
      <c r="B47" s="60"/>
      <c r="C47" s="60"/>
      <c r="D47" s="93"/>
      <c r="E47" s="93"/>
      <c r="F47" s="93"/>
      <c r="H47" s="67"/>
      <c r="J47" s="67"/>
    </row>
    <row r="48" spans="1:10" ht="21.75" customHeight="1" x14ac:dyDescent="0.3">
      <c r="A48" s="60" t="s">
        <v>132</v>
      </c>
      <c r="B48" s="60"/>
      <c r="C48" s="94"/>
      <c r="D48" s="67"/>
      <c r="F48" s="67"/>
      <c r="H48" s="67"/>
      <c r="J48" s="67"/>
    </row>
    <row r="49" spans="1:10" ht="17.5" customHeight="1" x14ac:dyDescent="0.3">
      <c r="A49" s="63"/>
      <c r="B49" s="63"/>
      <c r="C49" s="59"/>
      <c r="D49" s="67"/>
      <c r="F49" s="67"/>
      <c r="H49" s="73"/>
      <c r="I49" s="74"/>
      <c r="J49" s="75" t="s">
        <v>89</v>
      </c>
    </row>
    <row r="50" spans="1:10" ht="20.25" customHeight="1" x14ac:dyDescent="0.3">
      <c r="A50" s="68"/>
      <c r="B50" s="68"/>
      <c r="C50" s="59"/>
      <c r="D50" s="322" t="s">
        <v>0</v>
      </c>
      <c r="E50" s="322"/>
      <c r="F50" s="322"/>
      <c r="G50" s="199"/>
      <c r="H50" s="322" t="s">
        <v>36</v>
      </c>
      <c r="I50" s="322"/>
      <c r="J50" s="322"/>
    </row>
    <row r="51" spans="1:10" ht="20.25" customHeight="1" x14ac:dyDescent="0.3">
      <c r="A51" s="63"/>
      <c r="B51" s="63"/>
      <c r="C51" s="59"/>
      <c r="D51" s="323" t="s">
        <v>7</v>
      </c>
      <c r="E51" s="323"/>
      <c r="F51" s="323"/>
      <c r="G51" s="199"/>
      <c r="H51" s="323" t="s">
        <v>7</v>
      </c>
      <c r="I51" s="323"/>
      <c r="J51" s="323"/>
    </row>
    <row r="52" spans="1:10" ht="20.25" customHeight="1" x14ac:dyDescent="0.3">
      <c r="A52" s="63"/>
      <c r="B52" s="63"/>
      <c r="C52" s="59"/>
      <c r="D52" s="324" t="s">
        <v>133</v>
      </c>
      <c r="E52" s="324"/>
      <c r="F52" s="324"/>
      <c r="G52" s="76"/>
      <c r="H52" s="324" t="s">
        <v>133</v>
      </c>
      <c r="I52" s="324"/>
      <c r="J52" s="324"/>
    </row>
    <row r="53" spans="1:10" ht="20.25" customHeight="1" x14ac:dyDescent="0.3">
      <c r="A53" s="60"/>
      <c r="B53" s="60"/>
      <c r="C53" s="62"/>
      <c r="D53" s="325" t="s">
        <v>219</v>
      </c>
      <c r="E53" s="325"/>
      <c r="F53" s="325"/>
      <c r="G53" s="76"/>
      <c r="H53" s="325" t="s">
        <v>219</v>
      </c>
      <c r="I53" s="325"/>
      <c r="J53" s="325"/>
    </row>
    <row r="54" spans="1:10" ht="20.25" customHeight="1" x14ac:dyDescent="0.3">
      <c r="A54" s="60"/>
      <c r="B54" s="60"/>
      <c r="C54" s="36"/>
      <c r="D54" s="273">
        <v>2021</v>
      </c>
      <c r="E54" s="274"/>
      <c r="F54" s="273">
        <v>2020</v>
      </c>
      <c r="G54" s="274"/>
      <c r="H54" s="273">
        <v>2021</v>
      </c>
      <c r="I54" s="274"/>
      <c r="J54" s="273">
        <v>2020</v>
      </c>
    </row>
    <row r="55" spans="1:10" ht="6" customHeight="1" x14ac:dyDescent="0.3">
      <c r="A55" s="60"/>
      <c r="B55" s="60"/>
      <c r="C55" s="59"/>
      <c r="D55" s="76"/>
      <c r="E55" s="76"/>
      <c r="F55" s="76"/>
      <c r="G55" s="76"/>
      <c r="H55" s="76"/>
      <c r="I55" s="76"/>
      <c r="J55" s="76"/>
    </row>
    <row r="56" spans="1:10" ht="20.25" customHeight="1" x14ac:dyDescent="0.3">
      <c r="A56" s="60" t="s">
        <v>56</v>
      </c>
      <c r="B56" s="63"/>
      <c r="C56" s="59"/>
      <c r="D56" s="95">
        <f>D41</f>
        <v>5485213</v>
      </c>
      <c r="E56" s="85"/>
      <c r="F56" s="95">
        <f>F41</f>
        <v>9272575</v>
      </c>
      <c r="G56" s="85"/>
      <c r="H56" s="95">
        <f>H41</f>
        <v>5410248</v>
      </c>
      <c r="I56" s="85"/>
      <c r="J56" s="95">
        <f>J41</f>
        <v>5620266</v>
      </c>
    </row>
    <row r="57" spans="1:10" ht="4.5" customHeight="1" x14ac:dyDescent="0.3">
      <c r="A57" s="60"/>
      <c r="B57" s="63"/>
      <c r="C57" s="59"/>
      <c r="D57" s="96"/>
      <c r="E57" s="146"/>
      <c r="F57" s="96"/>
      <c r="G57" s="146"/>
      <c r="H57" s="96"/>
      <c r="I57" s="146"/>
      <c r="J57" s="96"/>
    </row>
    <row r="58" spans="1:10" ht="20.25" customHeight="1" x14ac:dyDescent="0.3">
      <c r="A58" s="60" t="s">
        <v>98</v>
      </c>
      <c r="B58" s="63"/>
      <c r="C58" s="59"/>
      <c r="D58" s="96"/>
      <c r="E58" s="146"/>
      <c r="F58" s="96"/>
      <c r="G58" s="146"/>
      <c r="H58" s="96"/>
      <c r="I58" s="146"/>
      <c r="J58" s="96"/>
    </row>
    <row r="59" spans="1:10" ht="20.25" customHeight="1" x14ac:dyDescent="0.3">
      <c r="A59" s="77" t="s">
        <v>238</v>
      </c>
      <c r="B59" s="63"/>
      <c r="C59" s="59"/>
      <c r="D59" s="96"/>
      <c r="E59" s="146"/>
      <c r="F59" s="96"/>
      <c r="G59" s="146"/>
      <c r="H59" s="96"/>
      <c r="I59" s="146"/>
      <c r="J59" s="96"/>
    </row>
    <row r="60" spans="1:10" ht="20.25" customHeight="1" x14ac:dyDescent="0.3">
      <c r="A60" s="77" t="s">
        <v>227</v>
      </c>
      <c r="B60" s="63"/>
      <c r="C60" s="59"/>
      <c r="D60" s="96"/>
      <c r="E60" s="146"/>
      <c r="F60" s="96"/>
      <c r="G60" s="146"/>
      <c r="H60" s="96"/>
      <c r="I60" s="146"/>
      <c r="J60" s="96"/>
    </row>
    <row r="61" spans="1:10" ht="19.899999999999999" customHeight="1" x14ac:dyDescent="0.3">
      <c r="A61" s="62" t="s">
        <v>192</v>
      </c>
      <c r="B61" s="63"/>
      <c r="C61" s="59"/>
      <c r="D61" s="153">
        <v>8802659</v>
      </c>
      <c r="E61" s="146"/>
      <c r="F61" s="153">
        <v>-6935948</v>
      </c>
      <c r="G61" s="146"/>
      <c r="H61" s="152">
        <v>0</v>
      </c>
      <c r="I61" s="146"/>
      <c r="J61" s="152">
        <v>0</v>
      </c>
    </row>
    <row r="62" spans="1:10" ht="20.25" customHeight="1" x14ac:dyDescent="0.3">
      <c r="A62" s="62" t="s">
        <v>297</v>
      </c>
      <c r="B62" s="63"/>
      <c r="C62" s="59"/>
      <c r="D62" s="153">
        <v>254613</v>
      </c>
      <c r="E62" s="146"/>
      <c r="F62" s="153">
        <v>-1487730</v>
      </c>
      <c r="G62" s="146"/>
      <c r="H62" s="152">
        <v>-8628</v>
      </c>
      <c r="I62" s="146"/>
      <c r="J62" s="152">
        <v>34514</v>
      </c>
    </row>
    <row r="63" spans="1:10" ht="20.25" customHeight="1" x14ac:dyDescent="0.3">
      <c r="A63" s="63" t="s">
        <v>338</v>
      </c>
      <c r="B63" s="63"/>
      <c r="C63" s="59"/>
      <c r="D63" s="96"/>
      <c r="E63" s="146"/>
      <c r="F63" s="96"/>
      <c r="G63" s="146"/>
      <c r="H63" s="96"/>
      <c r="I63" s="146"/>
      <c r="J63" s="96"/>
    </row>
    <row r="64" spans="1:10" ht="20.25" customHeight="1" x14ac:dyDescent="0.3">
      <c r="A64" s="63" t="s">
        <v>227</v>
      </c>
      <c r="B64" s="63"/>
      <c r="C64" s="59"/>
      <c r="D64" s="154">
        <v>-27587</v>
      </c>
      <c r="E64" s="146"/>
      <c r="F64" s="154">
        <v>139416</v>
      </c>
      <c r="G64" s="146"/>
      <c r="H64" s="83">
        <v>1726</v>
      </c>
      <c r="I64" s="146"/>
      <c r="J64" s="83">
        <v>-6903</v>
      </c>
    </row>
    <row r="65" spans="1:16" ht="20.25" customHeight="1" x14ac:dyDescent="0.3">
      <c r="A65" s="98" t="s">
        <v>235</v>
      </c>
      <c r="B65" s="63"/>
      <c r="C65" s="59"/>
      <c r="D65" s="147"/>
      <c r="E65" s="146"/>
      <c r="F65" s="147"/>
      <c r="G65" s="146"/>
      <c r="H65" s="147"/>
      <c r="I65" s="146"/>
      <c r="J65" s="147"/>
    </row>
    <row r="66" spans="1:16" ht="20.25" customHeight="1" x14ac:dyDescent="0.3">
      <c r="A66" s="98" t="s">
        <v>227</v>
      </c>
      <c r="B66" s="62"/>
      <c r="C66" s="88"/>
      <c r="D66" s="99">
        <f>SUM(D61:D64)</f>
        <v>9029685</v>
      </c>
      <c r="E66" s="85"/>
      <c r="F66" s="99">
        <f>SUM(F61:F64)</f>
        <v>-8284262</v>
      </c>
      <c r="G66" s="85"/>
      <c r="H66" s="99">
        <f>SUM(H61:H64)</f>
        <v>-6902</v>
      </c>
      <c r="I66" s="146"/>
      <c r="J66" s="99">
        <f>SUM(J61:J64)</f>
        <v>27611</v>
      </c>
    </row>
    <row r="67" spans="1:16" ht="5.65" customHeight="1" x14ac:dyDescent="0.3">
      <c r="A67" s="98"/>
      <c r="B67" s="62"/>
      <c r="C67" s="88"/>
      <c r="D67" s="85"/>
      <c r="E67" s="85"/>
      <c r="F67" s="85"/>
      <c r="G67" s="85"/>
      <c r="H67" s="100"/>
      <c r="I67" s="146"/>
      <c r="J67" s="100"/>
    </row>
    <row r="68" spans="1:16" ht="20.25" customHeight="1" x14ac:dyDescent="0.3">
      <c r="A68" s="77" t="s">
        <v>226</v>
      </c>
      <c r="B68" s="63"/>
      <c r="C68" s="59"/>
      <c r="D68" s="147"/>
      <c r="E68" s="146"/>
      <c r="F68" s="147"/>
      <c r="G68" s="146"/>
      <c r="H68" s="147"/>
      <c r="I68" s="146"/>
      <c r="J68" s="147"/>
    </row>
    <row r="69" spans="1:16" ht="20.25" customHeight="1" x14ac:dyDescent="0.3">
      <c r="A69" s="77" t="s">
        <v>227</v>
      </c>
      <c r="B69" s="63"/>
      <c r="C69" s="59"/>
      <c r="D69" s="147"/>
      <c r="E69" s="146"/>
      <c r="F69" s="147"/>
      <c r="G69" s="146"/>
      <c r="H69" s="147"/>
      <c r="I69" s="146"/>
      <c r="J69" s="147"/>
    </row>
    <row r="70" spans="1:16" ht="20.25" customHeight="1" x14ac:dyDescent="0.3">
      <c r="A70" s="81" t="s">
        <v>374</v>
      </c>
      <c r="B70" s="197"/>
      <c r="C70" s="36"/>
      <c r="D70" s="62"/>
      <c r="E70" s="62"/>
      <c r="F70" s="62"/>
      <c r="G70" s="62"/>
      <c r="H70" s="62"/>
      <c r="I70" s="62"/>
      <c r="J70" s="62"/>
      <c r="L70" s="63"/>
      <c r="M70" s="63"/>
      <c r="P70" s="155"/>
    </row>
    <row r="71" spans="1:16" ht="20.25" customHeight="1" x14ac:dyDescent="0.3">
      <c r="A71" s="81" t="s">
        <v>299</v>
      </c>
      <c r="B71" s="197"/>
      <c r="C71" s="36"/>
      <c r="D71" s="153">
        <v>-219665</v>
      </c>
      <c r="E71" s="146"/>
      <c r="F71" s="153">
        <v>411375</v>
      </c>
      <c r="G71" s="146"/>
      <c r="H71" s="96">
        <v>25000</v>
      </c>
      <c r="I71" s="146"/>
      <c r="J71" s="96">
        <v>0</v>
      </c>
      <c r="L71" s="63"/>
      <c r="M71" s="63"/>
      <c r="P71" s="155"/>
    </row>
    <row r="72" spans="1:16" ht="20.25" customHeight="1" x14ac:dyDescent="0.3">
      <c r="A72" s="63" t="s">
        <v>388</v>
      </c>
      <c r="B72" s="60"/>
      <c r="C72" s="59"/>
      <c r="D72" s="147">
        <v>-578</v>
      </c>
      <c r="E72" s="146"/>
      <c r="F72" s="147">
        <v>-4488</v>
      </c>
      <c r="G72" s="146"/>
      <c r="H72" s="96">
        <v>0</v>
      </c>
      <c r="I72" s="146"/>
      <c r="J72" s="96">
        <v>0</v>
      </c>
    </row>
    <row r="73" spans="1:16" ht="20.25" customHeight="1" x14ac:dyDescent="0.3">
      <c r="A73" s="63" t="s">
        <v>339</v>
      </c>
      <c r="B73" s="60"/>
      <c r="C73" s="59"/>
      <c r="D73" s="147"/>
      <c r="E73" s="146"/>
      <c r="F73" s="147"/>
      <c r="G73" s="146"/>
      <c r="H73" s="147"/>
      <c r="I73" s="146"/>
      <c r="J73" s="147"/>
      <c r="K73" s="65"/>
    </row>
    <row r="74" spans="1:16" ht="20.25" customHeight="1" x14ac:dyDescent="0.3">
      <c r="A74" s="63" t="s">
        <v>227</v>
      </c>
      <c r="B74" s="60"/>
      <c r="C74" s="59"/>
      <c r="D74" s="154">
        <v>35975</v>
      </c>
      <c r="E74" s="146"/>
      <c r="F74" s="154">
        <v>-44861</v>
      </c>
      <c r="G74" s="146"/>
      <c r="H74" s="83">
        <v>-5000</v>
      </c>
      <c r="I74" s="146"/>
      <c r="J74" s="83">
        <v>0</v>
      </c>
      <c r="K74" s="65"/>
    </row>
    <row r="75" spans="1:16" ht="20.25" customHeight="1" x14ac:dyDescent="0.3">
      <c r="A75" s="98" t="s">
        <v>237</v>
      </c>
      <c r="B75" s="60"/>
      <c r="C75" s="59"/>
      <c r="D75" s="147"/>
      <c r="E75" s="146"/>
      <c r="F75" s="147"/>
      <c r="G75" s="146"/>
      <c r="H75" s="147"/>
      <c r="I75" s="146"/>
      <c r="J75" s="147"/>
      <c r="K75" s="65"/>
    </row>
    <row r="76" spans="1:16" ht="20.25" customHeight="1" x14ac:dyDescent="0.3">
      <c r="A76" s="98" t="s">
        <v>227</v>
      </c>
      <c r="B76" s="60"/>
      <c r="C76" s="59"/>
      <c r="D76" s="99">
        <f>SUM(D70:D74)</f>
        <v>-184268</v>
      </c>
      <c r="E76" s="85"/>
      <c r="F76" s="99">
        <f>SUM(F70:F74)</f>
        <v>362026</v>
      </c>
      <c r="G76" s="85"/>
      <c r="H76" s="99">
        <f>SUM(H70:H74)</f>
        <v>20000</v>
      </c>
      <c r="I76" s="85"/>
      <c r="J76" s="99">
        <f>SUM(J70:J74)</f>
        <v>0</v>
      </c>
    </row>
    <row r="77" spans="1:16" ht="20.25" customHeight="1" x14ac:dyDescent="0.3">
      <c r="A77" s="60" t="s">
        <v>176</v>
      </c>
      <c r="B77" s="60"/>
      <c r="C77" s="59"/>
      <c r="D77" s="147"/>
      <c r="E77" s="146"/>
      <c r="F77" s="147"/>
      <c r="G77" s="146"/>
      <c r="H77" s="147"/>
      <c r="I77" s="146"/>
      <c r="J77" s="147"/>
    </row>
    <row r="78" spans="1:16" ht="20.25" customHeight="1" x14ac:dyDescent="0.3">
      <c r="A78" s="60" t="s">
        <v>240</v>
      </c>
      <c r="B78" s="60"/>
      <c r="C78" s="59"/>
      <c r="D78" s="99">
        <f>D76+D66</f>
        <v>8845417</v>
      </c>
      <c r="E78" s="85"/>
      <c r="F78" s="99">
        <f>F76+F66</f>
        <v>-7922236</v>
      </c>
      <c r="G78" s="85"/>
      <c r="H78" s="99">
        <f>H76+H66</f>
        <v>13098</v>
      </c>
      <c r="I78" s="85"/>
      <c r="J78" s="99">
        <f>J76+J66</f>
        <v>27611</v>
      </c>
    </row>
    <row r="79" spans="1:16" ht="20.25" customHeight="1" x14ac:dyDescent="0.3">
      <c r="A79" s="60" t="s">
        <v>241</v>
      </c>
      <c r="B79" s="63"/>
      <c r="C79" s="59"/>
      <c r="D79" s="147"/>
      <c r="E79" s="146"/>
      <c r="F79" s="147"/>
      <c r="G79" s="146"/>
      <c r="H79" s="147"/>
      <c r="I79" s="146"/>
      <c r="J79" s="147"/>
    </row>
    <row r="80" spans="1:16" ht="20.25" customHeight="1" thickBot="1" x14ac:dyDescent="0.35">
      <c r="A80" s="60" t="s">
        <v>101</v>
      </c>
      <c r="B80" s="63"/>
      <c r="C80" s="59"/>
      <c r="D80" s="103">
        <f>D56+D78</f>
        <v>14330630</v>
      </c>
      <c r="E80" s="85"/>
      <c r="F80" s="103">
        <f>F56+F78</f>
        <v>1350339</v>
      </c>
      <c r="G80" s="85"/>
      <c r="H80" s="103">
        <f>H56+H78</f>
        <v>5423346</v>
      </c>
      <c r="I80" s="85"/>
      <c r="J80" s="103">
        <f>J56+J78</f>
        <v>5647877</v>
      </c>
    </row>
    <row r="81" spans="1:10" ht="10.5" customHeight="1" thickTop="1" x14ac:dyDescent="0.3">
      <c r="A81" s="60"/>
      <c r="B81" s="63"/>
      <c r="C81" s="59"/>
      <c r="D81" s="95"/>
      <c r="E81" s="85"/>
      <c r="F81" s="95"/>
      <c r="G81" s="85"/>
      <c r="H81" s="95"/>
      <c r="I81" s="85"/>
      <c r="J81" s="95"/>
    </row>
    <row r="82" spans="1:10" ht="20.25" customHeight="1" x14ac:dyDescent="0.3">
      <c r="A82" s="60" t="s">
        <v>241</v>
      </c>
      <c r="B82" s="60"/>
      <c r="C82" s="59"/>
      <c r="D82" s="147"/>
      <c r="E82" s="146"/>
      <c r="F82" s="147"/>
      <c r="G82" s="146"/>
      <c r="H82" s="147"/>
      <c r="I82" s="146"/>
      <c r="J82" s="147"/>
    </row>
    <row r="83" spans="1:10" ht="20.25" customHeight="1" x14ac:dyDescent="0.3">
      <c r="A83" s="60" t="s">
        <v>102</v>
      </c>
      <c r="B83" s="60"/>
      <c r="C83" s="59"/>
      <c r="D83" s="147"/>
      <c r="E83" s="146"/>
      <c r="F83" s="147"/>
      <c r="G83" s="146"/>
      <c r="H83" s="147"/>
      <c r="I83" s="146"/>
      <c r="J83" s="147"/>
    </row>
    <row r="84" spans="1:10" ht="20.25" customHeight="1" x14ac:dyDescent="0.3">
      <c r="A84" s="63" t="s">
        <v>57</v>
      </c>
      <c r="B84" s="63"/>
      <c r="C84" s="59"/>
      <c r="D84" s="153">
        <v>10512316</v>
      </c>
      <c r="E84" s="146"/>
      <c r="F84" s="153">
        <v>-53205</v>
      </c>
      <c r="G84" s="146"/>
      <c r="H84" s="152">
        <v>5423346</v>
      </c>
      <c r="I84" s="146"/>
      <c r="J84" s="152">
        <v>5647877</v>
      </c>
    </row>
    <row r="85" spans="1:10" ht="20.25" customHeight="1" x14ac:dyDescent="0.3">
      <c r="A85" s="63" t="s">
        <v>97</v>
      </c>
      <c r="B85" s="60"/>
      <c r="C85" s="59"/>
      <c r="D85" s="154">
        <v>3818314</v>
      </c>
      <c r="E85" s="146"/>
      <c r="F85" s="154">
        <v>1403544</v>
      </c>
      <c r="G85" s="146"/>
      <c r="H85" s="83">
        <v>0</v>
      </c>
      <c r="I85" s="146"/>
      <c r="J85" s="83">
        <v>0</v>
      </c>
    </row>
    <row r="86" spans="1:10" ht="20.25" customHeight="1" thickBot="1" x14ac:dyDescent="0.35">
      <c r="A86" s="60" t="s">
        <v>312</v>
      </c>
      <c r="B86" s="63"/>
      <c r="C86" s="59"/>
      <c r="D86" s="103">
        <f>SUM(D84:D85)</f>
        <v>14330630</v>
      </c>
      <c r="E86" s="85"/>
      <c r="F86" s="103">
        <f>SUM(F84:F85)</f>
        <v>1350339</v>
      </c>
      <c r="G86" s="85"/>
      <c r="H86" s="103">
        <f>SUM(H84:H85)</f>
        <v>5423346</v>
      </c>
      <c r="I86" s="85"/>
      <c r="J86" s="103">
        <f>SUM(J84:J85)</f>
        <v>5647877</v>
      </c>
    </row>
    <row r="87" spans="1:10" ht="21.75" customHeight="1" thickTop="1" x14ac:dyDescent="0.3">
      <c r="A87" s="60"/>
      <c r="B87" s="63"/>
      <c r="C87" s="59"/>
      <c r="D87" s="85"/>
      <c r="E87" s="85"/>
      <c r="F87" s="85"/>
      <c r="G87" s="85"/>
      <c r="H87" s="85"/>
      <c r="I87" s="85"/>
      <c r="J87" s="85"/>
    </row>
    <row r="88" spans="1:10" ht="21.75" customHeight="1" thickTop="1" x14ac:dyDescent="0.3">
      <c r="A88" s="60" t="s">
        <v>24</v>
      </c>
      <c r="B88" s="60"/>
      <c r="C88" s="60"/>
      <c r="D88" s="93"/>
      <c r="E88" s="93"/>
      <c r="F88" s="93"/>
      <c r="H88" s="67"/>
      <c r="J88" s="67"/>
    </row>
    <row r="89" spans="1:10" ht="21.75" customHeight="1" x14ac:dyDescent="0.3">
      <c r="A89" s="60" t="s">
        <v>25</v>
      </c>
      <c r="B89" s="60"/>
      <c r="C89" s="60"/>
      <c r="D89" s="93"/>
      <c r="E89" s="93"/>
      <c r="F89" s="93"/>
      <c r="H89" s="67"/>
      <c r="J89" s="67"/>
    </row>
    <row r="90" spans="1:10" ht="21.75" customHeight="1" x14ac:dyDescent="0.3">
      <c r="A90" s="60" t="s">
        <v>131</v>
      </c>
      <c r="B90" s="60"/>
      <c r="C90" s="94"/>
      <c r="D90" s="67"/>
      <c r="F90" s="67"/>
      <c r="H90" s="67"/>
      <c r="J90" s="67"/>
    </row>
    <row r="91" spans="1:10" ht="21.75" customHeight="1" x14ac:dyDescent="0.3">
      <c r="A91" s="63"/>
      <c r="B91" s="63"/>
      <c r="C91" s="59"/>
      <c r="D91" s="67"/>
      <c r="F91" s="67"/>
      <c r="H91" s="73"/>
      <c r="I91" s="74"/>
      <c r="J91" s="75" t="s">
        <v>89</v>
      </c>
    </row>
    <row r="92" spans="1:10" ht="21.75" customHeight="1" x14ac:dyDescent="0.3">
      <c r="A92" s="63"/>
      <c r="B92" s="63"/>
      <c r="C92" s="59"/>
      <c r="D92" s="322" t="s">
        <v>0</v>
      </c>
      <c r="E92" s="322"/>
      <c r="F92" s="322"/>
      <c r="G92" s="199"/>
      <c r="H92" s="322" t="s">
        <v>36</v>
      </c>
      <c r="I92" s="322"/>
      <c r="J92" s="322"/>
    </row>
    <row r="93" spans="1:10" ht="21.75" customHeight="1" x14ac:dyDescent="0.3">
      <c r="A93" s="63"/>
      <c r="B93" s="63"/>
      <c r="C93" s="59"/>
      <c r="D93" s="323" t="s">
        <v>7</v>
      </c>
      <c r="E93" s="323"/>
      <c r="F93" s="323"/>
      <c r="G93" s="199"/>
      <c r="H93" s="323" t="s">
        <v>7</v>
      </c>
      <c r="I93" s="323"/>
      <c r="J93" s="323"/>
    </row>
    <row r="94" spans="1:10" ht="21.75" customHeight="1" x14ac:dyDescent="0.3">
      <c r="A94" s="63"/>
      <c r="B94" s="63"/>
      <c r="C94" s="59"/>
      <c r="D94" s="324" t="s">
        <v>220</v>
      </c>
      <c r="E94" s="324"/>
      <c r="F94" s="324"/>
      <c r="G94" s="76"/>
      <c r="H94" s="324" t="s">
        <v>220</v>
      </c>
      <c r="I94" s="324"/>
      <c r="J94" s="324"/>
    </row>
    <row r="95" spans="1:10" ht="21.75" customHeight="1" x14ac:dyDescent="0.3">
      <c r="A95" s="60"/>
      <c r="B95" s="60"/>
      <c r="C95" s="62"/>
      <c r="D95" s="325" t="s">
        <v>219</v>
      </c>
      <c r="E95" s="326"/>
      <c r="F95" s="326"/>
      <c r="G95" s="76"/>
      <c r="H95" s="325" t="s">
        <v>219</v>
      </c>
      <c r="I95" s="326"/>
      <c r="J95" s="326"/>
    </row>
    <row r="96" spans="1:10" ht="21.75" customHeight="1" x14ac:dyDescent="0.3">
      <c r="A96" s="60"/>
      <c r="B96" s="60"/>
      <c r="C96" s="59" t="s">
        <v>37</v>
      </c>
      <c r="D96" s="273">
        <v>2021</v>
      </c>
      <c r="E96" s="274"/>
      <c r="F96" s="273">
        <v>2020</v>
      </c>
      <c r="G96" s="274"/>
      <c r="H96" s="273">
        <v>2021</v>
      </c>
      <c r="I96" s="274"/>
      <c r="J96" s="273">
        <v>2020</v>
      </c>
    </row>
    <row r="97" spans="1:10" ht="21.75" customHeight="1" x14ac:dyDescent="0.3">
      <c r="A97" s="77" t="s">
        <v>108</v>
      </c>
      <c r="B97" s="77"/>
      <c r="C97" s="59">
        <v>3</v>
      </c>
      <c r="D97" s="78"/>
      <c r="E97" s="78"/>
      <c r="F97" s="78"/>
      <c r="G97" s="78"/>
      <c r="H97" s="78"/>
      <c r="I97" s="78"/>
      <c r="J97" s="78"/>
    </row>
    <row r="98" spans="1:10" ht="21.75" customHeight="1" x14ac:dyDescent="0.3">
      <c r="A98" s="63" t="s">
        <v>45</v>
      </c>
      <c r="B98" s="63"/>
      <c r="C98" s="59">
        <v>7</v>
      </c>
      <c r="D98" s="150">
        <v>248983553</v>
      </c>
      <c r="E98" s="78"/>
      <c r="F98" s="150">
        <v>281939840</v>
      </c>
      <c r="G98" s="78"/>
      <c r="H98" s="151">
        <v>13309005</v>
      </c>
      <c r="I98" s="78"/>
      <c r="J98" s="151">
        <v>12623951</v>
      </c>
    </row>
    <row r="99" spans="1:10" ht="21.75" customHeight="1" x14ac:dyDescent="0.3">
      <c r="A99" s="63" t="s">
        <v>134</v>
      </c>
      <c r="B99" s="63"/>
      <c r="D99" s="191">
        <v>554786</v>
      </c>
      <c r="E99" s="78"/>
      <c r="F99" s="191">
        <v>1575478</v>
      </c>
      <c r="G99" s="78"/>
      <c r="H99" s="144">
        <v>283403</v>
      </c>
      <c r="I99" s="148"/>
      <c r="J99" s="144">
        <v>834055</v>
      </c>
    </row>
    <row r="100" spans="1:10" ht="21.75" customHeight="1" x14ac:dyDescent="0.3">
      <c r="A100" s="63" t="s">
        <v>22</v>
      </c>
      <c r="B100" s="63"/>
      <c r="C100" s="59"/>
      <c r="D100" s="191">
        <v>366938</v>
      </c>
      <c r="E100" s="78"/>
      <c r="F100" s="191">
        <v>456370</v>
      </c>
      <c r="G100" s="78"/>
      <c r="H100" s="151">
        <v>661764</v>
      </c>
      <c r="I100" s="78"/>
      <c r="J100" s="151">
        <v>1005209</v>
      </c>
    </row>
    <row r="101" spans="1:10" ht="21.75" customHeight="1" x14ac:dyDescent="0.3">
      <c r="A101" s="63" t="s">
        <v>116</v>
      </c>
      <c r="B101" s="63"/>
      <c r="D101" s="150">
        <v>64008</v>
      </c>
      <c r="E101" s="78"/>
      <c r="F101" s="150">
        <v>78018</v>
      </c>
      <c r="G101" s="78"/>
      <c r="H101" s="151">
        <v>5538561</v>
      </c>
      <c r="I101" s="78"/>
      <c r="J101" s="151">
        <v>5381053</v>
      </c>
    </row>
    <row r="102" spans="1:10" ht="21.75" customHeight="1" x14ac:dyDescent="0.3">
      <c r="A102" s="63" t="s">
        <v>164</v>
      </c>
      <c r="B102" s="63"/>
      <c r="C102" s="59"/>
      <c r="D102" s="144">
        <v>188623</v>
      </c>
      <c r="E102" s="148"/>
      <c r="F102" s="144">
        <v>422787</v>
      </c>
      <c r="G102" s="78"/>
      <c r="H102" s="144">
        <v>75143</v>
      </c>
      <c r="I102" s="78"/>
      <c r="J102" s="144">
        <v>247808</v>
      </c>
    </row>
    <row r="103" spans="1:10" ht="21.75" customHeight="1" x14ac:dyDescent="0.3">
      <c r="A103" s="81" t="s">
        <v>253</v>
      </c>
      <c r="B103" s="63"/>
      <c r="D103" s="87"/>
      <c r="E103" s="78"/>
      <c r="F103" s="87"/>
      <c r="G103" s="78"/>
      <c r="H103" s="148"/>
      <c r="I103" s="78"/>
      <c r="J103" s="148"/>
    </row>
    <row r="104" spans="1:10" ht="21.75" customHeight="1" x14ac:dyDescent="0.3">
      <c r="A104" s="82" t="s">
        <v>377</v>
      </c>
      <c r="B104" s="63"/>
      <c r="C104" s="80">
        <v>2</v>
      </c>
      <c r="D104" s="144">
        <v>486831</v>
      </c>
      <c r="E104" s="78"/>
      <c r="F104" s="144">
        <v>0</v>
      </c>
      <c r="G104" s="78"/>
      <c r="H104" s="144">
        <v>0</v>
      </c>
      <c r="I104" s="78"/>
      <c r="J104" s="144">
        <v>0</v>
      </c>
    </row>
    <row r="105" spans="1:10" ht="21.75" customHeight="1" x14ac:dyDescent="0.3">
      <c r="A105" s="63" t="s">
        <v>34</v>
      </c>
      <c r="B105" s="63"/>
      <c r="C105" s="59"/>
      <c r="D105" s="187">
        <v>1137140</v>
      </c>
      <c r="E105" s="78"/>
      <c r="F105" s="187">
        <v>1279688</v>
      </c>
      <c r="G105" s="78"/>
      <c r="H105" s="151">
        <v>12787</v>
      </c>
      <c r="I105" s="78"/>
      <c r="J105" s="151">
        <v>16858</v>
      </c>
    </row>
    <row r="106" spans="1:10" ht="21.75" customHeight="1" x14ac:dyDescent="0.3">
      <c r="A106" s="60" t="s">
        <v>107</v>
      </c>
      <c r="B106" s="60"/>
      <c r="C106" s="59"/>
      <c r="D106" s="84">
        <f>SUM(D98:D105)</f>
        <v>251781879</v>
      </c>
      <c r="E106" s="85"/>
      <c r="F106" s="84">
        <f>SUM(F98:F105)</f>
        <v>285752181</v>
      </c>
      <c r="G106" s="85"/>
      <c r="H106" s="84">
        <f>SUM(H98:H105)</f>
        <v>19880663</v>
      </c>
      <c r="I106" s="85"/>
      <c r="J106" s="84">
        <f>SUM(J98:J105)</f>
        <v>20108934</v>
      </c>
    </row>
    <row r="107" spans="1:10" ht="6.4" customHeight="1" x14ac:dyDescent="0.3">
      <c r="A107" s="60"/>
      <c r="B107" s="60"/>
      <c r="C107" s="59"/>
      <c r="D107" s="87"/>
      <c r="E107" s="78"/>
      <c r="F107" s="87"/>
      <c r="G107" s="78"/>
      <c r="H107" s="87"/>
      <c r="I107" s="78"/>
      <c r="J107" s="87"/>
    </row>
    <row r="108" spans="1:10" ht="21.75" customHeight="1" x14ac:dyDescent="0.3">
      <c r="A108" s="77" t="s">
        <v>20</v>
      </c>
      <c r="B108" s="77"/>
      <c r="C108" s="59">
        <v>3</v>
      </c>
      <c r="D108" s="87"/>
      <c r="E108" s="78"/>
      <c r="F108" s="87"/>
      <c r="G108" s="78"/>
      <c r="H108" s="87"/>
      <c r="I108" s="78"/>
      <c r="J108" s="87"/>
    </row>
    <row r="109" spans="1:10" ht="21.75" customHeight="1" x14ac:dyDescent="0.3">
      <c r="A109" s="63" t="s">
        <v>53</v>
      </c>
      <c r="B109" s="63"/>
      <c r="C109" s="59"/>
      <c r="D109" s="150">
        <v>203955907</v>
      </c>
      <c r="E109" s="78"/>
      <c r="F109" s="150">
        <v>230542887</v>
      </c>
      <c r="G109" s="78"/>
      <c r="H109" s="151">
        <v>11553008</v>
      </c>
      <c r="I109" s="78"/>
      <c r="J109" s="151">
        <v>11156652</v>
      </c>
    </row>
    <row r="110" spans="1:10" ht="21.75" customHeight="1" x14ac:dyDescent="0.3">
      <c r="A110" s="63" t="s">
        <v>175</v>
      </c>
      <c r="B110" s="63"/>
      <c r="C110" s="59"/>
      <c r="D110" s="150">
        <v>9707322</v>
      </c>
      <c r="E110" s="78"/>
      <c r="F110" s="150">
        <v>11358522</v>
      </c>
      <c r="G110" s="78"/>
      <c r="H110" s="151">
        <v>449666</v>
      </c>
      <c r="I110" s="78"/>
      <c r="J110" s="151">
        <v>439350</v>
      </c>
    </row>
    <row r="111" spans="1:10" ht="21.75" customHeight="1" x14ac:dyDescent="0.3">
      <c r="A111" s="63" t="s">
        <v>62</v>
      </c>
      <c r="B111" s="63"/>
      <c r="C111" s="59"/>
      <c r="D111" s="191">
        <v>14274096</v>
      </c>
      <c r="E111" s="78"/>
      <c r="F111" s="191">
        <v>16212677</v>
      </c>
      <c r="G111" s="78"/>
      <c r="H111" s="151">
        <v>1132604</v>
      </c>
      <c r="I111" s="78"/>
      <c r="J111" s="151">
        <v>1104316</v>
      </c>
    </row>
    <row r="112" spans="1:10" ht="21.75" customHeight="1" x14ac:dyDescent="0.3">
      <c r="A112" s="63" t="s">
        <v>135</v>
      </c>
      <c r="B112" s="63"/>
      <c r="C112" s="59"/>
      <c r="D112" s="87"/>
      <c r="E112" s="78"/>
      <c r="F112" s="87"/>
      <c r="G112" s="78"/>
      <c r="H112" s="87"/>
      <c r="I112" s="78"/>
      <c r="J112" s="87"/>
    </row>
    <row r="113" spans="1:10" ht="21.75" customHeight="1" x14ac:dyDescent="0.3">
      <c r="A113" s="63" t="s">
        <v>124</v>
      </c>
      <c r="B113" s="63"/>
      <c r="C113" s="59"/>
      <c r="D113" s="150">
        <v>599256</v>
      </c>
      <c r="E113" s="78"/>
      <c r="F113" s="150">
        <v>799707</v>
      </c>
      <c r="G113" s="78"/>
      <c r="H113" s="148">
        <v>0</v>
      </c>
      <c r="I113" s="148"/>
      <c r="J113" s="148">
        <v>0</v>
      </c>
    </row>
    <row r="114" spans="1:10" ht="21.75" customHeight="1" x14ac:dyDescent="0.3">
      <c r="A114" s="63" t="s">
        <v>308</v>
      </c>
      <c r="B114" s="63"/>
      <c r="D114" s="186">
        <v>-780</v>
      </c>
      <c r="E114" s="78"/>
      <c r="F114" s="186">
        <v>263798</v>
      </c>
      <c r="G114" s="148"/>
      <c r="H114" s="186">
        <v>0</v>
      </c>
      <c r="I114" s="148"/>
      <c r="J114" s="186">
        <v>-58420</v>
      </c>
    </row>
    <row r="115" spans="1:10" ht="21.75" customHeight="1" x14ac:dyDescent="0.3">
      <c r="A115" s="149" t="s">
        <v>268</v>
      </c>
      <c r="D115" s="186">
        <v>1267713</v>
      </c>
      <c r="E115" s="78"/>
      <c r="F115" s="186">
        <v>1137545</v>
      </c>
      <c r="G115" s="148"/>
      <c r="H115" s="186">
        <v>5937</v>
      </c>
      <c r="I115" s="148"/>
      <c r="J115" s="186">
        <v>5772</v>
      </c>
    </row>
    <row r="116" spans="1:10" ht="21.75" customHeight="1" x14ac:dyDescent="0.3">
      <c r="A116" s="63" t="s">
        <v>298</v>
      </c>
      <c r="B116" s="63"/>
      <c r="C116" s="59"/>
      <c r="D116" s="187">
        <v>6801543</v>
      </c>
      <c r="E116" s="78"/>
      <c r="F116" s="187">
        <v>7018790</v>
      </c>
      <c r="G116" s="78"/>
      <c r="H116" s="157">
        <v>2667307</v>
      </c>
      <c r="I116" s="78"/>
      <c r="J116" s="157">
        <v>2265011</v>
      </c>
    </row>
    <row r="117" spans="1:10" ht="21.75" customHeight="1" x14ac:dyDescent="0.3">
      <c r="A117" s="60" t="s">
        <v>21</v>
      </c>
      <c r="B117" s="60"/>
      <c r="C117" s="59"/>
      <c r="D117" s="84">
        <f>SUM(D109:D116)</f>
        <v>236605057</v>
      </c>
      <c r="E117" s="85"/>
      <c r="F117" s="84">
        <f>SUM(F109:F116)</f>
        <v>267333926</v>
      </c>
      <c r="G117" s="85"/>
      <c r="H117" s="86">
        <f>SUM(H109:H116)</f>
        <v>15808522</v>
      </c>
      <c r="I117" s="85"/>
      <c r="J117" s="86">
        <f>SUM(J109:J116)</f>
        <v>14912681</v>
      </c>
    </row>
    <row r="118" spans="1:10" ht="7.15" customHeight="1" x14ac:dyDescent="0.3">
      <c r="A118" s="60"/>
      <c r="B118" s="60"/>
      <c r="C118" s="59"/>
      <c r="D118" s="87"/>
      <c r="E118" s="78"/>
      <c r="F118" s="87"/>
      <c r="G118" s="78"/>
      <c r="H118" s="87"/>
      <c r="I118" s="78"/>
      <c r="J118" s="87"/>
    </row>
    <row r="119" spans="1:10" ht="21.75" customHeight="1" x14ac:dyDescent="0.3">
      <c r="A119" s="63" t="s">
        <v>246</v>
      </c>
      <c r="B119" s="60"/>
      <c r="C119" s="59"/>
      <c r="D119" s="87"/>
      <c r="E119" s="78"/>
      <c r="F119" s="87"/>
      <c r="G119" s="78"/>
      <c r="H119" s="87"/>
      <c r="I119" s="78"/>
      <c r="J119" s="87"/>
    </row>
    <row r="120" spans="1:10" ht="21.75" customHeight="1" x14ac:dyDescent="0.3">
      <c r="A120" s="63" t="s">
        <v>336</v>
      </c>
      <c r="B120" s="62"/>
      <c r="C120" s="59"/>
      <c r="D120" s="277">
        <v>2796294</v>
      </c>
      <c r="E120" s="78"/>
      <c r="F120" s="277">
        <v>4262916</v>
      </c>
      <c r="G120" s="78"/>
      <c r="H120" s="145">
        <v>0</v>
      </c>
      <c r="I120" s="148"/>
      <c r="J120" s="145">
        <v>0</v>
      </c>
    </row>
    <row r="121" spans="1:10" ht="21.75" customHeight="1" x14ac:dyDescent="0.3">
      <c r="A121" s="60" t="s">
        <v>109</v>
      </c>
      <c r="B121" s="62"/>
      <c r="C121" s="59"/>
      <c r="D121" s="87"/>
      <c r="E121" s="78"/>
      <c r="F121" s="87"/>
      <c r="G121" s="78"/>
      <c r="H121" s="87"/>
      <c r="I121" s="78"/>
      <c r="J121" s="87"/>
    </row>
    <row r="122" spans="1:10" ht="21.75" customHeight="1" x14ac:dyDescent="0.3">
      <c r="A122" s="60" t="s">
        <v>113</v>
      </c>
      <c r="B122" s="60"/>
      <c r="C122" s="88"/>
      <c r="D122" s="95">
        <f>D106-D117+D120</f>
        <v>17973116</v>
      </c>
      <c r="E122" s="85"/>
      <c r="F122" s="95">
        <f>F106-F117+F120</f>
        <v>22681171</v>
      </c>
      <c r="G122" s="85"/>
      <c r="H122" s="95">
        <f>H106-H117+H120</f>
        <v>4072141</v>
      </c>
      <c r="I122" s="85"/>
      <c r="J122" s="95">
        <f>J106-J117+J120</f>
        <v>5196253</v>
      </c>
    </row>
    <row r="123" spans="1:10" ht="21.75" customHeight="1" x14ac:dyDescent="0.3">
      <c r="A123" s="63" t="s">
        <v>114</v>
      </c>
      <c r="B123" s="63"/>
      <c r="C123" s="59"/>
      <c r="D123" s="187">
        <v>3869496</v>
      </c>
      <c r="E123" s="78"/>
      <c r="F123" s="187">
        <v>4914868</v>
      </c>
      <c r="G123" s="78"/>
      <c r="H123" s="157">
        <v>-225883</v>
      </c>
      <c r="I123" s="78"/>
      <c r="J123" s="157">
        <v>259067</v>
      </c>
    </row>
    <row r="124" spans="1:10" ht="21.75" customHeight="1" thickBot="1" x14ac:dyDescent="0.35">
      <c r="A124" s="60" t="s">
        <v>56</v>
      </c>
      <c r="B124" s="60"/>
      <c r="C124" s="59"/>
      <c r="D124" s="90">
        <f>D122-D123</f>
        <v>14103620</v>
      </c>
      <c r="E124" s="85"/>
      <c r="F124" s="90">
        <f>F122-F123</f>
        <v>17766303</v>
      </c>
      <c r="G124" s="85"/>
      <c r="H124" s="91">
        <f>H122-H123</f>
        <v>4298024</v>
      </c>
      <c r="I124" s="85"/>
      <c r="J124" s="91">
        <f>J122-J123</f>
        <v>4937186</v>
      </c>
    </row>
    <row r="125" spans="1:10" ht="6.4" customHeight="1" thickTop="1" x14ac:dyDescent="0.3">
      <c r="A125" s="60"/>
      <c r="B125" s="60"/>
      <c r="C125" s="59"/>
      <c r="D125" s="87"/>
      <c r="E125" s="78"/>
      <c r="F125" s="87"/>
      <c r="G125" s="78"/>
      <c r="H125" s="87"/>
      <c r="I125" s="78"/>
      <c r="J125" s="87"/>
    </row>
    <row r="126" spans="1:10" ht="21.75" customHeight="1" x14ac:dyDescent="0.3">
      <c r="A126" s="60" t="s">
        <v>77</v>
      </c>
      <c r="B126" s="63"/>
      <c r="C126" s="59"/>
      <c r="D126" s="87"/>
      <c r="E126" s="78"/>
      <c r="F126" s="87"/>
      <c r="G126" s="78"/>
      <c r="H126" s="87"/>
      <c r="I126" s="78"/>
      <c r="J126" s="87"/>
    </row>
    <row r="127" spans="1:10" ht="21.75" customHeight="1" x14ac:dyDescent="0.3">
      <c r="A127" s="63" t="s">
        <v>57</v>
      </c>
      <c r="B127" s="63"/>
      <c r="C127" s="59"/>
      <c r="D127" s="151">
        <v>11682761</v>
      </c>
      <c r="E127" s="78"/>
      <c r="F127" s="151">
        <v>12139445</v>
      </c>
      <c r="G127" s="78"/>
      <c r="H127" s="87">
        <v>4298024</v>
      </c>
      <c r="I127" s="78"/>
      <c r="J127" s="87">
        <v>4937186</v>
      </c>
    </row>
    <row r="128" spans="1:10" ht="21.75" customHeight="1" x14ac:dyDescent="0.3">
      <c r="A128" s="63" t="s">
        <v>97</v>
      </c>
      <c r="B128" s="63"/>
      <c r="C128" s="59"/>
      <c r="D128" s="278">
        <v>2420859</v>
      </c>
      <c r="E128" s="78"/>
      <c r="F128" s="278">
        <v>5626858</v>
      </c>
      <c r="G128" s="78"/>
      <c r="H128" s="145">
        <v>0</v>
      </c>
      <c r="I128" s="148"/>
      <c r="J128" s="145">
        <v>0</v>
      </c>
    </row>
    <row r="129" spans="1:12" ht="21.75" customHeight="1" thickBot="1" x14ac:dyDescent="0.35">
      <c r="A129" s="60" t="s">
        <v>56</v>
      </c>
      <c r="B129" s="60"/>
      <c r="C129" s="59"/>
      <c r="D129" s="90">
        <f>SUM(D127:D128)</f>
        <v>14103620</v>
      </c>
      <c r="E129" s="85"/>
      <c r="F129" s="90">
        <f>SUM(F127:F128)</f>
        <v>17766303</v>
      </c>
      <c r="G129" s="85"/>
      <c r="H129" s="91">
        <f>SUM(H127:H128)</f>
        <v>4298024</v>
      </c>
      <c r="I129" s="85"/>
      <c r="J129" s="91">
        <f>SUM(J127:J128)</f>
        <v>4937186</v>
      </c>
    </row>
    <row r="130" spans="1:12" ht="5.65" customHeight="1" thickTop="1" x14ac:dyDescent="0.3">
      <c r="A130" s="60"/>
      <c r="B130" s="60"/>
      <c r="C130" s="59"/>
      <c r="D130" s="87"/>
      <c r="E130" s="78"/>
      <c r="F130" s="87"/>
      <c r="G130" s="78"/>
      <c r="H130" s="87"/>
      <c r="I130" s="78"/>
      <c r="J130" s="87"/>
    </row>
    <row r="131" spans="1:12" ht="21.75" customHeight="1" thickBot="1" x14ac:dyDescent="0.35">
      <c r="A131" s="61" t="s">
        <v>83</v>
      </c>
      <c r="B131" s="60"/>
      <c r="C131" s="59">
        <v>8</v>
      </c>
      <c r="D131" s="189">
        <v>1.43</v>
      </c>
      <c r="E131" s="95"/>
      <c r="F131" s="189">
        <v>1.45</v>
      </c>
      <c r="G131" s="85"/>
      <c r="H131" s="190">
        <v>0.48</v>
      </c>
      <c r="I131" s="95"/>
      <c r="J131" s="190">
        <v>0.54</v>
      </c>
    </row>
    <row r="132" spans="1:12" ht="21.75" customHeight="1" thickTop="1" thickBot="1" x14ac:dyDescent="0.35">
      <c r="A132" s="60" t="s">
        <v>288</v>
      </c>
      <c r="B132" s="60"/>
      <c r="C132" s="59">
        <v>8</v>
      </c>
      <c r="D132" s="189">
        <v>1.4</v>
      </c>
      <c r="E132" s="85"/>
      <c r="F132" s="189">
        <v>1.45</v>
      </c>
      <c r="G132" s="85"/>
      <c r="H132" s="190">
        <v>0.46</v>
      </c>
      <c r="I132" s="85"/>
      <c r="J132" s="190">
        <v>0.54</v>
      </c>
    </row>
    <row r="133" spans="1:12" ht="21.75" customHeight="1" thickTop="1" x14ac:dyDescent="0.7">
      <c r="A133" s="60"/>
      <c r="B133" s="60"/>
      <c r="C133" s="59"/>
      <c r="D133" s="275"/>
      <c r="E133" s="93"/>
      <c r="F133" s="143"/>
      <c r="G133" s="85"/>
      <c r="H133" s="276"/>
      <c r="I133" s="85"/>
      <c r="J133" s="143"/>
    </row>
    <row r="134" spans="1:12" ht="21.75" customHeight="1" x14ac:dyDescent="0.3">
      <c r="A134" s="60" t="s">
        <v>24</v>
      </c>
      <c r="B134" s="60"/>
      <c r="C134" s="60"/>
      <c r="D134" s="93"/>
      <c r="E134" s="93"/>
      <c r="F134" s="93"/>
      <c r="H134" s="67"/>
      <c r="J134" s="67"/>
    </row>
    <row r="135" spans="1:12" ht="21.75" customHeight="1" x14ac:dyDescent="0.3">
      <c r="A135" s="60" t="s">
        <v>25</v>
      </c>
      <c r="B135" s="60"/>
      <c r="C135" s="60"/>
      <c r="D135" s="93"/>
      <c r="E135" s="93"/>
      <c r="F135" s="93"/>
      <c r="H135" s="67"/>
      <c r="J135" s="67"/>
    </row>
    <row r="136" spans="1:12" ht="21.75" customHeight="1" x14ac:dyDescent="0.3">
      <c r="A136" s="60" t="s">
        <v>132</v>
      </c>
      <c r="B136" s="60"/>
      <c r="C136" s="94"/>
      <c r="D136" s="67"/>
      <c r="F136" s="67"/>
      <c r="H136" s="67"/>
      <c r="J136" s="67"/>
    </row>
    <row r="137" spans="1:12" ht="17.5" customHeight="1" x14ac:dyDescent="0.3">
      <c r="A137" s="63"/>
      <c r="B137" s="63"/>
      <c r="C137" s="59"/>
      <c r="D137" s="67"/>
      <c r="F137" s="67"/>
      <c r="H137" s="73"/>
      <c r="I137" s="74"/>
      <c r="J137" s="75" t="s">
        <v>89</v>
      </c>
      <c r="K137" s="74"/>
      <c r="L137" s="101"/>
    </row>
    <row r="138" spans="1:12" ht="19.5" customHeight="1" x14ac:dyDescent="0.3">
      <c r="A138" s="68"/>
      <c r="B138" s="68"/>
      <c r="C138" s="59"/>
      <c r="D138" s="322" t="s">
        <v>0</v>
      </c>
      <c r="E138" s="322"/>
      <c r="F138" s="322"/>
      <c r="G138" s="199"/>
      <c r="H138" s="322" t="s">
        <v>36</v>
      </c>
      <c r="I138" s="322"/>
      <c r="J138" s="322"/>
    </row>
    <row r="139" spans="1:12" ht="19.5" customHeight="1" x14ac:dyDescent="0.3">
      <c r="A139" s="63"/>
      <c r="B139" s="63"/>
      <c r="C139" s="59"/>
      <c r="D139" s="323" t="s">
        <v>7</v>
      </c>
      <c r="E139" s="323"/>
      <c r="F139" s="323"/>
      <c r="G139" s="199"/>
      <c r="H139" s="323" t="s">
        <v>7</v>
      </c>
      <c r="I139" s="323"/>
      <c r="J139" s="323"/>
    </row>
    <row r="140" spans="1:12" ht="19.5" customHeight="1" x14ac:dyDescent="0.3">
      <c r="A140" s="63"/>
      <c r="B140" s="63"/>
      <c r="C140" s="59"/>
      <c r="D140" s="324" t="s">
        <v>220</v>
      </c>
      <c r="E140" s="324"/>
      <c r="F140" s="324"/>
      <c r="G140" s="76"/>
      <c r="H140" s="324" t="s">
        <v>220</v>
      </c>
      <c r="I140" s="324"/>
      <c r="J140" s="324"/>
    </row>
    <row r="141" spans="1:12" ht="19.5" customHeight="1" x14ac:dyDescent="0.3">
      <c r="A141" s="60"/>
      <c r="B141" s="60"/>
      <c r="C141" s="62"/>
      <c r="D141" s="325" t="s">
        <v>219</v>
      </c>
      <c r="E141" s="326"/>
      <c r="F141" s="326"/>
      <c r="G141" s="76"/>
      <c r="H141" s="325" t="s">
        <v>219</v>
      </c>
      <c r="I141" s="326"/>
      <c r="J141" s="326"/>
    </row>
    <row r="142" spans="1:12" ht="19.5" customHeight="1" x14ac:dyDescent="0.3">
      <c r="A142" s="60"/>
      <c r="B142" s="60"/>
      <c r="C142" s="59"/>
      <c r="D142" s="273">
        <v>2021</v>
      </c>
      <c r="E142" s="274"/>
      <c r="F142" s="273">
        <v>2020</v>
      </c>
      <c r="G142" s="274"/>
      <c r="H142" s="273">
        <v>2021</v>
      </c>
      <c r="I142" s="274"/>
      <c r="J142" s="273">
        <v>2020</v>
      </c>
    </row>
    <row r="143" spans="1:12" ht="6" customHeight="1" x14ac:dyDescent="0.3">
      <c r="A143" s="77"/>
      <c r="B143" s="60"/>
      <c r="C143" s="59"/>
      <c r="D143" s="102"/>
      <c r="E143" s="102"/>
      <c r="F143" s="102"/>
      <c r="G143" s="102"/>
      <c r="H143" s="102"/>
      <c r="I143" s="102"/>
      <c r="J143" s="102"/>
    </row>
    <row r="144" spans="1:12" ht="19.149999999999999" customHeight="1" x14ac:dyDescent="0.3">
      <c r="A144" s="60" t="s">
        <v>56</v>
      </c>
      <c r="B144" s="63"/>
      <c r="C144" s="59"/>
      <c r="D144" s="95">
        <f>D129</f>
        <v>14103620</v>
      </c>
      <c r="E144" s="85"/>
      <c r="F144" s="95">
        <f>F129</f>
        <v>17766303</v>
      </c>
      <c r="G144" s="85"/>
      <c r="H144" s="95">
        <f>H129</f>
        <v>4298024</v>
      </c>
      <c r="I144" s="85"/>
      <c r="J144" s="95">
        <f>J129</f>
        <v>4937186</v>
      </c>
    </row>
    <row r="145" spans="1:10" ht="4.9000000000000004" customHeight="1" x14ac:dyDescent="0.3">
      <c r="A145" s="60"/>
      <c r="B145" s="63"/>
      <c r="C145" s="59"/>
      <c r="D145" s="147"/>
      <c r="E145" s="146"/>
      <c r="F145" s="147"/>
      <c r="G145" s="146"/>
      <c r="H145" s="147"/>
      <c r="I145" s="146"/>
      <c r="J145" s="147"/>
    </row>
    <row r="146" spans="1:10" ht="20.25" customHeight="1" x14ac:dyDescent="0.3">
      <c r="A146" s="60" t="s">
        <v>98</v>
      </c>
      <c r="B146" s="63"/>
      <c r="C146" s="59"/>
      <c r="D146" s="147"/>
      <c r="E146" s="146"/>
      <c r="F146" s="147"/>
      <c r="G146" s="146"/>
      <c r="H146" s="147"/>
      <c r="I146" s="146"/>
      <c r="J146" s="147"/>
    </row>
    <row r="147" spans="1:10" ht="20.25" customHeight="1" x14ac:dyDescent="0.3">
      <c r="A147" s="77" t="s">
        <v>238</v>
      </c>
      <c r="B147" s="63"/>
      <c r="C147" s="59"/>
      <c r="D147" s="147"/>
      <c r="E147" s="146"/>
      <c r="F147" s="147"/>
      <c r="G147" s="146"/>
      <c r="H147" s="147"/>
      <c r="I147" s="146"/>
      <c r="J147" s="147"/>
    </row>
    <row r="148" spans="1:10" ht="20.25" customHeight="1" x14ac:dyDescent="0.3">
      <c r="A148" s="77" t="s">
        <v>227</v>
      </c>
      <c r="B148" s="63"/>
      <c r="C148" s="59"/>
      <c r="D148" s="147"/>
      <c r="E148" s="146"/>
      <c r="F148" s="147"/>
      <c r="G148" s="146"/>
      <c r="H148" s="147"/>
      <c r="I148" s="146"/>
      <c r="J148" s="147"/>
    </row>
    <row r="149" spans="1:10" ht="20.25" customHeight="1" x14ac:dyDescent="0.3">
      <c r="A149" s="62" t="s">
        <v>192</v>
      </c>
      <c r="B149" s="63"/>
      <c r="C149" s="59"/>
      <c r="D149" s="153">
        <v>15175401</v>
      </c>
      <c r="E149" s="146"/>
      <c r="F149" s="153">
        <v>1260253</v>
      </c>
      <c r="G149" s="146"/>
      <c r="H149" s="152">
        <v>0</v>
      </c>
      <c r="I149" s="146"/>
      <c r="J149" s="152">
        <v>0</v>
      </c>
    </row>
    <row r="150" spans="1:10" ht="20.25" customHeight="1" x14ac:dyDescent="0.3">
      <c r="A150" s="62" t="s">
        <v>297</v>
      </c>
      <c r="B150" s="62"/>
      <c r="C150" s="59"/>
      <c r="D150" s="153">
        <v>497334</v>
      </c>
      <c r="E150" s="146"/>
      <c r="F150" s="153">
        <v>-2249301</v>
      </c>
      <c r="G150" s="146"/>
      <c r="H150" s="152">
        <v>15670</v>
      </c>
      <c r="I150" s="146"/>
      <c r="J150" s="152">
        <v>-27164</v>
      </c>
    </row>
    <row r="151" spans="1:10" ht="20.25" customHeight="1" x14ac:dyDescent="0.3">
      <c r="A151" s="63" t="s">
        <v>338</v>
      </c>
      <c r="B151" s="63"/>
      <c r="C151" s="59"/>
      <c r="D151" s="147"/>
      <c r="E151" s="146"/>
      <c r="F151" s="147"/>
      <c r="G151" s="146"/>
      <c r="H151" s="96"/>
      <c r="I151" s="146"/>
      <c r="J151" s="96"/>
    </row>
    <row r="152" spans="1:10" ht="20.25" customHeight="1" x14ac:dyDescent="0.3">
      <c r="A152" s="63" t="s">
        <v>227</v>
      </c>
      <c r="B152" s="63"/>
      <c r="C152" s="59"/>
      <c r="D152" s="154">
        <v>-14995</v>
      </c>
      <c r="E152" s="146"/>
      <c r="F152" s="154">
        <v>-188959</v>
      </c>
      <c r="G152" s="146"/>
      <c r="H152" s="83">
        <v>-3134</v>
      </c>
      <c r="I152" s="146"/>
      <c r="J152" s="83">
        <v>5433</v>
      </c>
    </row>
    <row r="153" spans="1:10" ht="20.25" customHeight="1" x14ac:dyDescent="0.3">
      <c r="A153" s="98" t="s">
        <v>235</v>
      </c>
      <c r="B153" s="63"/>
      <c r="C153" s="59"/>
      <c r="D153" s="147"/>
      <c r="E153" s="146"/>
      <c r="F153" s="147"/>
      <c r="G153" s="146"/>
      <c r="H153" s="147"/>
      <c r="I153" s="146"/>
      <c r="J153" s="147"/>
    </row>
    <row r="154" spans="1:10" ht="20.25" customHeight="1" x14ac:dyDescent="0.3">
      <c r="A154" s="98" t="s">
        <v>227</v>
      </c>
      <c r="B154" s="62"/>
      <c r="C154" s="88"/>
      <c r="D154" s="99">
        <f>SUM(D149:D152)</f>
        <v>15657740</v>
      </c>
      <c r="E154" s="95"/>
      <c r="F154" s="99">
        <f>SUM(F149:F152)</f>
        <v>-1178007</v>
      </c>
      <c r="G154" s="85"/>
      <c r="H154" s="99">
        <f>SUM(H149:H152)</f>
        <v>12536</v>
      </c>
      <c r="I154" s="95"/>
      <c r="J154" s="99">
        <f>SUM(J149:J152)</f>
        <v>-21731</v>
      </c>
    </row>
    <row r="155" spans="1:10" ht="5.65" customHeight="1" x14ac:dyDescent="0.3">
      <c r="A155" s="98"/>
      <c r="B155" s="62"/>
      <c r="C155" s="88"/>
      <c r="D155" s="95"/>
      <c r="E155" s="95"/>
      <c r="F155" s="95"/>
      <c r="G155" s="85"/>
      <c r="H155" s="95"/>
      <c r="I155" s="95"/>
      <c r="J155" s="95"/>
    </row>
    <row r="156" spans="1:10" ht="20.25" customHeight="1" x14ac:dyDescent="0.3">
      <c r="A156" s="77" t="s">
        <v>236</v>
      </c>
      <c r="B156" s="63"/>
      <c r="C156" s="59"/>
      <c r="D156" s="147"/>
      <c r="E156" s="146"/>
      <c r="F156" s="147"/>
      <c r="G156" s="146"/>
      <c r="H156" s="147"/>
      <c r="I156" s="146"/>
      <c r="J156" s="147"/>
    </row>
    <row r="157" spans="1:10" ht="20.25" customHeight="1" x14ac:dyDescent="0.3">
      <c r="A157" s="77" t="s">
        <v>227</v>
      </c>
      <c r="B157" s="63"/>
      <c r="C157" s="59"/>
      <c r="D157" s="147"/>
      <c r="E157" s="146"/>
      <c r="F157" s="147"/>
      <c r="G157" s="146"/>
      <c r="H157" s="147"/>
      <c r="I157" s="146"/>
      <c r="J157" s="147"/>
    </row>
    <row r="158" spans="1:10" ht="20.25" customHeight="1" x14ac:dyDescent="0.3">
      <c r="A158" s="63" t="s">
        <v>374</v>
      </c>
      <c r="B158" s="63"/>
      <c r="C158" s="59"/>
      <c r="D158" s="147"/>
      <c r="E158" s="146"/>
      <c r="F158" s="147"/>
      <c r="G158" s="146"/>
      <c r="H158" s="147"/>
      <c r="I158" s="146"/>
      <c r="J158" s="147"/>
    </row>
    <row r="159" spans="1:10" ht="20.25" customHeight="1" x14ac:dyDescent="0.3">
      <c r="A159" s="81" t="s">
        <v>299</v>
      </c>
      <c r="B159" s="63"/>
      <c r="C159" s="59"/>
      <c r="D159" s="153">
        <v>-310913</v>
      </c>
      <c r="E159" s="146"/>
      <c r="F159" s="153">
        <v>-867831</v>
      </c>
      <c r="G159" s="146"/>
      <c r="H159" s="152">
        <v>25000</v>
      </c>
      <c r="I159" s="146"/>
      <c r="J159" s="152">
        <v>0</v>
      </c>
    </row>
    <row r="160" spans="1:10" ht="20.25" customHeight="1" x14ac:dyDescent="0.3">
      <c r="A160" s="81" t="s">
        <v>388</v>
      </c>
      <c r="B160" s="60"/>
      <c r="C160" s="59"/>
      <c r="D160" s="153">
        <v>-12229</v>
      </c>
      <c r="E160" s="146"/>
      <c r="F160" s="153">
        <v>-692417</v>
      </c>
      <c r="G160" s="146"/>
      <c r="H160" s="152">
        <v>0</v>
      </c>
      <c r="I160" s="146"/>
      <c r="J160" s="152">
        <v>-196685</v>
      </c>
    </row>
    <row r="161" spans="1:11" ht="20.25" customHeight="1" x14ac:dyDescent="0.3">
      <c r="A161" s="81" t="s">
        <v>340</v>
      </c>
      <c r="B161" s="60"/>
      <c r="C161" s="59"/>
      <c r="D161" s="153">
        <v>-49783</v>
      </c>
      <c r="E161" s="146"/>
      <c r="F161" s="153">
        <v>11723058</v>
      </c>
      <c r="G161" s="146"/>
      <c r="H161" s="152">
        <v>0</v>
      </c>
      <c r="I161" s="146"/>
      <c r="J161" s="152">
        <v>2836974</v>
      </c>
    </row>
    <row r="162" spans="1:11" ht="20.25" customHeight="1" x14ac:dyDescent="0.3">
      <c r="A162" s="63" t="s">
        <v>339</v>
      </c>
      <c r="B162" s="60"/>
      <c r="C162" s="59"/>
      <c r="D162" s="96"/>
      <c r="E162" s="146"/>
      <c r="F162" s="96"/>
      <c r="G162" s="146"/>
      <c r="H162" s="96"/>
      <c r="I162" s="146"/>
      <c r="J162" s="96"/>
      <c r="K162" s="65"/>
    </row>
    <row r="163" spans="1:11" ht="20.25" customHeight="1" x14ac:dyDescent="0.3">
      <c r="A163" s="63" t="s">
        <v>227</v>
      </c>
      <c r="B163" s="60"/>
      <c r="C163" s="59"/>
      <c r="D163" s="154">
        <v>33792</v>
      </c>
      <c r="E163" s="146"/>
      <c r="F163" s="154">
        <v>-2171591</v>
      </c>
      <c r="G163" s="146"/>
      <c r="H163" s="83">
        <v>-5000</v>
      </c>
      <c r="I163" s="146"/>
      <c r="J163" s="83">
        <v>-528058</v>
      </c>
      <c r="K163" s="65"/>
    </row>
    <row r="164" spans="1:11" ht="20.25" customHeight="1" x14ac:dyDescent="0.3">
      <c r="A164" s="98" t="s">
        <v>237</v>
      </c>
      <c r="B164" s="60"/>
      <c r="C164" s="59"/>
      <c r="D164" s="147"/>
      <c r="E164" s="146"/>
      <c r="F164" s="147"/>
      <c r="G164" s="146"/>
      <c r="H164" s="147"/>
      <c r="I164" s="146"/>
      <c r="J164" s="147"/>
      <c r="K164" s="65"/>
    </row>
    <row r="165" spans="1:11" ht="20.25" customHeight="1" x14ac:dyDescent="0.3">
      <c r="A165" s="98" t="s">
        <v>227</v>
      </c>
      <c r="B165" s="60"/>
      <c r="C165" s="59"/>
      <c r="D165" s="99">
        <f>SUM(D158:D163)</f>
        <v>-339133</v>
      </c>
      <c r="E165" s="85"/>
      <c r="F165" s="99">
        <f>SUM(F158:F163)</f>
        <v>7991219</v>
      </c>
      <c r="G165" s="85"/>
      <c r="H165" s="99">
        <f>SUM(H158:H163)</f>
        <v>20000</v>
      </c>
      <c r="I165" s="95"/>
      <c r="J165" s="99">
        <f>SUM(J158:J163)</f>
        <v>2112231</v>
      </c>
    </row>
    <row r="166" spans="1:11" ht="20.25" customHeight="1" x14ac:dyDescent="0.3">
      <c r="A166" s="60" t="s">
        <v>364</v>
      </c>
      <c r="B166" s="60"/>
      <c r="C166" s="59"/>
      <c r="D166" s="147"/>
      <c r="E166" s="146"/>
      <c r="F166" s="147"/>
      <c r="G166" s="146"/>
      <c r="H166" s="147"/>
      <c r="I166" s="146"/>
      <c r="J166" s="147"/>
    </row>
    <row r="167" spans="1:11" ht="20.25" customHeight="1" x14ac:dyDescent="0.3">
      <c r="A167" s="60" t="s">
        <v>363</v>
      </c>
      <c r="B167" s="60"/>
      <c r="C167" s="59"/>
      <c r="D167" s="99">
        <f>D154+D165</f>
        <v>15318607</v>
      </c>
      <c r="E167" s="85"/>
      <c r="F167" s="99">
        <f>F154+F165</f>
        <v>6813212</v>
      </c>
      <c r="G167" s="85"/>
      <c r="H167" s="99">
        <f>H154+H165</f>
        <v>32536</v>
      </c>
      <c r="I167" s="95"/>
      <c r="J167" s="99">
        <f>J154+J165</f>
        <v>2090500</v>
      </c>
    </row>
    <row r="168" spans="1:11" ht="20.25" customHeight="1" thickBot="1" x14ac:dyDescent="0.35">
      <c r="A168" s="60" t="s">
        <v>312</v>
      </c>
      <c r="B168" s="63"/>
      <c r="C168" s="59"/>
      <c r="D168" s="103">
        <f>D144+D167</f>
        <v>29422227</v>
      </c>
      <c r="E168" s="85"/>
      <c r="F168" s="103">
        <f>F144+F167</f>
        <v>24579515</v>
      </c>
      <c r="G168" s="85"/>
      <c r="H168" s="92">
        <f>H144+H167</f>
        <v>4330560</v>
      </c>
      <c r="I168" s="85"/>
      <c r="J168" s="92">
        <f>J144+J167</f>
        <v>7027686</v>
      </c>
    </row>
    <row r="169" spans="1:11" ht="5.65" customHeight="1" thickTop="1" x14ac:dyDescent="0.3">
      <c r="A169" s="60"/>
      <c r="B169" s="63"/>
      <c r="C169" s="59"/>
      <c r="D169" s="147"/>
      <c r="E169" s="146"/>
      <c r="F169" s="147"/>
      <c r="G169" s="146"/>
      <c r="H169" s="147"/>
      <c r="I169" s="146"/>
      <c r="J169" s="147"/>
    </row>
    <row r="170" spans="1:11" ht="20.25" customHeight="1" x14ac:dyDescent="0.3">
      <c r="A170" s="60" t="s">
        <v>362</v>
      </c>
      <c r="B170" s="60"/>
      <c r="C170" s="59"/>
      <c r="D170" s="147"/>
      <c r="E170" s="146"/>
      <c r="F170" s="147"/>
      <c r="G170" s="146"/>
      <c r="H170" s="147"/>
      <c r="I170" s="146"/>
      <c r="J170" s="147"/>
    </row>
    <row r="171" spans="1:11" ht="20.25" customHeight="1" x14ac:dyDescent="0.3">
      <c r="A171" s="63" t="s">
        <v>300</v>
      </c>
      <c r="B171" s="63"/>
      <c r="C171" s="59"/>
      <c r="D171" s="153">
        <v>22902532</v>
      </c>
      <c r="E171" s="146"/>
      <c r="F171" s="153">
        <v>18017435</v>
      </c>
      <c r="G171" s="146"/>
      <c r="H171" s="152">
        <v>4330560</v>
      </c>
      <c r="I171" s="146"/>
      <c r="J171" s="152">
        <v>7027686</v>
      </c>
    </row>
    <row r="172" spans="1:11" ht="20.25" customHeight="1" x14ac:dyDescent="0.3">
      <c r="A172" s="63" t="s">
        <v>301</v>
      </c>
      <c r="B172" s="60"/>
      <c r="C172" s="59"/>
      <c r="D172" s="83">
        <v>6519695</v>
      </c>
      <c r="E172" s="146"/>
      <c r="F172" s="83">
        <v>6562080</v>
      </c>
      <c r="G172" s="146"/>
      <c r="H172" s="99">
        <v>0</v>
      </c>
      <c r="I172" s="146"/>
      <c r="J172" s="99">
        <v>0</v>
      </c>
    </row>
    <row r="173" spans="1:11" ht="20.25" customHeight="1" thickBot="1" x14ac:dyDescent="0.35">
      <c r="A173" s="60" t="s">
        <v>312</v>
      </c>
      <c r="B173" s="63"/>
      <c r="C173" s="59"/>
      <c r="D173" s="103">
        <f>SUM(D171:D172)</f>
        <v>29422227</v>
      </c>
      <c r="E173" s="85"/>
      <c r="F173" s="103">
        <f>SUM(F171:F172)</f>
        <v>24579515</v>
      </c>
      <c r="G173" s="85"/>
      <c r="H173" s="92">
        <f>SUM(H171:H172)</f>
        <v>4330560</v>
      </c>
      <c r="I173" s="85"/>
      <c r="J173" s="92">
        <f>SUM(J171:J172)</f>
        <v>7027686</v>
      </c>
    </row>
    <row r="174" spans="1:11" ht="20.25" customHeight="1" thickTop="1" x14ac:dyDescent="0.3">
      <c r="A174" s="60"/>
      <c r="B174" s="63"/>
      <c r="C174" s="59"/>
      <c r="D174" s="85"/>
      <c r="E174" s="85"/>
      <c r="F174" s="85"/>
      <c r="G174" s="85"/>
      <c r="H174" s="85"/>
      <c r="I174" s="85"/>
      <c r="J174" s="85"/>
    </row>
  </sheetData>
  <mergeCells count="32">
    <mergeCell ref="D141:F141"/>
    <mergeCell ref="H141:J141"/>
    <mergeCell ref="D138:F138"/>
    <mergeCell ref="H138:J138"/>
    <mergeCell ref="D139:F139"/>
    <mergeCell ref="H139:J139"/>
    <mergeCell ref="D140:F140"/>
    <mergeCell ref="H140:J140"/>
    <mergeCell ref="D93:F93"/>
    <mergeCell ref="H93:J93"/>
    <mergeCell ref="D94:F94"/>
    <mergeCell ref="H94:J94"/>
    <mergeCell ref="D95:F95"/>
    <mergeCell ref="H95:J95"/>
    <mergeCell ref="D52:F52"/>
    <mergeCell ref="H52:J52"/>
    <mergeCell ref="D53:F53"/>
    <mergeCell ref="H53:J53"/>
    <mergeCell ref="D92:F92"/>
    <mergeCell ref="H92:J92"/>
    <mergeCell ref="D8:F8"/>
    <mergeCell ref="H8:J8"/>
    <mergeCell ref="D50:F50"/>
    <mergeCell ref="H50:J50"/>
    <mergeCell ref="D51:F51"/>
    <mergeCell ref="H51:J51"/>
    <mergeCell ref="D5:F5"/>
    <mergeCell ref="H5:J5"/>
    <mergeCell ref="D6:F6"/>
    <mergeCell ref="H6:J6"/>
    <mergeCell ref="D7:F7"/>
    <mergeCell ref="H7:J7"/>
  </mergeCells>
  <pageMargins left="0.8" right="0.8" top="0.48" bottom="0.5" header="0.5" footer="0.5"/>
  <pageSetup paperSize="9" scale="76" firstPageNumber="6" fitToHeight="4" orientation="portrait" useFirstPageNumber="1" r:id="rId1"/>
  <headerFooter>
    <oddFooter>&amp;L 
The accompanying notes are an integral part of these financial statements.
&amp;C&amp;P</oddFooter>
  </headerFooter>
  <rowBreaks count="3" manualBreakCount="3">
    <brk id="45" max="16383" man="1"/>
    <brk id="87" max="16383" man="1"/>
    <brk id="1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7680-88DF-4F17-BB10-FFB5C506C42C}">
  <dimension ref="A1:AK87"/>
  <sheetViews>
    <sheetView view="pageBreakPreview" topLeftCell="F10" zoomScale="70" zoomScaleNormal="70" zoomScaleSheetLayoutView="70" workbookViewId="0">
      <selection activeCell="AK16" sqref="AK16"/>
    </sheetView>
  </sheetViews>
  <sheetFormatPr defaultColWidth="8.81640625" defaultRowHeight="14" x14ac:dyDescent="0.3"/>
  <cols>
    <col min="1" max="1" width="46.81640625" style="108" customWidth="1"/>
    <col min="2" max="2" width="8.81640625" style="108"/>
    <col min="3" max="3" width="11.1796875" style="108" bestFit="1" customWidth="1"/>
    <col min="4" max="4" width="1" style="108" customWidth="1"/>
    <col min="5" max="5" width="15.81640625" style="108" bestFit="1" customWidth="1"/>
    <col min="6" max="6" width="1" style="108" customWidth="1"/>
    <col min="7" max="7" width="10.81640625" style="108" bestFit="1" customWidth="1"/>
    <col min="8" max="8" width="1" style="108" customWidth="1"/>
    <col min="9" max="9" width="18.1796875" style="108" bestFit="1" customWidth="1"/>
    <col min="10" max="10" width="1" style="108" customWidth="1"/>
    <col min="11" max="11" width="14.1796875" style="108" bestFit="1" customWidth="1"/>
    <col min="12" max="12" width="1" style="108" customWidth="1"/>
    <col min="13" max="13" width="9.1796875" style="108" bestFit="1" customWidth="1"/>
    <col min="14" max="14" width="1" style="108" customWidth="1"/>
    <col min="15" max="15" width="15.1796875" style="108" bestFit="1" customWidth="1"/>
    <col min="16" max="16" width="1" style="108" customWidth="1"/>
    <col min="17" max="17" width="15.1796875" style="108" bestFit="1" customWidth="1"/>
    <col min="18" max="18" width="1" style="108" customWidth="1"/>
    <col min="19" max="19" width="14.453125" style="108" bestFit="1" customWidth="1"/>
    <col min="20" max="20" width="1" style="108" customWidth="1"/>
    <col min="21" max="21" width="11.54296875" style="108" bestFit="1" customWidth="1"/>
    <col min="22" max="22" width="1" style="108" customWidth="1"/>
    <col min="23" max="23" width="15.54296875" style="108" bestFit="1" customWidth="1"/>
    <col min="24" max="24" width="1" style="108" customWidth="1"/>
    <col min="25" max="25" width="12.54296875" style="108" bestFit="1" customWidth="1"/>
    <col min="26" max="26" width="1" style="108" customWidth="1"/>
    <col min="27" max="27" width="15.1796875" style="108" bestFit="1" customWidth="1"/>
    <col min="28" max="28" width="1" style="108" customWidth="1"/>
    <col min="29" max="29" width="14" style="108" customWidth="1"/>
    <col min="30" max="30" width="1" style="108" customWidth="1"/>
    <col min="31" max="31" width="11.81640625" style="108" bestFit="1" customWidth="1"/>
    <col min="32" max="32" width="1" style="108" customWidth="1"/>
    <col min="33" max="33" width="18.81640625" style="108" bestFit="1" customWidth="1"/>
    <col min="34" max="34" width="1" style="108" customWidth="1"/>
    <col min="35" max="35" width="15.1796875" style="108" bestFit="1" customWidth="1"/>
    <col min="36" max="36" width="1" style="108" customWidth="1"/>
    <col min="37" max="37" width="13.1796875" style="108" customWidth="1"/>
    <col min="38" max="16384" width="8.81640625" style="108"/>
  </cols>
  <sheetData>
    <row r="1" spans="1:37" ht="17.5" x14ac:dyDescent="0.3">
      <c r="A1" s="200" t="s">
        <v>26</v>
      </c>
      <c r="B1" s="243"/>
      <c r="C1" s="244"/>
      <c r="D1" s="244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</row>
    <row r="2" spans="1:37" ht="17.5" x14ac:dyDescent="0.3">
      <c r="A2" s="200" t="s">
        <v>27</v>
      </c>
      <c r="B2" s="243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</row>
    <row r="3" spans="1:37" ht="15.5" x14ac:dyDescent="0.3">
      <c r="A3" s="202" t="s">
        <v>167</v>
      </c>
      <c r="B3" s="246"/>
      <c r="C3" s="247"/>
      <c r="D3" s="247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7"/>
      <c r="P3" s="247"/>
      <c r="Q3" s="245"/>
      <c r="R3" s="245"/>
      <c r="S3" s="247"/>
      <c r="T3" s="245"/>
      <c r="U3" s="245"/>
      <c r="V3" s="245"/>
      <c r="W3" s="247"/>
      <c r="X3" s="247"/>
      <c r="Y3" s="247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</row>
    <row r="4" spans="1:37" ht="15.5" x14ac:dyDescent="0.3">
      <c r="A4" s="247"/>
      <c r="B4" s="248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04" t="s">
        <v>89</v>
      </c>
    </row>
    <row r="5" spans="1:37" x14ac:dyDescent="0.3">
      <c r="A5" s="194"/>
      <c r="B5" s="248"/>
      <c r="C5" s="327" t="s">
        <v>42</v>
      </c>
      <c r="D5" s="327"/>
      <c r="E5" s="327"/>
      <c r="F5" s="327"/>
      <c r="G5" s="327"/>
      <c r="H5" s="327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7"/>
      <c r="V5" s="327"/>
      <c r="W5" s="327"/>
      <c r="X5" s="327"/>
      <c r="Y5" s="327"/>
      <c r="Z5" s="327"/>
      <c r="AA5" s="327"/>
      <c r="AB5" s="327"/>
      <c r="AC5" s="327"/>
      <c r="AD5" s="327"/>
      <c r="AE5" s="327"/>
      <c r="AF5" s="327"/>
      <c r="AG5" s="327"/>
      <c r="AH5" s="327"/>
      <c r="AI5" s="327"/>
      <c r="AJ5" s="327"/>
      <c r="AK5" s="327"/>
    </row>
    <row r="6" spans="1:37" x14ac:dyDescent="0.3">
      <c r="A6" s="194"/>
      <c r="B6" s="249"/>
      <c r="C6" s="206"/>
      <c r="D6" s="206"/>
      <c r="E6" s="206"/>
      <c r="F6" s="206"/>
      <c r="G6" s="206"/>
      <c r="H6" s="206"/>
      <c r="I6" s="208"/>
      <c r="J6" s="206"/>
      <c r="K6" s="206"/>
      <c r="L6" s="206"/>
      <c r="M6" s="206"/>
      <c r="N6" s="206"/>
      <c r="O6" s="206"/>
      <c r="P6" s="206"/>
      <c r="Q6" s="206"/>
      <c r="R6" s="206"/>
      <c r="S6" s="328" t="s">
        <v>90</v>
      </c>
      <c r="T6" s="329"/>
      <c r="U6" s="329"/>
      <c r="V6" s="329"/>
      <c r="W6" s="329"/>
      <c r="X6" s="329"/>
      <c r="Y6" s="329"/>
      <c r="Z6" s="329"/>
      <c r="AA6" s="329"/>
      <c r="AB6" s="206"/>
      <c r="AC6" s="206"/>
      <c r="AD6" s="206"/>
      <c r="AE6" s="206"/>
      <c r="AF6" s="206"/>
      <c r="AG6" s="206"/>
      <c r="AH6" s="206"/>
      <c r="AI6" s="206"/>
      <c r="AJ6" s="206"/>
      <c r="AK6" s="206"/>
    </row>
    <row r="7" spans="1:37" x14ac:dyDescent="0.3">
      <c r="A7" s="194"/>
      <c r="B7" s="249"/>
      <c r="C7" s="206"/>
      <c r="D7" s="206"/>
      <c r="E7" s="206"/>
      <c r="F7" s="206"/>
      <c r="G7" s="206"/>
      <c r="H7" s="206"/>
      <c r="I7" s="208"/>
      <c r="J7" s="206"/>
      <c r="K7" s="206"/>
      <c r="L7" s="206"/>
      <c r="M7" s="206"/>
      <c r="N7" s="206"/>
      <c r="O7" s="206"/>
      <c r="P7" s="206"/>
      <c r="Q7" s="206"/>
      <c r="R7" s="206"/>
      <c r="S7" s="208"/>
      <c r="T7" s="207"/>
      <c r="U7" s="207"/>
      <c r="V7" s="207"/>
      <c r="W7" s="250" t="s">
        <v>313</v>
      </c>
      <c r="X7" s="207"/>
      <c r="Y7" s="207"/>
      <c r="Z7" s="207"/>
      <c r="AA7" s="207"/>
      <c r="AB7" s="206"/>
      <c r="AC7" s="206"/>
      <c r="AD7" s="206"/>
      <c r="AE7" s="206"/>
      <c r="AF7" s="206"/>
      <c r="AG7" s="206"/>
      <c r="AH7" s="206"/>
      <c r="AI7" s="206"/>
      <c r="AJ7" s="206"/>
      <c r="AK7" s="206"/>
    </row>
    <row r="8" spans="1:37" x14ac:dyDescent="0.3">
      <c r="A8" s="194"/>
      <c r="B8" s="249"/>
      <c r="C8" s="206"/>
      <c r="D8" s="206"/>
      <c r="E8" s="206"/>
      <c r="F8" s="206"/>
      <c r="G8" s="206"/>
      <c r="H8" s="206"/>
      <c r="I8" s="208"/>
      <c r="J8" s="206"/>
      <c r="K8" s="206"/>
      <c r="L8" s="206"/>
      <c r="M8" s="206"/>
      <c r="N8" s="206"/>
      <c r="O8" s="206"/>
      <c r="P8" s="206"/>
      <c r="Q8" s="206"/>
      <c r="R8" s="206"/>
      <c r="S8" s="208"/>
      <c r="T8" s="207"/>
      <c r="U8" s="207"/>
      <c r="V8" s="207"/>
      <c r="W8" s="208" t="s">
        <v>269</v>
      </c>
      <c r="X8" s="207"/>
      <c r="Y8" s="207"/>
      <c r="Z8" s="207"/>
      <c r="AA8" s="207"/>
      <c r="AB8" s="206"/>
      <c r="AC8" s="206"/>
      <c r="AD8" s="206"/>
      <c r="AE8" s="206"/>
      <c r="AF8" s="206"/>
      <c r="AG8" s="206"/>
      <c r="AH8" s="206"/>
      <c r="AI8" s="206"/>
      <c r="AJ8" s="206"/>
      <c r="AK8" s="206"/>
    </row>
    <row r="9" spans="1:37" x14ac:dyDescent="0.3">
      <c r="A9" s="194"/>
      <c r="B9" s="249"/>
      <c r="C9" s="206"/>
      <c r="D9" s="206"/>
      <c r="E9" s="206"/>
      <c r="F9" s="206"/>
      <c r="G9" s="206"/>
      <c r="H9" s="206"/>
      <c r="I9" s="208" t="s">
        <v>139</v>
      </c>
      <c r="J9" s="206"/>
      <c r="K9" s="206"/>
      <c r="L9" s="206"/>
      <c r="M9" s="206"/>
      <c r="N9" s="206"/>
      <c r="O9" s="206"/>
      <c r="P9" s="206"/>
      <c r="Q9" s="206"/>
      <c r="R9" s="206"/>
      <c r="S9" s="208"/>
      <c r="T9" s="207"/>
      <c r="U9" s="220"/>
      <c r="V9" s="220"/>
      <c r="W9" s="208" t="s">
        <v>270</v>
      </c>
      <c r="X9" s="207"/>
      <c r="Y9" s="207"/>
      <c r="Z9" s="207"/>
      <c r="AA9" s="207"/>
      <c r="AB9" s="206"/>
      <c r="AC9" s="206"/>
      <c r="AD9" s="206"/>
      <c r="AE9" s="206"/>
      <c r="AF9" s="206"/>
      <c r="AG9" s="206"/>
      <c r="AH9" s="206"/>
      <c r="AI9" s="206"/>
      <c r="AJ9" s="206"/>
      <c r="AK9" s="206"/>
    </row>
    <row r="10" spans="1:37" x14ac:dyDescent="0.3">
      <c r="A10" s="194"/>
      <c r="B10" s="249"/>
      <c r="C10" s="194"/>
      <c r="D10" s="194"/>
      <c r="E10" s="207"/>
      <c r="F10" s="207"/>
      <c r="G10" s="207"/>
      <c r="H10" s="207"/>
      <c r="I10" s="208" t="s">
        <v>198</v>
      </c>
      <c r="J10" s="207"/>
      <c r="K10" s="208"/>
      <c r="L10" s="207"/>
      <c r="M10" s="207"/>
      <c r="N10" s="207"/>
      <c r="O10" s="194"/>
      <c r="P10" s="194"/>
      <c r="Q10" s="194"/>
      <c r="R10" s="207"/>
      <c r="S10" s="208"/>
      <c r="T10" s="194"/>
      <c r="U10" s="208"/>
      <c r="V10" s="208"/>
      <c r="W10" s="208" t="s">
        <v>271</v>
      </c>
      <c r="X10" s="208"/>
      <c r="Y10" s="208" t="s">
        <v>201</v>
      </c>
      <c r="Z10" s="207"/>
      <c r="AA10" s="207" t="s">
        <v>92</v>
      </c>
      <c r="AB10" s="194"/>
      <c r="AC10" s="251"/>
      <c r="AD10" s="194"/>
      <c r="AE10" s="208"/>
      <c r="AF10" s="194"/>
      <c r="AG10" s="251" t="s">
        <v>210</v>
      </c>
      <c r="AH10" s="207"/>
      <c r="AI10" s="207"/>
      <c r="AJ10" s="207"/>
      <c r="AK10" s="194"/>
    </row>
    <row r="11" spans="1:37" x14ac:dyDescent="0.3">
      <c r="A11" s="194"/>
      <c r="B11" s="80"/>
      <c r="C11" s="207" t="s">
        <v>46</v>
      </c>
      <c r="D11" s="207"/>
      <c r="E11" s="208" t="s">
        <v>180</v>
      </c>
      <c r="F11" s="207"/>
      <c r="G11" s="194"/>
      <c r="H11" s="207"/>
      <c r="I11" s="208" t="s">
        <v>199</v>
      </c>
      <c r="J11" s="207"/>
      <c r="K11" s="208" t="s">
        <v>128</v>
      </c>
      <c r="L11" s="207"/>
      <c r="M11" s="194"/>
      <c r="N11" s="207"/>
      <c r="O11" s="207" t="s">
        <v>31</v>
      </c>
      <c r="P11" s="194"/>
      <c r="Q11" s="207"/>
      <c r="R11" s="207"/>
      <c r="S11" s="208" t="s">
        <v>314</v>
      </c>
      <c r="T11" s="207"/>
      <c r="U11" s="208" t="s">
        <v>315</v>
      </c>
      <c r="V11" s="208"/>
      <c r="W11" s="208" t="s">
        <v>272</v>
      </c>
      <c r="X11" s="208"/>
      <c r="Y11" s="208" t="s">
        <v>202</v>
      </c>
      <c r="Z11" s="207"/>
      <c r="AA11" s="208" t="s">
        <v>91</v>
      </c>
      <c r="AB11" s="194"/>
      <c r="AC11" s="251"/>
      <c r="AD11" s="194"/>
      <c r="AE11" s="208" t="s">
        <v>170</v>
      </c>
      <c r="AF11" s="194"/>
      <c r="AG11" s="251" t="s">
        <v>211</v>
      </c>
      <c r="AH11" s="207"/>
      <c r="AI11" s="208" t="s">
        <v>93</v>
      </c>
      <c r="AJ11" s="207"/>
      <c r="AK11" s="207" t="s">
        <v>8</v>
      </c>
    </row>
    <row r="12" spans="1:37" x14ac:dyDescent="0.3">
      <c r="A12" s="194"/>
      <c r="B12" s="80"/>
      <c r="C12" s="208" t="s">
        <v>239</v>
      </c>
      <c r="D12" s="207"/>
      <c r="E12" s="207" t="s">
        <v>84</v>
      </c>
      <c r="F12" s="207"/>
      <c r="G12" s="208" t="s">
        <v>119</v>
      </c>
      <c r="H12" s="207"/>
      <c r="I12" s="208" t="s">
        <v>137</v>
      </c>
      <c r="J12" s="207"/>
      <c r="K12" s="208" t="s">
        <v>129</v>
      </c>
      <c r="L12" s="207"/>
      <c r="M12" s="207" t="s">
        <v>30</v>
      </c>
      <c r="N12" s="207"/>
      <c r="O12" s="207" t="s">
        <v>73</v>
      </c>
      <c r="P12" s="194"/>
      <c r="Q12" s="207" t="s">
        <v>58</v>
      </c>
      <c r="R12" s="207"/>
      <c r="S12" s="208" t="s">
        <v>273</v>
      </c>
      <c r="T12" s="207"/>
      <c r="U12" s="208" t="s">
        <v>283</v>
      </c>
      <c r="V12" s="208"/>
      <c r="W12" s="208" t="s">
        <v>274</v>
      </c>
      <c r="X12" s="208"/>
      <c r="Y12" s="208" t="s">
        <v>275</v>
      </c>
      <c r="Z12" s="207"/>
      <c r="AA12" s="207" t="s">
        <v>276</v>
      </c>
      <c r="AB12" s="207"/>
      <c r="AC12" s="208"/>
      <c r="AD12" s="207"/>
      <c r="AE12" s="208" t="s">
        <v>171</v>
      </c>
      <c r="AF12" s="207"/>
      <c r="AG12" s="208" t="s">
        <v>205</v>
      </c>
      <c r="AH12" s="207"/>
      <c r="AI12" s="207" t="s">
        <v>94</v>
      </c>
      <c r="AJ12" s="207"/>
      <c r="AK12" s="208" t="s">
        <v>187</v>
      </c>
    </row>
    <row r="13" spans="1:37" x14ac:dyDescent="0.3">
      <c r="A13" s="194"/>
      <c r="B13" s="80"/>
      <c r="C13" s="252" t="s">
        <v>41</v>
      </c>
      <c r="D13" s="207"/>
      <c r="E13" s="252" t="s">
        <v>59</v>
      </c>
      <c r="F13" s="207"/>
      <c r="G13" s="253" t="s">
        <v>122</v>
      </c>
      <c r="H13" s="207"/>
      <c r="I13" s="253" t="s">
        <v>148</v>
      </c>
      <c r="J13" s="207"/>
      <c r="K13" s="253" t="s">
        <v>130</v>
      </c>
      <c r="L13" s="207"/>
      <c r="M13" s="252" t="s">
        <v>35</v>
      </c>
      <c r="N13" s="207"/>
      <c r="O13" s="252" t="s">
        <v>72</v>
      </c>
      <c r="P13" s="194"/>
      <c r="Q13" s="252" t="s">
        <v>59</v>
      </c>
      <c r="R13" s="207"/>
      <c r="S13" s="253" t="s">
        <v>277</v>
      </c>
      <c r="T13" s="207"/>
      <c r="U13" s="252" t="s">
        <v>284</v>
      </c>
      <c r="V13" s="254"/>
      <c r="W13" s="253" t="s">
        <v>278</v>
      </c>
      <c r="X13" s="208"/>
      <c r="Y13" s="253" t="s">
        <v>64</v>
      </c>
      <c r="Z13" s="207"/>
      <c r="AA13" s="253" t="s">
        <v>40</v>
      </c>
      <c r="AB13" s="207"/>
      <c r="AC13" s="253" t="s">
        <v>200</v>
      </c>
      <c r="AD13" s="207"/>
      <c r="AE13" s="253" t="s">
        <v>172</v>
      </c>
      <c r="AF13" s="207"/>
      <c r="AG13" s="253" t="s">
        <v>204</v>
      </c>
      <c r="AH13" s="194"/>
      <c r="AI13" s="252" t="s">
        <v>60</v>
      </c>
      <c r="AJ13" s="194"/>
      <c r="AK13" s="252" t="s">
        <v>40</v>
      </c>
    </row>
    <row r="14" spans="1:37" x14ac:dyDescent="0.3">
      <c r="A14" s="220"/>
      <c r="B14" s="255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</row>
    <row r="15" spans="1:37" ht="18" customHeight="1" x14ac:dyDescent="0.3">
      <c r="A15" s="61" t="s">
        <v>264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194"/>
      <c r="AK15" s="194"/>
    </row>
    <row r="16" spans="1:37" ht="18" customHeight="1" x14ac:dyDescent="0.3">
      <c r="A16" s="61" t="s">
        <v>265</v>
      </c>
      <c r="B16" s="80"/>
      <c r="C16" s="256">
        <v>8611242</v>
      </c>
      <c r="D16" s="256"/>
      <c r="E16" s="256">
        <v>57298909</v>
      </c>
      <c r="F16" s="256"/>
      <c r="G16" s="256">
        <v>3470021</v>
      </c>
      <c r="H16" s="256"/>
      <c r="I16" s="256">
        <v>4072786</v>
      </c>
      <c r="J16" s="256"/>
      <c r="K16" s="256">
        <v>-5159</v>
      </c>
      <c r="L16" s="256"/>
      <c r="M16" s="256">
        <v>929166</v>
      </c>
      <c r="N16" s="256"/>
      <c r="O16" s="256">
        <v>101404195</v>
      </c>
      <c r="P16" s="256"/>
      <c r="Q16" s="256">
        <v>-2909249</v>
      </c>
      <c r="R16" s="256"/>
      <c r="S16" s="256">
        <v>13977518</v>
      </c>
      <c r="T16" s="256"/>
      <c r="U16" s="256">
        <v>-611448</v>
      </c>
      <c r="V16" s="256"/>
      <c r="W16" s="256">
        <v>3124579</v>
      </c>
      <c r="X16" s="256"/>
      <c r="Y16" s="256">
        <v>-31797899</v>
      </c>
      <c r="Z16" s="256"/>
      <c r="AA16" s="256">
        <f>SUM(S16:Y16)</f>
        <v>-15307250</v>
      </c>
      <c r="AB16" s="256"/>
      <c r="AC16" s="256">
        <f>AA16+SUM(C16:Q16)</f>
        <v>157564661</v>
      </c>
      <c r="AD16" s="256"/>
      <c r="AE16" s="256">
        <v>15000000</v>
      </c>
      <c r="AF16" s="256"/>
      <c r="AG16" s="256">
        <f>SUM(AC16:AE16)</f>
        <v>172564661</v>
      </c>
      <c r="AH16" s="256"/>
      <c r="AI16" s="256">
        <v>50112158</v>
      </c>
      <c r="AJ16" s="256"/>
      <c r="AK16" s="256">
        <f>SUM(AG16:AI16)</f>
        <v>222676819</v>
      </c>
    </row>
    <row r="17" spans="1:37" ht="18" customHeight="1" x14ac:dyDescent="0.3">
      <c r="A17" s="61" t="s">
        <v>365</v>
      </c>
      <c r="B17" s="80"/>
      <c r="C17" s="257"/>
      <c r="D17" s="258"/>
      <c r="E17" s="259"/>
      <c r="F17" s="258"/>
      <c r="G17" s="260"/>
      <c r="H17" s="258"/>
      <c r="I17" s="258"/>
      <c r="J17" s="258"/>
      <c r="K17" s="258"/>
      <c r="L17" s="258"/>
      <c r="M17" s="259"/>
      <c r="N17" s="258"/>
      <c r="O17" s="259"/>
      <c r="P17" s="258"/>
      <c r="Q17" s="259"/>
      <c r="R17" s="258"/>
      <c r="S17" s="261"/>
      <c r="T17" s="258"/>
      <c r="U17" s="258"/>
      <c r="V17" s="258"/>
      <c r="W17" s="259"/>
      <c r="X17" s="259"/>
      <c r="Y17" s="259"/>
      <c r="Z17" s="258"/>
      <c r="AA17" s="261"/>
      <c r="AB17" s="258"/>
      <c r="AC17" s="261"/>
      <c r="AD17" s="258"/>
      <c r="AE17" s="261"/>
      <c r="AF17" s="258"/>
      <c r="AG17" s="261"/>
      <c r="AH17" s="258"/>
      <c r="AI17" s="261"/>
      <c r="AJ17" s="258"/>
      <c r="AK17" s="261"/>
    </row>
    <row r="18" spans="1:37" ht="18" customHeight="1" x14ac:dyDescent="0.3">
      <c r="A18" s="262" t="s">
        <v>193</v>
      </c>
      <c r="B18" s="255"/>
      <c r="C18" s="263"/>
      <c r="D18" s="150"/>
      <c r="E18" s="263"/>
      <c r="F18" s="150"/>
      <c r="G18" s="264"/>
      <c r="H18" s="150"/>
      <c r="I18" s="150"/>
      <c r="J18" s="150"/>
      <c r="K18" s="150"/>
      <c r="L18" s="150"/>
      <c r="M18" s="263"/>
      <c r="N18" s="150"/>
      <c r="O18" s="263"/>
      <c r="P18" s="150"/>
      <c r="Q18" s="263"/>
      <c r="R18" s="150"/>
      <c r="S18" s="87"/>
      <c r="T18" s="150"/>
      <c r="U18" s="150"/>
      <c r="V18" s="150"/>
      <c r="W18" s="263"/>
      <c r="X18" s="263"/>
      <c r="Y18" s="263"/>
      <c r="Z18" s="150"/>
      <c r="AA18" s="87"/>
      <c r="AB18" s="150"/>
      <c r="AC18" s="87"/>
      <c r="AD18" s="150"/>
      <c r="AE18" s="87"/>
      <c r="AF18" s="150"/>
      <c r="AG18" s="87"/>
      <c r="AH18" s="150"/>
      <c r="AI18" s="87"/>
      <c r="AJ18" s="150"/>
      <c r="AK18" s="87"/>
    </row>
    <row r="19" spans="1:37" ht="18" customHeight="1" x14ac:dyDescent="0.3">
      <c r="A19" s="220" t="s">
        <v>329</v>
      </c>
      <c r="B19" s="80"/>
      <c r="C19" s="257">
        <v>0</v>
      </c>
      <c r="D19" s="150"/>
      <c r="E19" s="257">
        <v>0</v>
      </c>
      <c r="F19" s="257"/>
      <c r="G19" s="257">
        <v>0</v>
      </c>
      <c r="H19" s="257"/>
      <c r="I19" s="257">
        <v>0</v>
      </c>
      <c r="J19" s="257"/>
      <c r="K19" s="257">
        <v>0</v>
      </c>
      <c r="L19" s="257"/>
      <c r="M19" s="257">
        <v>0</v>
      </c>
      <c r="N19" s="257"/>
      <c r="O19" s="186">
        <v>-3274268</v>
      </c>
      <c r="P19" s="257"/>
      <c r="Q19" s="257">
        <v>0</v>
      </c>
      <c r="R19" s="257"/>
      <c r="S19" s="257">
        <v>0</v>
      </c>
      <c r="T19" s="257"/>
      <c r="U19" s="257">
        <v>0</v>
      </c>
      <c r="V19" s="257"/>
      <c r="W19" s="257">
        <v>0</v>
      </c>
      <c r="X19" s="257"/>
      <c r="Y19" s="257">
        <v>0</v>
      </c>
      <c r="Z19" s="257"/>
      <c r="AA19" s="257">
        <f>SUM(S19:Y19)</f>
        <v>0</v>
      </c>
      <c r="AB19" s="257"/>
      <c r="AC19" s="257">
        <f>AA19+SUM(C19:Q19)</f>
        <v>-3274268</v>
      </c>
      <c r="AD19" s="257"/>
      <c r="AE19" s="257">
        <v>0</v>
      </c>
      <c r="AF19" s="257"/>
      <c r="AG19" s="257">
        <f>SUM(AC19:AE19)</f>
        <v>-3274268</v>
      </c>
      <c r="AH19" s="150"/>
      <c r="AI19" s="186">
        <v>-2257629</v>
      </c>
      <c r="AJ19" s="87"/>
      <c r="AK19" s="257">
        <f>SUM(AG19,AI19)</f>
        <v>-5531897</v>
      </c>
    </row>
    <row r="20" spans="1:37" ht="18" customHeight="1" x14ac:dyDescent="0.3">
      <c r="A20" s="62" t="s">
        <v>330</v>
      </c>
      <c r="B20" s="80"/>
      <c r="C20" s="257">
        <v>0</v>
      </c>
      <c r="D20" s="150"/>
      <c r="E20" s="257">
        <v>0</v>
      </c>
      <c r="F20" s="257"/>
      <c r="G20" s="257">
        <v>0</v>
      </c>
      <c r="H20" s="257"/>
      <c r="I20" s="257">
        <v>0</v>
      </c>
      <c r="J20" s="257"/>
      <c r="K20" s="257">
        <v>0</v>
      </c>
      <c r="L20" s="257"/>
      <c r="M20" s="257">
        <v>0</v>
      </c>
      <c r="N20" s="257"/>
      <c r="O20" s="257">
        <v>0</v>
      </c>
      <c r="P20" s="257"/>
      <c r="Q20" s="157">
        <v>-2160367</v>
      </c>
      <c r="R20" s="257"/>
      <c r="S20" s="257">
        <v>0</v>
      </c>
      <c r="T20" s="257"/>
      <c r="U20" s="257">
        <v>0</v>
      </c>
      <c r="V20" s="257"/>
      <c r="W20" s="257">
        <v>0</v>
      </c>
      <c r="X20" s="257"/>
      <c r="Y20" s="257">
        <v>0</v>
      </c>
      <c r="Z20" s="257"/>
      <c r="AA20" s="257">
        <f>SUM(S20:Y20)</f>
        <v>0</v>
      </c>
      <c r="AB20" s="257"/>
      <c r="AC20" s="257">
        <f>AA20+SUM(C20:Q20)</f>
        <v>-2160367</v>
      </c>
      <c r="AD20" s="257"/>
      <c r="AE20" s="257">
        <v>0</v>
      </c>
      <c r="AF20" s="257"/>
      <c r="AG20" s="257">
        <f>SUM(AC20:AE20)</f>
        <v>-2160367</v>
      </c>
      <c r="AH20" s="150"/>
      <c r="AI20" s="157">
        <v>0</v>
      </c>
      <c r="AJ20" s="87"/>
      <c r="AK20" s="257">
        <f>SUM(AG20,AI20)</f>
        <v>-2160367</v>
      </c>
    </row>
    <row r="21" spans="1:37" ht="18" customHeight="1" x14ac:dyDescent="0.3">
      <c r="A21" s="262" t="s">
        <v>348</v>
      </c>
      <c r="B21" s="80"/>
      <c r="C21" s="265">
        <f>SUM(C19:C20)</f>
        <v>0</v>
      </c>
      <c r="D21" s="261"/>
      <c r="E21" s="265">
        <f>SUM(E19:E20)</f>
        <v>0</v>
      </c>
      <c r="F21" s="261"/>
      <c r="G21" s="265">
        <f>SUM(G19:G20)</f>
        <v>0</v>
      </c>
      <c r="H21" s="261"/>
      <c r="I21" s="265">
        <f>SUM(I19:I20)</f>
        <v>0</v>
      </c>
      <c r="J21" s="261"/>
      <c r="K21" s="265">
        <f>SUM(K19:K20)</f>
        <v>0</v>
      </c>
      <c r="L21" s="261"/>
      <c r="M21" s="265">
        <f>SUM(M19:M20)</f>
        <v>0</v>
      </c>
      <c r="N21" s="261"/>
      <c r="O21" s="265">
        <f>SUM(O19:O20)</f>
        <v>-3274268</v>
      </c>
      <c r="P21" s="261"/>
      <c r="Q21" s="265">
        <f>SUM(Q19:Q20)</f>
        <v>-2160367</v>
      </c>
      <c r="R21" s="261"/>
      <c r="S21" s="265">
        <f>SUM(S19:S19)</f>
        <v>0</v>
      </c>
      <c r="T21" s="261"/>
      <c r="U21" s="265">
        <f>SUM(U19:U19)</f>
        <v>0</v>
      </c>
      <c r="V21" s="266"/>
      <c r="W21" s="265">
        <f>SUM(W19:W19)</f>
        <v>0</v>
      </c>
      <c r="X21" s="256"/>
      <c r="Y21" s="265">
        <f>SUM(Y19:Y19)</f>
        <v>0</v>
      </c>
      <c r="Z21" s="261"/>
      <c r="AA21" s="265">
        <f>SUM(Y21,W21,S21)</f>
        <v>0</v>
      </c>
      <c r="AB21" s="261"/>
      <c r="AC21" s="265">
        <f>SUM(AC19:AC20)</f>
        <v>-5434635</v>
      </c>
      <c r="AD21" s="261"/>
      <c r="AE21" s="265">
        <f>SUM(AE19:AE20)</f>
        <v>0</v>
      </c>
      <c r="AF21" s="261"/>
      <c r="AG21" s="265">
        <f>SUM(AG19:AG20)</f>
        <v>-5434635</v>
      </c>
      <c r="AH21" s="261"/>
      <c r="AI21" s="265">
        <f>SUM(AI19:AI20)</f>
        <v>-2257629</v>
      </c>
      <c r="AJ21" s="261"/>
      <c r="AK21" s="265">
        <f>SUM(AK19:AK20)</f>
        <v>-7692264</v>
      </c>
    </row>
    <row r="22" spans="1:37" ht="18" customHeight="1" x14ac:dyDescent="0.3">
      <c r="A22" s="262" t="s">
        <v>120</v>
      </c>
      <c r="B22" s="80"/>
      <c r="C22" s="267"/>
      <c r="D22" s="261"/>
      <c r="E22" s="267"/>
      <c r="F22" s="261"/>
      <c r="G22" s="260"/>
      <c r="H22" s="261"/>
      <c r="I22" s="261"/>
      <c r="J22" s="261"/>
      <c r="K22" s="261"/>
      <c r="L22" s="261"/>
      <c r="M22" s="267"/>
      <c r="N22" s="261"/>
      <c r="O22" s="267"/>
      <c r="P22" s="261"/>
      <c r="Q22" s="267"/>
      <c r="R22" s="261"/>
      <c r="S22" s="267"/>
      <c r="T22" s="261"/>
      <c r="U22" s="261"/>
      <c r="V22" s="261"/>
      <c r="W22" s="267"/>
      <c r="X22" s="267"/>
      <c r="Y22" s="267"/>
      <c r="Z22" s="261"/>
      <c r="AA22" s="267"/>
      <c r="AB22" s="261"/>
      <c r="AC22" s="267"/>
      <c r="AD22" s="261"/>
      <c r="AE22" s="267"/>
      <c r="AF22" s="261"/>
      <c r="AG22" s="267"/>
      <c r="AH22" s="261"/>
      <c r="AI22" s="261"/>
      <c r="AJ22" s="261"/>
      <c r="AK22" s="261"/>
    </row>
    <row r="23" spans="1:37" ht="18" customHeight="1" x14ac:dyDescent="0.3">
      <c r="A23" s="262" t="s">
        <v>222</v>
      </c>
      <c r="B23" s="80"/>
      <c r="C23" s="267"/>
      <c r="D23" s="261"/>
      <c r="E23" s="267"/>
      <c r="F23" s="261"/>
      <c r="G23" s="260"/>
      <c r="H23" s="261"/>
      <c r="I23" s="261"/>
      <c r="J23" s="261"/>
      <c r="K23" s="261"/>
      <c r="L23" s="261"/>
      <c r="M23" s="267"/>
      <c r="N23" s="261"/>
      <c r="O23" s="267"/>
      <c r="P23" s="261"/>
      <c r="Q23" s="267"/>
      <c r="R23" s="261"/>
      <c r="S23" s="267"/>
      <c r="T23" s="261"/>
      <c r="U23" s="261"/>
      <c r="V23" s="261"/>
      <c r="W23" s="267"/>
      <c r="X23" s="267"/>
      <c r="Y23" s="267"/>
      <c r="Z23" s="261"/>
      <c r="AA23" s="267"/>
      <c r="AB23" s="261"/>
      <c r="AC23" s="267"/>
      <c r="AD23" s="261"/>
      <c r="AE23" s="267"/>
      <c r="AF23" s="261"/>
      <c r="AG23" s="267"/>
      <c r="AH23" s="261"/>
      <c r="AI23" s="261"/>
      <c r="AJ23" s="261"/>
      <c r="AK23" s="261"/>
    </row>
    <row r="24" spans="1:37" ht="18" customHeight="1" x14ac:dyDescent="0.3">
      <c r="A24" s="220" t="s">
        <v>331</v>
      </c>
      <c r="B24" s="80"/>
      <c r="C24" s="267"/>
      <c r="D24" s="261"/>
      <c r="E24" s="267"/>
      <c r="F24" s="261"/>
      <c r="G24" s="260"/>
      <c r="H24" s="261"/>
      <c r="I24" s="261"/>
      <c r="J24" s="261"/>
      <c r="K24" s="261"/>
      <c r="L24" s="261"/>
      <c r="M24" s="267"/>
      <c r="N24" s="261"/>
      <c r="O24" s="267"/>
      <c r="P24" s="261"/>
      <c r="Q24" s="267"/>
      <c r="R24" s="261"/>
      <c r="S24" s="267"/>
      <c r="T24" s="261"/>
      <c r="U24" s="261"/>
      <c r="V24" s="261"/>
      <c r="W24" s="267"/>
      <c r="X24" s="267"/>
      <c r="Y24" s="267"/>
      <c r="Z24" s="261"/>
      <c r="AA24" s="267"/>
      <c r="AB24" s="261"/>
      <c r="AC24" s="267"/>
      <c r="AD24" s="261"/>
      <c r="AE24" s="267"/>
      <c r="AF24" s="261"/>
      <c r="AG24" s="267"/>
      <c r="AH24" s="261"/>
      <c r="AI24" s="261"/>
      <c r="AJ24" s="261"/>
      <c r="AK24" s="261"/>
    </row>
    <row r="25" spans="1:37" ht="18" customHeight="1" x14ac:dyDescent="0.3">
      <c r="A25" s="220" t="s">
        <v>332</v>
      </c>
      <c r="B25" s="80"/>
      <c r="C25" s="257">
        <v>0</v>
      </c>
      <c r="D25" s="257"/>
      <c r="E25" s="257">
        <v>0</v>
      </c>
      <c r="F25" s="257"/>
      <c r="G25" s="257">
        <v>0</v>
      </c>
      <c r="H25" s="79"/>
      <c r="I25" s="186">
        <v>-266854</v>
      </c>
      <c r="J25" s="79"/>
      <c r="K25" s="257">
        <v>0</v>
      </c>
      <c r="L25" s="257"/>
      <c r="M25" s="257">
        <v>0</v>
      </c>
      <c r="N25" s="257"/>
      <c r="O25" s="257">
        <v>0</v>
      </c>
      <c r="P25" s="257"/>
      <c r="Q25" s="257">
        <v>0</v>
      </c>
      <c r="R25" s="257"/>
      <c r="S25" s="257">
        <v>0</v>
      </c>
      <c r="T25" s="79"/>
      <c r="U25" s="257">
        <v>0</v>
      </c>
      <c r="V25" s="257"/>
      <c r="W25" s="257">
        <v>0</v>
      </c>
      <c r="X25" s="79"/>
      <c r="Y25" s="79">
        <v>1737</v>
      </c>
      <c r="Z25" s="79"/>
      <c r="AA25" s="257">
        <f>SUM(S25:Y25)</f>
        <v>1737</v>
      </c>
      <c r="AB25" s="79"/>
      <c r="AC25" s="257">
        <f>AA25+SUM(C25:Q25)</f>
        <v>-265117</v>
      </c>
      <c r="AD25" s="87"/>
      <c r="AE25" s="257">
        <v>0</v>
      </c>
      <c r="AF25" s="87"/>
      <c r="AG25" s="257">
        <f>SUM(AC25:AE25)</f>
        <v>-265117</v>
      </c>
      <c r="AH25" s="87"/>
      <c r="AI25" s="257">
        <v>288520</v>
      </c>
      <c r="AJ25" s="87"/>
      <c r="AK25" s="257">
        <f>SUM(AG25,AI25)</f>
        <v>23403</v>
      </c>
    </row>
    <row r="26" spans="1:37" ht="18" customHeight="1" x14ac:dyDescent="0.3">
      <c r="A26" s="220" t="s">
        <v>333</v>
      </c>
      <c r="B26" s="80"/>
      <c r="C26" s="257">
        <v>0</v>
      </c>
      <c r="D26" s="87"/>
      <c r="E26" s="257">
        <v>0</v>
      </c>
      <c r="F26" s="87"/>
      <c r="G26" s="257">
        <v>0</v>
      </c>
      <c r="H26" s="87"/>
      <c r="I26" s="186">
        <v>3126</v>
      </c>
      <c r="J26" s="87"/>
      <c r="K26" s="257">
        <v>0</v>
      </c>
      <c r="L26" s="87"/>
      <c r="M26" s="257">
        <v>0</v>
      </c>
      <c r="N26" s="87"/>
      <c r="O26" s="257">
        <v>0</v>
      </c>
      <c r="P26" s="87"/>
      <c r="Q26" s="257">
        <v>0</v>
      </c>
      <c r="R26" s="87"/>
      <c r="S26" s="257">
        <v>0</v>
      </c>
      <c r="T26" s="87"/>
      <c r="U26" s="257">
        <v>0</v>
      </c>
      <c r="V26" s="257"/>
      <c r="W26" s="257">
        <v>0</v>
      </c>
      <c r="X26" s="257"/>
      <c r="Y26" s="257">
        <v>0</v>
      </c>
      <c r="Z26" s="87"/>
      <c r="AA26" s="257">
        <f>SUM(S26:Y26)</f>
        <v>0</v>
      </c>
      <c r="AB26" s="87"/>
      <c r="AC26" s="257">
        <f>AA26+SUM(C26:Q26)</f>
        <v>3126</v>
      </c>
      <c r="AD26" s="87"/>
      <c r="AE26" s="257">
        <v>0</v>
      </c>
      <c r="AF26" s="87"/>
      <c r="AG26" s="257">
        <f>SUM(AC26:AE26)</f>
        <v>3126</v>
      </c>
      <c r="AH26" s="87"/>
      <c r="AI26" s="257">
        <v>0</v>
      </c>
      <c r="AJ26" s="87"/>
      <c r="AK26" s="257">
        <f>SUM(AG26,AI26)</f>
        <v>3126</v>
      </c>
    </row>
    <row r="27" spans="1:37" ht="18" customHeight="1" x14ac:dyDescent="0.3">
      <c r="A27" s="217" t="s">
        <v>334</v>
      </c>
      <c r="B27" s="59"/>
      <c r="C27" s="227">
        <v>0</v>
      </c>
      <c r="D27" s="78"/>
      <c r="E27" s="227">
        <v>0</v>
      </c>
      <c r="F27" s="78"/>
      <c r="G27" s="227">
        <v>0</v>
      </c>
      <c r="H27" s="78"/>
      <c r="I27" s="227">
        <v>0</v>
      </c>
      <c r="J27" s="78"/>
      <c r="K27" s="227">
        <v>0</v>
      </c>
      <c r="L27" s="78"/>
      <c r="M27" s="227">
        <v>0</v>
      </c>
      <c r="N27" s="78"/>
      <c r="O27" s="227">
        <v>0</v>
      </c>
      <c r="P27" s="78"/>
      <c r="Q27" s="227">
        <v>0</v>
      </c>
      <c r="R27" s="78"/>
      <c r="S27" s="227">
        <v>0</v>
      </c>
      <c r="T27" s="78"/>
      <c r="U27" s="227">
        <v>0</v>
      </c>
      <c r="V27" s="227"/>
      <c r="W27" s="227">
        <v>0</v>
      </c>
      <c r="X27" s="227"/>
      <c r="Y27" s="227">
        <v>0</v>
      </c>
      <c r="Z27" s="78"/>
      <c r="AA27" s="227">
        <f>SUM(S27:Y27)</f>
        <v>0</v>
      </c>
      <c r="AB27" s="78"/>
      <c r="AC27" s="227">
        <f>AA27+SUM(C27:Q27)</f>
        <v>0</v>
      </c>
      <c r="AD27" s="78"/>
      <c r="AE27" s="227">
        <v>0</v>
      </c>
      <c r="AF27" s="78"/>
      <c r="AG27" s="227">
        <f>SUM(AC27:AE27)</f>
        <v>0</v>
      </c>
      <c r="AH27" s="78"/>
      <c r="AI27" s="227">
        <v>199257</v>
      </c>
      <c r="AJ27" s="78"/>
      <c r="AK27" s="227">
        <f>SUM(AG27,AI27)</f>
        <v>199257</v>
      </c>
    </row>
    <row r="28" spans="1:37" ht="18" customHeight="1" x14ac:dyDescent="0.3">
      <c r="A28" s="217" t="s">
        <v>366</v>
      </c>
      <c r="B28" s="59"/>
      <c r="C28" s="227"/>
      <c r="D28" s="78"/>
      <c r="E28" s="227"/>
      <c r="F28" s="78"/>
      <c r="G28" s="227"/>
      <c r="H28" s="78"/>
      <c r="I28" s="227"/>
      <c r="J28" s="78"/>
      <c r="K28" s="227"/>
      <c r="L28" s="78"/>
      <c r="M28" s="227"/>
      <c r="N28" s="78"/>
      <c r="O28" s="227"/>
      <c r="P28" s="78"/>
      <c r="Q28" s="227"/>
      <c r="R28" s="78"/>
      <c r="S28" s="227"/>
      <c r="T28" s="78"/>
      <c r="U28" s="227"/>
      <c r="V28" s="227"/>
      <c r="W28" s="227"/>
      <c r="X28" s="227"/>
      <c r="Y28" s="227"/>
      <c r="Z28" s="78"/>
      <c r="AA28" s="227"/>
      <c r="AB28" s="78"/>
      <c r="AC28" s="227"/>
      <c r="AD28" s="78"/>
      <c r="AE28" s="227"/>
      <c r="AF28" s="78"/>
      <c r="AG28" s="227"/>
      <c r="AH28" s="78"/>
      <c r="AI28" s="227"/>
      <c r="AJ28" s="78"/>
      <c r="AK28" s="227"/>
    </row>
    <row r="29" spans="1:37" ht="18" customHeight="1" x14ac:dyDescent="0.3">
      <c r="A29" s="217" t="s">
        <v>367</v>
      </c>
      <c r="B29" s="220"/>
      <c r="C29" s="228">
        <v>0</v>
      </c>
      <c r="D29" s="150"/>
      <c r="E29" s="228">
        <v>0</v>
      </c>
      <c r="F29" s="257"/>
      <c r="G29" s="228">
        <v>0</v>
      </c>
      <c r="H29" s="257"/>
      <c r="I29" s="228">
        <v>0</v>
      </c>
      <c r="J29" s="257"/>
      <c r="K29" s="228">
        <v>0</v>
      </c>
      <c r="L29" s="257"/>
      <c r="M29" s="228">
        <v>0</v>
      </c>
      <c r="N29" s="257"/>
      <c r="O29" s="228">
        <v>0</v>
      </c>
      <c r="P29" s="257"/>
      <c r="Q29" s="157">
        <v>0</v>
      </c>
      <c r="R29" s="257"/>
      <c r="S29" s="228">
        <v>0</v>
      </c>
      <c r="T29" s="257"/>
      <c r="U29" s="228">
        <v>0</v>
      </c>
      <c r="V29" s="257"/>
      <c r="W29" s="228">
        <v>0</v>
      </c>
      <c r="X29" s="257"/>
      <c r="Y29" s="228">
        <v>0</v>
      </c>
      <c r="Z29" s="257"/>
      <c r="AA29" s="228">
        <f>SUM(S29:Y29)</f>
        <v>0</v>
      </c>
      <c r="AB29" s="257"/>
      <c r="AC29" s="228">
        <f>AA29+SUM(C29:Q29)</f>
        <v>0</v>
      </c>
      <c r="AD29" s="257"/>
      <c r="AE29" s="228">
        <v>0</v>
      </c>
      <c r="AF29" s="257"/>
      <c r="AG29" s="228">
        <f>SUM(AC29:AE29)</f>
        <v>0</v>
      </c>
      <c r="AH29" s="150"/>
      <c r="AI29" s="157">
        <v>-6051</v>
      </c>
      <c r="AJ29" s="87"/>
      <c r="AK29" s="157">
        <f>SUM(AG29,AI29)</f>
        <v>-6051</v>
      </c>
    </row>
    <row r="30" spans="1:37" ht="18" customHeight="1" x14ac:dyDescent="0.3">
      <c r="A30" s="262" t="s">
        <v>279</v>
      </c>
      <c r="B30" s="80"/>
      <c r="C30" s="257"/>
      <c r="D30" s="261"/>
      <c r="E30" s="257"/>
      <c r="F30" s="261"/>
      <c r="G30" s="257"/>
      <c r="H30" s="261"/>
      <c r="I30" s="257"/>
      <c r="J30" s="261"/>
      <c r="K30" s="257"/>
      <c r="L30" s="261"/>
      <c r="M30" s="257"/>
      <c r="N30" s="261"/>
      <c r="O30" s="267"/>
      <c r="P30" s="261"/>
      <c r="Q30" s="257"/>
      <c r="R30" s="261"/>
      <c r="S30" s="267"/>
      <c r="T30" s="261"/>
      <c r="U30" s="267"/>
      <c r="V30" s="267"/>
      <c r="W30" s="267"/>
      <c r="X30" s="267"/>
      <c r="Y30" s="267"/>
      <c r="Z30" s="261"/>
      <c r="AA30" s="267"/>
      <c r="AB30" s="261"/>
      <c r="AC30" s="267"/>
      <c r="AD30" s="261"/>
      <c r="AE30" s="267"/>
      <c r="AF30" s="261"/>
      <c r="AG30" s="267"/>
      <c r="AH30" s="261"/>
      <c r="AI30" s="261"/>
      <c r="AJ30" s="261"/>
      <c r="AK30" s="261"/>
    </row>
    <row r="31" spans="1:37" ht="18" customHeight="1" x14ac:dyDescent="0.3">
      <c r="A31" s="262" t="s">
        <v>222</v>
      </c>
      <c r="B31" s="80"/>
      <c r="C31" s="268">
        <f>SUM(C25:C29)</f>
        <v>0</v>
      </c>
      <c r="D31" s="256"/>
      <c r="E31" s="268">
        <f>SUM(E25:E29)</f>
        <v>0</v>
      </c>
      <c r="F31" s="256"/>
      <c r="G31" s="268">
        <f>SUM(G25:G29)</f>
        <v>0</v>
      </c>
      <c r="H31" s="256"/>
      <c r="I31" s="268">
        <f>SUM(I25:I29)</f>
        <v>-263728</v>
      </c>
      <c r="J31" s="256"/>
      <c r="K31" s="268">
        <f>SUM(K25:K29)</f>
        <v>0</v>
      </c>
      <c r="L31" s="256"/>
      <c r="M31" s="268">
        <f>SUM(M25:M29)</f>
        <v>0</v>
      </c>
      <c r="N31" s="256"/>
      <c r="O31" s="268">
        <f>SUM(O25:O29)</f>
        <v>0</v>
      </c>
      <c r="P31" s="256"/>
      <c r="Q31" s="268">
        <f>SUM(Q25:Q29)</f>
        <v>0</v>
      </c>
      <c r="R31" s="256"/>
      <c r="S31" s="268">
        <f>SUM(S25:S29)</f>
        <v>0</v>
      </c>
      <c r="T31" s="256"/>
      <c r="U31" s="268">
        <f>SUM(U25:U29)</f>
        <v>0</v>
      </c>
      <c r="V31" s="266"/>
      <c r="W31" s="268">
        <f>SUM(W25:W29)</f>
        <v>0</v>
      </c>
      <c r="X31" s="256"/>
      <c r="Y31" s="268">
        <f>SUM(Y25:Y29)</f>
        <v>1737</v>
      </c>
      <c r="Z31" s="256"/>
      <c r="AA31" s="268">
        <f>SUM(AA25:AA29)</f>
        <v>1737</v>
      </c>
      <c r="AB31" s="256"/>
      <c r="AC31" s="268">
        <f>SUM(AC25:AC29)</f>
        <v>-261991</v>
      </c>
      <c r="AD31" s="256"/>
      <c r="AE31" s="268">
        <f>SUM(AE25:AE29)</f>
        <v>0</v>
      </c>
      <c r="AF31" s="256"/>
      <c r="AG31" s="268">
        <f>SUM(AG25:AG29)</f>
        <v>-261991</v>
      </c>
      <c r="AH31" s="256"/>
      <c r="AI31" s="268">
        <f>SUM(AI25:AI29)</f>
        <v>481726</v>
      </c>
      <c r="AJ31" s="256"/>
      <c r="AK31" s="268">
        <f>SUM(AK25:AK29)</f>
        <v>219735</v>
      </c>
    </row>
    <row r="32" spans="1:37" ht="18" customHeight="1" x14ac:dyDescent="0.3">
      <c r="A32" s="61" t="s">
        <v>196</v>
      </c>
      <c r="B32" s="80"/>
      <c r="C32" s="269"/>
      <c r="D32" s="258"/>
      <c r="E32" s="269"/>
      <c r="F32" s="258"/>
      <c r="G32" s="269"/>
      <c r="H32" s="258"/>
      <c r="I32" s="258"/>
      <c r="J32" s="258"/>
      <c r="K32" s="258"/>
      <c r="L32" s="258"/>
      <c r="M32" s="269"/>
      <c r="N32" s="258"/>
      <c r="O32" s="269"/>
      <c r="P32" s="260"/>
      <c r="Q32" s="269"/>
      <c r="R32" s="258"/>
      <c r="S32" s="269"/>
      <c r="T32" s="258"/>
      <c r="U32" s="269"/>
      <c r="V32" s="269"/>
      <c r="W32" s="269"/>
      <c r="X32" s="269"/>
      <c r="Y32" s="269"/>
      <c r="Z32" s="258"/>
      <c r="AA32" s="269"/>
      <c r="AB32" s="258"/>
      <c r="AC32" s="269"/>
      <c r="AD32" s="258"/>
      <c r="AE32" s="269"/>
      <c r="AF32" s="258"/>
      <c r="AG32" s="269"/>
      <c r="AH32" s="258"/>
      <c r="AI32" s="87"/>
      <c r="AJ32" s="258"/>
      <c r="AK32" s="87"/>
    </row>
    <row r="33" spans="1:37" ht="18" customHeight="1" x14ac:dyDescent="0.3">
      <c r="A33" s="61" t="s">
        <v>280</v>
      </c>
      <c r="B33" s="80"/>
      <c r="C33" s="268">
        <f>C21+C31</f>
        <v>0</v>
      </c>
      <c r="D33" s="258"/>
      <c r="E33" s="268">
        <f>E21+E31</f>
        <v>0</v>
      </c>
      <c r="F33" s="258"/>
      <c r="G33" s="268">
        <f>G21+G31</f>
        <v>0</v>
      </c>
      <c r="H33" s="258"/>
      <c r="I33" s="268">
        <f>I21+I31</f>
        <v>-263728</v>
      </c>
      <c r="J33" s="258"/>
      <c r="K33" s="268">
        <f>K21+K31</f>
        <v>0</v>
      </c>
      <c r="L33" s="258"/>
      <c r="M33" s="268">
        <f>M21+M31</f>
        <v>0</v>
      </c>
      <c r="N33" s="258"/>
      <c r="O33" s="268">
        <f>O21+O31</f>
        <v>-3274268</v>
      </c>
      <c r="P33" s="260"/>
      <c r="Q33" s="268">
        <f>Q21+Q31</f>
        <v>-2160367</v>
      </c>
      <c r="R33" s="258"/>
      <c r="S33" s="268">
        <f>S21+S31</f>
        <v>0</v>
      </c>
      <c r="T33" s="258"/>
      <c r="U33" s="268">
        <f>U21+U31</f>
        <v>0</v>
      </c>
      <c r="V33" s="266"/>
      <c r="W33" s="268">
        <f>W21+W31</f>
        <v>0</v>
      </c>
      <c r="X33" s="256"/>
      <c r="Y33" s="268">
        <f>Y21+Y31</f>
        <v>1737</v>
      </c>
      <c r="Z33" s="256"/>
      <c r="AA33" s="268">
        <f>AA21+AA31</f>
        <v>1737</v>
      </c>
      <c r="AB33" s="258"/>
      <c r="AC33" s="268">
        <f>AA33+SUM(C33:Q33)</f>
        <v>-5696626</v>
      </c>
      <c r="AD33" s="258"/>
      <c r="AE33" s="268">
        <f>AE21+AE31</f>
        <v>0</v>
      </c>
      <c r="AF33" s="258"/>
      <c r="AG33" s="268">
        <f>AG21+AG31</f>
        <v>-5696626</v>
      </c>
      <c r="AH33" s="258"/>
      <c r="AI33" s="268">
        <f>AI21+AI31</f>
        <v>-1775903</v>
      </c>
      <c r="AJ33" s="258"/>
      <c r="AK33" s="268">
        <f>AK21+AK31</f>
        <v>-7472529</v>
      </c>
    </row>
    <row r="34" spans="1:37" ht="18" customHeight="1" x14ac:dyDescent="0.3">
      <c r="A34" s="61" t="s">
        <v>138</v>
      </c>
      <c r="B34" s="80"/>
      <c r="C34" s="269"/>
      <c r="D34" s="258"/>
      <c r="E34" s="269"/>
      <c r="F34" s="258"/>
      <c r="G34" s="269"/>
      <c r="H34" s="258"/>
      <c r="I34" s="258"/>
      <c r="J34" s="258"/>
      <c r="K34" s="258"/>
      <c r="L34" s="258"/>
      <c r="M34" s="269"/>
      <c r="N34" s="258"/>
      <c r="O34" s="269"/>
      <c r="P34" s="260"/>
      <c r="Q34" s="269"/>
      <c r="R34" s="258"/>
      <c r="S34" s="269"/>
      <c r="T34" s="258"/>
      <c r="U34" s="258"/>
      <c r="V34" s="258"/>
      <c r="W34" s="269"/>
      <c r="X34" s="269"/>
      <c r="Y34" s="269"/>
      <c r="Z34" s="258"/>
      <c r="AA34" s="269"/>
      <c r="AB34" s="258"/>
      <c r="AC34" s="269"/>
      <c r="AD34" s="258"/>
      <c r="AE34" s="269"/>
      <c r="AF34" s="258"/>
      <c r="AG34" s="269"/>
      <c r="AH34" s="258"/>
      <c r="AI34" s="87"/>
      <c r="AJ34" s="258"/>
      <c r="AK34" s="87"/>
    </row>
    <row r="35" spans="1:37" ht="18" customHeight="1" x14ac:dyDescent="0.3">
      <c r="A35" s="220" t="s">
        <v>104</v>
      </c>
      <c r="B35" s="80"/>
      <c r="C35" s="144">
        <v>0</v>
      </c>
      <c r="D35" s="144"/>
      <c r="E35" s="144">
        <v>0</v>
      </c>
      <c r="F35" s="144"/>
      <c r="G35" s="144">
        <v>0</v>
      </c>
      <c r="H35" s="144"/>
      <c r="I35" s="144">
        <v>0</v>
      </c>
      <c r="J35" s="144"/>
      <c r="K35" s="144">
        <v>0</v>
      </c>
      <c r="L35" s="144"/>
      <c r="M35" s="144">
        <v>0</v>
      </c>
      <c r="N35" s="144"/>
      <c r="O35" s="186">
        <v>12139445</v>
      </c>
      <c r="P35" s="144"/>
      <c r="Q35" s="144">
        <v>0</v>
      </c>
      <c r="R35" s="144"/>
      <c r="S35" s="144">
        <v>0</v>
      </c>
      <c r="T35" s="144"/>
      <c r="U35" s="144">
        <v>0</v>
      </c>
      <c r="V35" s="144"/>
      <c r="W35" s="144">
        <v>0</v>
      </c>
      <c r="X35" s="144"/>
      <c r="Y35" s="144">
        <v>0</v>
      </c>
      <c r="Z35" s="144"/>
      <c r="AA35" s="144">
        <f>SUM(S35:Y35)</f>
        <v>0</v>
      </c>
      <c r="AB35" s="144"/>
      <c r="AC35" s="79">
        <f>AA35+SUM(C35:Q35)</f>
        <v>12139445</v>
      </c>
      <c r="AD35" s="144"/>
      <c r="AE35" s="144">
        <v>0</v>
      </c>
      <c r="AF35" s="144"/>
      <c r="AG35" s="144">
        <f>SUM(C35:O35,AA35,AE35)</f>
        <v>12139445</v>
      </c>
      <c r="AH35" s="144"/>
      <c r="AI35" s="186">
        <v>5626858</v>
      </c>
      <c r="AJ35" s="144"/>
      <c r="AK35" s="144">
        <f>AG35+AI35</f>
        <v>17766303</v>
      </c>
    </row>
    <row r="36" spans="1:37" ht="18" customHeight="1" x14ac:dyDescent="0.3">
      <c r="A36" s="220" t="s">
        <v>105</v>
      </c>
      <c r="B36" s="80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</row>
    <row r="37" spans="1:37" ht="18" customHeight="1" x14ac:dyDescent="0.3">
      <c r="A37" s="220" t="s">
        <v>281</v>
      </c>
      <c r="B37" s="80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</row>
    <row r="38" spans="1:37" ht="18" customHeight="1" x14ac:dyDescent="0.3">
      <c r="A38" s="220" t="s">
        <v>282</v>
      </c>
      <c r="B38" s="80"/>
      <c r="C38" s="144">
        <v>0</v>
      </c>
      <c r="D38" s="144"/>
      <c r="E38" s="144">
        <v>0</v>
      </c>
      <c r="F38" s="144"/>
      <c r="G38" s="144">
        <v>0</v>
      </c>
      <c r="H38" s="144"/>
      <c r="I38" s="144">
        <v>0</v>
      </c>
      <c r="J38" s="144"/>
      <c r="K38" s="144">
        <v>0</v>
      </c>
      <c r="L38" s="144"/>
      <c r="M38" s="144">
        <v>0</v>
      </c>
      <c r="N38" s="144"/>
      <c r="O38" s="186">
        <v>-553894</v>
      </c>
      <c r="P38" s="144"/>
      <c r="Q38" s="144">
        <v>0</v>
      </c>
      <c r="R38" s="144"/>
      <c r="S38" s="144">
        <v>0</v>
      </c>
      <c r="T38" s="144"/>
      <c r="U38" s="144">
        <v>0</v>
      </c>
      <c r="V38" s="144"/>
      <c r="W38" s="144">
        <v>0</v>
      </c>
      <c r="X38" s="144"/>
      <c r="Y38" s="144">
        <v>0</v>
      </c>
      <c r="Z38" s="144"/>
      <c r="AA38" s="144">
        <f>SUM(S38:Y38)</f>
        <v>0</v>
      </c>
      <c r="AB38" s="144"/>
      <c r="AC38" s="144">
        <f>AA38+SUM(C38:Q38)</f>
        <v>-553894</v>
      </c>
      <c r="AD38" s="144"/>
      <c r="AE38" s="144">
        <v>0</v>
      </c>
      <c r="AF38" s="144"/>
      <c r="AG38" s="144">
        <f>SUM(C38:O38,AA38,AE38)</f>
        <v>-553894</v>
      </c>
      <c r="AH38" s="144"/>
      <c r="AI38" s="186">
        <v>-227</v>
      </c>
      <c r="AJ38" s="144"/>
      <c r="AK38" s="144">
        <f>AG38+AI38</f>
        <v>-554121</v>
      </c>
    </row>
    <row r="39" spans="1:37" ht="18" customHeight="1" x14ac:dyDescent="0.3">
      <c r="A39" s="220" t="s">
        <v>234</v>
      </c>
      <c r="B39" s="80"/>
      <c r="C39" s="228">
        <v>0</v>
      </c>
      <c r="D39" s="87"/>
      <c r="E39" s="228">
        <v>0</v>
      </c>
      <c r="F39" s="87"/>
      <c r="G39" s="228">
        <v>0</v>
      </c>
      <c r="H39" s="87"/>
      <c r="I39" s="228">
        <v>0</v>
      </c>
      <c r="J39" s="87"/>
      <c r="K39" s="228">
        <v>0</v>
      </c>
      <c r="L39" s="87"/>
      <c r="M39" s="228">
        <v>0</v>
      </c>
      <c r="N39" s="87"/>
      <c r="O39" s="228">
        <v>0</v>
      </c>
      <c r="P39" s="87"/>
      <c r="Q39" s="228">
        <v>0</v>
      </c>
      <c r="R39" s="87"/>
      <c r="S39" s="157">
        <v>9371395</v>
      </c>
      <c r="T39" s="87"/>
      <c r="U39" s="157">
        <v>-2092880</v>
      </c>
      <c r="V39" s="158"/>
      <c r="W39" s="157">
        <v>-544492</v>
      </c>
      <c r="X39" s="257"/>
      <c r="Y39" s="157">
        <v>-302139</v>
      </c>
      <c r="Z39" s="87"/>
      <c r="AA39" s="228">
        <f>SUM(S39:Y39)</f>
        <v>6431884</v>
      </c>
      <c r="AB39" s="87"/>
      <c r="AC39" s="228">
        <f>AA39+SUM(C39:Q39)</f>
        <v>6431884</v>
      </c>
      <c r="AD39" s="87"/>
      <c r="AE39" s="228">
        <v>0</v>
      </c>
      <c r="AF39" s="87"/>
      <c r="AG39" s="228">
        <f>SUM(C39:O39,AA39,AE39)</f>
        <v>6431884</v>
      </c>
      <c r="AH39" s="87"/>
      <c r="AI39" s="157">
        <v>935449</v>
      </c>
      <c r="AJ39" s="257"/>
      <c r="AK39" s="228">
        <f>SUM(AG39:AI39)</f>
        <v>7367333</v>
      </c>
    </row>
    <row r="40" spans="1:37" ht="18" customHeight="1" x14ac:dyDescent="0.3">
      <c r="A40" s="61" t="s">
        <v>312</v>
      </c>
      <c r="B40" s="80"/>
      <c r="C40" s="268">
        <f>SUM(C35:C39)</f>
        <v>0</v>
      </c>
      <c r="D40" s="261"/>
      <c r="E40" s="268">
        <f>SUM(E35:E39)</f>
        <v>0</v>
      </c>
      <c r="F40" s="261"/>
      <c r="G40" s="268">
        <f>SUM(G35:G39)</f>
        <v>0</v>
      </c>
      <c r="H40" s="261"/>
      <c r="I40" s="268">
        <f>SUM(I35:I39)</f>
        <v>0</v>
      </c>
      <c r="J40" s="261"/>
      <c r="K40" s="268">
        <f>SUM(K35:K39)</f>
        <v>0</v>
      </c>
      <c r="L40" s="261"/>
      <c r="M40" s="268">
        <f>SUM(M35:M39)</f>
        <v>0</v>
      </c>
      <c r="N40" s="261"/>
      <c r="O40" s="268">
        <f>SUM(O35:O39)</f>
        <v>11585551</v>
      </c>
      <c r="P40" s="261"/>
      <c r="Q40" s="268">
        <f>SUM(Q35:Q39)</f>
        <v>0</v>
      </c>
      <c r="R40" s="261"/>
      <c r="S40" s="268">
        <f>SUM(S35:S39)</f>
        <v>9371395</v>
      </c>
      <c r="T40" s="261"/>
      <c r="U40" s="268">
        <f>SUM(U35:U39)</f>
        <v>-2092880</v>
      </c>
      <c r="V40" s="266"/>
      <c r="W40" s="268">
        <f>SUM(W35:W39)</f>
        <v>-544492</v>
      </c>
      <c r="X40" s="256"/>
      <c r="Y40" s="268">
        <f>SUM(Y35:Y39)</f>
        <v>-302139</v>
      </c>
      <c r="Z40" s="261"/>
      <c r="AA40" s="268">
        <f>SUM(AA35:AA39)</f>
        <v>6431884</v>
      </c>
      <c r="AB40" s="261"/>
      <c r="AC40" s="268">
        <f>SUM(AC35:AC39)</f>
        <v>18017435</v>
      </c>
      <c r="AD40" s="261"/>
      <c r="AE40" s="268">
        <f>SUM(AE35:AE39)</f>
        <v>0</v>
      </c>
      <c r="AF40" s="261"/>
      <c r="AG40" s="268">
        <f>SUM(AG35:AG39)</f>
        <v>18017435</v>
      </c>
      <c r="AH40" s="261"/>
      <c r="AI40" s="268">
        <f>SUM(AI35:AI39)</f>
        <v>6562080</v>
      </c>
      <c r="AJ40" s="261"/>
      <c r="AK40" s="268">
        <f>SUM(AK35:AK39)</f>
        <v>24579515</v>
      </c>
    </row>
    <row r="41" spans="1:37" ht="18" customHeight="1" x14ac:dyDescent="0.3">
      <c r="A41" s="220" t="s">
        <v>343</v>
      </c>
      <c r="B41" s="80"/>
      <c r="C41" s="228">
        <v>0</v>
      </c>
      <c r="D41" s="150"/>
      <c r="E41" s="228">
        <v>0</v>
      </c>
      <c r="F41" s="87"/>
      <c r="G41" s="228">
        <v>0</v>
      </c>
      <c r="H41" s="87"/>
      <c r="I41" s="228">
        <v>0</v>
      </c>
      <c r="J41" s="87"/>
      <c r="K41" s="228">
        <v>0</v>
      </c>
      <c r="L41" s="87"/>
      <c r="M41" s="228">
        <v>0</v>
      </c>
      <c r="N41" s="87"/>
      <c r="O41" s="157">
        <v>-374630</v>
      </c>
      <c r="P41" s="264"/>
      <c r="Q41" s="228">
        <v>0</v>
      </c>
      <c r="R41" s="87"/>
      <c r="S41" s="228">
        <v>0</v>
      </c>
      <c r="T41" s="150"/>
      <c r="U41" s="228">
        <v>0</v>
      </c>
      <c r="V41" s="227"/>
      <c r="W41" s="228">
        <v>0</v>
      </c>
      <c r="X41" s="257"/>
      <c r="Y41" s="228">
        <v>0</v>
      </c>
      <c r="Z41" s="150"/>
      <c r="AA41" s="228">
        <f>SUM(S41:Y41)</f>
        <v>0</v>
      </c>
      <c r="AB41" s="150"/>
      <c r="AC41" s="228">
        <f>AA41+SUM(C41:Q41)</f>
        <v>-374630</v>
      </c>
      <c r="AD41" s="150"/>
      <c r="AE41" s="228">
        <v>0</v>
      </c>
      <c r="AF41" s="150"/>
      <c r="AG41" s="228">
        <f>SUM(C41:O41,AA41,AE41)</f>
        <v>-374630</v>
      </c>
      <c r="AH41" s="150"/>
      <c r="AI41" s="228">
        <v>0</v>
      </c>
      <c r="AJ41" s="150"/>
      <c r="AK41" s="228">
        <f>AG41+AI41</f>
        <v>-374630</v>
      </c>
    </row>
    <row r="42" spans="1:37" ht="18" customHeight="1" thickBot="1" x14ac:dyDescent="0.35">
      <c r="A42" s="61" t="s">
        <v>266</v>
      </c>
      <c r="B42" s="80"/>
      <c r="C42" s="270">
        <f>C16+C33+C40+C41</f>
        <v>8611242</v>
      </c>
      <c r="D42" s="258"/>
      <c r="E42" s="270">
        <f>E16+E33+E40+E41</f>
        <v>57298909</v>
      </c>
      <c r="F42" s="258"/>
      <c r="G42" s="270">
        <f>G16+G33+G40+G41</f>
        <v>3470021</v>
      </c>
      <c r="H42" s="258"/>
      <c r="I42" s="270">
        <f>I16+I33+I40+I41</f>
        <v>3809058</v>
      </c>
      <c r="J42" s="258"/>
      <c r="K42" s="270">
        <f>K16+K33+K40+K41</f>
        <v>-5159</v>
      </c>
      <c r="L42" s="258"/>
      <c r="M42" s="270">
        <f>M16+M33+M40+M41</f>
        <v>929166</v>
      </c>
      <c r="N42" s="258"/>
      <c r="O42" s="270">
        <f>O16+O33+O40+O41</f>
        <v>109340848</v>
      </c>
      <c r="P42" s="260"/>
      <c r="Q42" s="270">
        <f>Q16+Q33+Q40+Q41</f>
        <v>-5069616</v>
      </c>
      <c r="R42" s="258"/>
      <c r="S42" s="270">
        <f>S16+S33+S40+S41</f>
        <v>23348913</v>
      </c>
      <c r="T42" s="258"/>
      <c r="U42" s="270">
        <f>U16+U33+U40+U41</f>
        <v>-2704328</v>
      </c>
      <c r="V42" s="266"/>
      <c r="W42" s="270">
        <f>W16+W33+W40+W41</f>
        <v>2580087</v>
      </c>
      <c r="X42" s="256"/>
      <c r="Y42" s="270">
        <f>Y16+Y33+Y40+Y41</f>
        <v>-32098301</v>
      </c>
      <c r="Z42" s="258"/>
      <c r="AA42" s="270">
        <f>AA16+AA33+AA40+AA41</f>
        <v>-8873629</v>
      </c>
      <c r="AB42" s="258"/>
      <c r="AC42" s="270">
        <f>AC16+AC33+AC40+AC41</f>
        <v>169510840</v>
      </c>
      <c r="AD42" s="258"/>
      <c r="AE42" s="270">
        <f>AE16+AE33+AE40+AE41</f>
        <v>15000000</v>
      </c>
      <c r="AF42" s="258"/>
      <c r="AG42" s="270">
        <f>AG16+AG33+AG40+AG41</f>
        <v>184510840</v>
      </c>
      <c r="AH42" s="258"/>
      <c r="AI42" s="270">
        <f>AI16+AI33+AI40+AI41</f>
        <v>54898335</v>
      </c>
      <c r="AJ42" s="258"/>
      <c r="AK42" s="270">
        <f>AK16+AK33+AK40+AK41</f>
        <v>239409175</v>
      </c>
    </row>
    <row r="43" spans="1:37" ht="18" customHeight="1" thickTop="1" x14ac:dyDescent="0.3">
      <c r="A43" s="220"/>
      <c r="B43" s="22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</row>
    <row r="44" spans="1:37" ht="17.5" x14ac:dyDescent="0.3">
      <c r="A44" s="200" t="s">
        <v>26</v>
      </c>
      <c r="B44" s="243"/>
      <c r="C44" s="244"/>
      <c r="D44" s="244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</row>
    <row r="45" spans="1:37" ht="17.5" x14ac:dyDescent="0.3">
      <c r="A45" s="200" t="s">
        <v>27</v>
      </c>
      <c r="B45" s="243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</row>
    <row r="46" spans="1:37" ht="15.5" x14ac:dyDescent="0.3">
      <c r="A46" s="202" t="s">
        <v>167</v>
      </c>
      <c r="B46" s="246"/>
      <c r="C46" s="247"/>
      <c r="D46" s="247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7"/>
      <c r="P46" s="247"/>
      <c r="Q46" s="245"/>
      <c r="R46" s="245"/>
      <c r="S46" s="247"/>
      <c r="T46" s="245"/>
      <c r="U46" s="245"/>
      <c r="V46" s="245"/>
      <c r="W46" s="247"/>
      <c r="X46" s="247"/>
      <c r="Y46" s="247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</row>
    <row r="47" spans="1:37" ht="15.5" x14ac:dyDescent="0.3">
      <c r="A47" s="247"/>
      <c r="B47" s="248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04" t="s">
        <v>89</v>
      </c>
    </row>
    <row r="48" spans="1:37" x14ac:dyDescent="0.3">
      <c r="A48" s="194"/>
      <c r="B48" s="248"/>
      <c r="C48" s="327" t="s">
        <v>42</v>
      </c>
      <c r="D48" s="327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7"/>
      <c r="P48" s="327"/>
      <c r="Q48" s="327"/>
      <c r="R48" s="327"/>
      <c r="S48" s="327"/>
      <c r="T48" s="327"/>
      <c r="U48" s="327"/>
      <c r="V48" s="327"/>
      <c r="W48" s="327"/>
      <c r="X48" s="327"/>
      <c r="Y48" s="327"/>
      <c r="Z48" s="327"/>
      <c r="AA48" s="327"/>
      <c r="AB48" s="327"/>
      <c r="AC48" s="327"/>
      <c r="AD48" s="327"/>
      <c r="AE48" s="327"/>
      <c r="AF48" s="327"/>
      <c r="AG48" s="327"/>
      <c r="AH48" s="327"/>
      <c r="AI48" s="327"/>
      <c r="AJ48" s="327"/>
      <c r="AK48" s="327"/>
    </row>
    <row r="49" spans="1:37" x14ac:dyDescent="0.3">
      <c r="A49" s="194"/>
      <c r="B49" s="249"/>
      <c r="C49" s="206"/>
      <c r="D49" s="206"/>
      <c r="E49" s="206"/>
      <c r="F49" s="206"/>
      <c r="G49" s="206"/>
      <c r="H49" s="206"/>
      <c r="I49" s="208"/>
      <c r="J49" s="206"/>
      <c r="K49" s="206"/>
      <c r="L49" s="206"/>
      <c r="M49" s="206"/>
      <c r="N49" s="206"/>
      <c r="O49" s="206"/>
      <c r="P49" s="206"/>
      <c r="Q49" s="206"/>
      <c r="R49" s="206"/>
      <c r="S49" s="328" t="s">
        <v>90</v>
      </c>
      <c r="T49" s="329"/>
      <c r="U49" s="329"/>
      <c r="V49" s="329"/>
      <c r="W49" s="329"/>
      <c r="X49" s="329"/>
      <c r="Y49" s="329"/>
      <c r="Z49" s="329"/>
      <c r="AA49" s="329"/>
      <c r="AB49" s="206"/>
      <c r="AC49" s="206"/>
      <c r="AD49" s="206"/>
      <c r="AE49" s="206"/>
      <c r="AF49" s="206"/>
      <c r="AG49" s="206"/>
      <c r="AH49" s="206"/>
      <c r="AI49" s="206"/>
      <c r="AJ49" s="206"/>
      <c r="AK49" s="206"/>
    </row>
    <row r="50" spans="1:37" x14ac:dyDescent="0.3">
      <c r="A50" s="194"/>
      <c r="B50" s="249"/>
      <c r="C50" s="206"/>
      <c r="D50" s="206"/>
      <c r="E50" s="206"/>
      <c r="F50" s="206"/>
      <c r="G50" s="206"/>
      <c r="H50" s="206"/>
      <c r="I50" s="208"/>
      <c r="J50" s="206"/>
      <c r="K50" s="206"/>
      <c r="L50" s="206"/>
      <c r="M50" s="206"/>
      <c r="N50" s="206"/>
      <c r="O50" s="206"/>
      <c r="P50" s="206"/>
      <c r="Q50" s="206"/>
      <c r="R50" s="206"/>
      <c r="S50" s="208"/>
      <c r="T50" s="207"/>
      <c r="U50" s="207"/>
      <c r="V50" s="207"/>
      <c r="W50" s="250" t="s">
        <v>313</v>
      </c>
      <c r="X50" s="207"/>
      <c r="Y50" s="207"/>
      <c r="Z50" s="207"/>
      <c r="AA50" s="207"/>
      <c r="AB50" s="206"/>
      <c r="AC50" s="206"/>
      <c r="AD50" s="206"/>
      <c r="AE50" s="206"/>
      <c r="AF50" s="206"/>
      <c r="AG50" s="206"/>
      <c r="AH50" s="206"/>
      <c r="AI50" s="206"/>
      <c r="AJ50" s="206"/>
      <c r="AK50" s="206"/>
    </row>
    <row r="51" spans="1:37" x14ac:dyDescent="0.3">
      <c r="A51" s="194"/>
      <c r="B51" s="249"/>
      <c r="C51" s="206"/>
      <c r="D51" s="206"/>
      <c r="E51" s="206"/>
      <c r="F51" s="206"/>
      <c r="G51" s="206"/>
      <c r="H51" s="206"/>
      <c r="I51" s="208"/>
      <c r="J51" s="206"/>
      <c r="K51" s="206"/>
      <c r="L51" s="206"/>
      <c r="M51" s="206"/>
      <c r="N51" s="206"/>
      <c r="O51" s="206"/>
      <c r="P51" s="206"/>
      <c r="Q51" s="206"/>
      <c r="R51" s="206"/>
      <c r="S51" s="208"/>
      <c r="T51" s="207"/>
      <c r="U51" s="207"/>
      <c r="V51" s="207"/>
      <c r="W51" s="208" t="s">
        <v>269</v>
      </c>
      <c r="X51" s="207"/>
      <c r="Y51" s="207"/>
      <c r="Z51" s="207"/>
      <c r="AA51" s="207"/>
      <c r="AB51" s="206"/>
      <c r="AC51" s="206"/>
      <c r="AD51" s="206"/>
      <c r="AE51" s="206"/>
      <c r="AF51" s="206"/>
      <c r="AG51" s="206"/>
      <c r="AH51" s="206"/>
      <c r="AI51" s="206"/>
      <c r="AJ51" s="206"/>
      <c r="AK51" s="206"/>
    </row>
    <row r="52" spans="1:37" x14ac:dyDescent="0.3">
      <c r="A52" s="194"/>
      <c r="B52" s="249"/>
      <c r="C52" s="206"/>
      <c r="D52" s="206"/>
      <c r="E52" s="206"/>
      <c r="F52" s="206"/>
      <c r="G52" s="206"/>
      <c r="H52" s="206"/>
      <c r="I52" s="208" t="s">
        <v>139</v>
      </c>
      <c r="J52" s="206"/>
      <c r="K52" s="206"/>
      <c r="L52" s="206"/>
      <c r="M52" s="206"/>
      <c r="N52" s="206"/>
      <c r="O52" s="206"/>
      <c r="P52" s="206"/>
      <c r="Q52" s="206"/>
      <c r="R52" s="206"/>
      <c r="S52" s="208"/>
      <c r="T52" s="207"/>
      <c r="U52" s="220"/>
      <c r="V52" s="220"/>
      <c r="W52" s="208" t="s">
        <v>270</v>
      </c>
      <c r="X52" s="207"/>
      <c r="Y52" s="207"/>
      <c r="Z52" s="207"/>
      <c r="AA52" s="207"/>
      <c r="AB52" s="206"/>
      <c r="AC52" s="206"/>
      <c r="AD52" s="206"/>
      <c r="AE52" s="206"/>
      <c r="AF52" s="206"/>
      <c r="AG52" s="206"/>
      <c r="AH52" s="206"/>
      <c r="AI52" s="206"/>
      <c r="AJ52" s="206"/>
      <c r="AK52" s="206"/>
    </row>
    <row r="53" spans="1:37" x14ac:dyDescent="0.3">
      <c r="A53" s="194"/>
      <c r="B53" s="249"/>
      <c r="C53" s="194"/>
      <c r="D53" s="194"/>
      <c r="E53" s="207"/>
      <c r="F53" s="207"/>
      <c r="G53" s="207"/>
      <c r="H53" s="207"/>
      <c r="I53" s="208" t="s">
        <v>198</v>
      </c>
      <c r="J53" s="207"/>
      <c r="K53" s="208"/>
      <c r="L53" s="207"/>
      <c r="M53" s="207"/>
      <c r="N53" s="207"/>
      <c r="O53" s="194"/>
      <c r="P53" s="194"/>
      <c r="Q53" s="194"/>
      <c r="R53" s="207"/>
      <c r="S53" s="208" t="s">
        <v>376</v>
      </c>
      <c r="T53" s="194"/>
      <c r="U53" s="208" t="s">
        <v>376</v>
      </c>
      <c r="V53" s="208"/>
      <c r="W53" s="208" t="s">
        <v>271</v>
      </c>
      <c r="X53" s="208"/>
      <c r="Y53" s="208" t="s">
        <v>201</v>
      </c>
      <c r="Z53" s="207"/>
      <c r="AA53" s="207" t="s">
        <v>92</v>
      </c>
      <c r="AB53" s="194"/>
      <c r="AC53" s="251"/>
      <c r="AD53" s="194"/>
      <c r="AE53" s="208"/>
      <c r="AF53" s="194"/>
      <c r="AG53" s="251" t="s">
        <v>210</v>
      </c>
      <c r="AH53" s="207"/>
      <c r="AI53" s="207"/>
      <c r="AJ53" s="207"/>
      <c r="AK53" s="194"/>
    </row>
    <row r="54" spans="1:37" x14ac:dyDescent="0.3">
      <c r="A54" s="194"/>
      <c r="B54" s="80"/>
      <c r="C54" s="207" t="s">
        <v>46</v>
      </c>
      <c r="D54" s="207"/>
      <c r="E54" s="208" t="s">
        <v>180</v>
      </c>
      <c r="F54" s="207"/>
      <c r="G54" s="194"/>
      <c r="H54" s="207"/>
      <c r="I54" s="208" t="s">
        <v>199</v>
      </c>
      <c r="J54" s="207"/>
      <c r="K54" s="208" t="s">
        <v>128</v>
      </c>
      <c r="L54" s="207"/>
      <c r="M54" s="194"/>
      <c r="N54" s="207"/>
      <c r="O54" s="207" t="s">
        <v>31</v>
      </c>
      <c r="P54" s="194"/>
      <c r="Q54" s="207"/>
      <c r="R54" s="207"/>
      <c r="S54" s="208" t="s">
        <v>369</v>
      </c>
      <c r="T54" s="207"/>
      <c r="U54" s="208" t="s">
        <v>369</v>
      </c>
      <c r="V54" s="208"/>
      <c r="W54" s="208" t="s">
        <v>272</v>
      </c>
      <c r="X54" s="208"/>
      <c r="Y54" s="208" t="s">
        <v>202</v>
      </c>
      <c r="Z54" s="207"/>
      <c r="AA54" s="208" t="s">
        <v>91</v>
      </c>
      <c r="AB54" s="194"/>
      <c r="AC54" s="251"/>
      <c r="AD54" s="194"/>
      <c r="AE54" s="208" t="s">
        <v>170</v>
      </c>
      <c r="AF54" s="194"/>
      <c r="AG54" s="251" t="s">
        <v>211</v>
      </c>
      <c r="AH54" s="207"/>
      <c r="AI54" s="208" t="s">
        <v>93</v>
      </c>
      <c r="AJ54" s="207"/>
      <c r="AK54" s="207" t="s">
        <v>8</v>
      </c>
    </row>
    <row r="55" spans="1:37" x14ac:dyDescent="0.3">
      <c r="A55" s="194"/>
      <c r="B55" s="80"/>
      <c r="C55" s="208" t="s">
        <v>239</v>
      </c>
      <c r="D55" s="207"/>
      <c r="E55" s="207" t="s">
        <v>84</v>
      </c>
      <c r="F55" s="207"/>
      <c r="G55" s="208" t="s">
        <v>119</v>
      </c>
      <c r="H55" s="207"/>
      <c r="I55" s="208" t="s">
        <v>137</v>
      </c>
      <c r="J55" s="207"/>
      <c r="K55" s="208" t="s">
        <v>129</v>
      </c>
      <c r="L55" s="207"/>
      <c r="M55" s="207" t="s">
        <v>30</v>
      </c>
      <c r="N55" s="207"/>
      <c r="O55" s="207" t="s">
        <v>73</v>
      </c>
      <c r="P55" s="194"/>
      <c r="Q55" s="207" t="s">
        <v>58</v>
      </c>
      <c r="R55" s="207"/>
      <c r="S55" s="208" t="s">
        <v>273</v>
      </c>
      <c r="T55" s="207"/>
      <c r="U55" s="208" t="s">
        <v>283</v>
      </c>
      <c r="V55" s="208"/>
      <c r="W55" s="208" t="s">
        <v>274</v>
      </c>
      <c r="X55" s="208"/>
      <c r="Y55" s="208" t="s">
        <v>275</v>
      </c>
      <c r="Z55" s="207"/>
      <c r="AA55" s="207" t="s">
        <v>276</v>
      </c>
      <c r="AB55" s="207"/>
      <c r="AC55" s="208"/>
      <c r="AD55" s="207"/>
      <c r="AE55" s="208" t="s">
        <v>171</v>
      </c>
      <c r="AF55" s="207"/>
      <c r="AG55" s="208" t="s">
        <v>205</v>
      </c>
      <c r="AH55" s="207"/>
      <c r="AI55" s="207" t="s">
        <v>94</v>
      </c>
      <c r="AJ55" s="207"/>
      <c r="AK55" s="208" t="s">
        <v>187</v>
      </c>
    </row>
    <row r="56" spans="1:37" x14ac:dyDescent="0.3">
      <c r="A56" s="194"/>
      <c r="B56" s="80"/>
      <c r="C56" s="252" t="s">
        <v>41</v>
      </c>
      <c r="D56" s="207"/>
      <c r="E56" s="252" t="s">
        <v>59</v>
      </c>
      <c r="F56" s="207"/>
      <c r="G56" s="253" t="s">
        <v>122</v>
      </c>
      <c r="H56" s="207"/>
      <c r="I56" s="253" t="s">
        <v>148</v>
      </c>
      <c r="J56" s="207"/>
      <c r="K56" s="253" t="s">
        <v>130</v>
      </c>
      <c r="L56" s="207"/>
      <c r="M56" s="252" t="s">
        <v>35</v>
      </c>
      <c r="N56" s="207"/>
      <c r="O56" s="252" t="s">
        <v>72</v>
      </c>
      <c r="P56" s="194"/>
      <c r="Q56" s="252" t="s">
        <v>59</v>
      </c>
      <c r="R56" s="207"/>
      <c r="S56" s="253" t="s">
        <v>277</v>
      </c>
      <c r="T56" s="207"/>
      <c r="U56" s="252" t="s">
        <v>284</v>
      </c>
      <c r="V56" s="254"/>
      <c r="W56" s="253" t="s">
        <v>278</v>
      </c>
      <c r="X56" s="208"/>
      <c r="Y56" s="253" t="s">
        <v>64</v>
      </c>
      <c r="Z56" s="207"/>
      <c r="AA56" s="253" t="s">
        <v>40</v>
      </c>
      <c r="AB56" s="207"/>
      <c r="AC56" s="253" t="s">
        <v>200</v>
      </c>
      <c r="AD56" s="207"/>
      <c r="AE56" s="253" t="s">
        <v>172</v>
      </c>
      <c r="AF56" s="207"/>
      <c r="AG56" s="253" t="s">
        <v>204</v>
      </c>
      <c r="AH56" s="194"/>
      <c r="AI56" s="252" t="s">
        <v>60</v>
      </c>
      <c r="AJ56" s="194"/>
      <c r="AK56" s="252" t="s">
        <v>40</v>
      </c>
    </row>
    <row r="57" spans="1:37" x14ac:dyDescent="0.3">
      <c r="A57" s="220"/>
      <c r="B57" s="255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</row>
    <row r="58" spans="1:37" ht="18" customHeight="1" x14ac:dyDescent="0.3">
      <c r="A58" s="61" t="s">
        <v>317</v>
      </c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194"/>
      <c r="AK58" s="194"/>
    </row>
    <row r="59" spans="1:37" s="156" customFormat="1" ht="18" customHeight="1" x14ac:dyDescent="0.3">
      <c r="A59" s="68" t="s">
        <v>318</v>
      </c>
      <c r="B59" s="88"/>
      <c r="C59" s="266">
        <v>8611242</v>
      </c>
      <c r="D59" s="271"/>
      <c r="E59" s="266">
        <v>57298909</v>
      </c>
      <c r="F59" s="271"/>
      <c r="G59" s="266">
        <v>3470021</v>
      </c>
      <c r="H59" s="271"/>
      <c r="I59" s="266">
        <v>4809941</v>
      </c>
      <c r="J59" s="271"/>
      <c r="K59" s="266">
        <v>-5159</v>
      </c>
      <c r="L59" s="271"/>
      <c r="M59" s="266">
        <v>929166</v>
      </c>
      <c r="N59" s="271"/>
      <c r="O59" s="266">
        <v>119893131</v>
      </c>
      <c r="P59" s="271"/>
      <c r="Q59" s="266">
        <v>-8997459</v>
      </c>
      <c r="R59" s="271"/>
      <c r="S59" s="266">
        <v>24833380</v>
      </c>
      <c r="T59" s="271"/>
      <c r="U59" s="266">
        <v>-1435975</v>
      </c>
      <c r="V59" s="266"/>
      <c r="W59" s="266">
        <v>2449580</v>
      </c>
      <c r="X59" s="266"/>
      <c r="Y59" s="266">
        <v>-34919990</v>
      </c>
      <c r="Z59" s="271"/>
      <c r="AA59" s="266">
        <f>SUM(S59:Y59)</f>
        <v>-9073005</v>
      </c>
      <c r="AB59" s="271"/>
      <c r="AC59" s="266">
        <f>AA59+SUM(C59:Q59)</f>
        <v>176936787</v>
      </c>
      <c r="AD59" s="271"/>
      <c r="AE59" s="266">
        <v>15000000</v>
      </c>
      <c r="AF59" s="271"/>
      <c r="AG59" s="266">
        <v>191936787</v>
      </c>
      <c r="AH59" s="271"/>
      <c r="AI59" s="266">
        <v>70241781</v>
      </c>
      <c r="AJ59" s="271"/>
      <c r="AK59" s="266">
        <v>262178568</v>
      </c>
    </row>
    <row r="60" spans="1:37" ht="18" customHeight="1" x14ac:dyDescent="0.3">
      <c r="A60" s="61" t="s">
        <v>365</v>
      </c>
      <c r="B60" s="80"/>
      <c r="C60" s="257"/>
      <c r="D60" s="258"/>
      <c r="E60" s="259"/>
      <c r="F60" s="258"/>
      <c r="G60" s="260"/>
      <c r="H60" s="258"/>
      <c r="I60" s="258"/>
      <c r="J60" s="258"/>
      <c r="K60" s="258"/>
      <c r="L60" s="258"/>
      <c r="M60" s="259"/>
      <c r="N60" s="258"/>
      <c r="O60" s="259"/>
      <c r="P60" s="258"/>
      <c r="Q60" s="259"/>
      <c r="R60" s="258"/>
      <c r="S60" s="261"/>
      <c r="T60" s="258"/>
      <c r="U60" s="258"/>
      <c r="V60" s="258"/>
      <c r="W60" s="259"/>
      <c r="X60" s="259"/>
      <c r="Y60" s="259"/>
      <c r="Z60" s="258"/>
      <c r="AA60" s="261"/>
      <c r="AB60" s="258"/>
      <c r="AC60" s="261"/>
      <c r="AD60" s="258"/>
      <c r="AE60" s="261"/>
      <c r="AF60" s="258"/>
      <c r="AG60" s="261"/>
      <c r="AH60" s="258"/>
      <c r="AI60" s="261"/>
      <c r="AJ60" s="258"/>
      <c r="AK60" s="261"/>
    </row>
    <row r="61" spans="1:37" ht="18" customHeight="1" x14ac:dyDescent="0.3">
      <c r="A61" s="262" t="s">
        <v>193</v>
      </c>
      <c r="B61" s="255"/>
      <c r="C61" s="263"/>
      <c r="D61" s="150"/>
      <c r="E61" s="263"/>
      <c r="F61" s="150"/>
      <c r="G61" s="264"/>
      <c r="H61" s="150"/>
      <c r="I61" s="150"/>
      <c r="J61" s="150"/>
      <c r="K61" s="150"/>
      <c r="L61" s="150"/>
      <c r="M61" s="263"/>
      <c r="N61" s="150"/>
      <c r="O61" s="263"/>
      <c r="P61" s="150"/>
      <c r="Q61" s="263"/>
      <c r="R61" s="150"/>
      <c r="S61" s="87"/>
      <c r="T61" s="150"/>
      <c r="U61" s="150"/>
      <c r="V61" s="150"/>
      <c r="W61" s="263"/>
      <c r="X61" s="263"/>
      <c r="Y61" s="263"/>
      <c r="Z61" s="150"/>
      <c r="AA61" s="87"/>
      <c r="AB61" s="150"/>
      <c r="AC61" s="87"/>
      <c r="AD61" s="150"/>
      <c r="AE61" s="87"/>
      <c r="AF61" s="150"/>
      <c r="AG61" s="87"/>
      <c r="AH61" s="150"/>
      <c r="AI61" s="87"/>
      <c r="AJ61" s="150"/>
      <c r="AK61" s="87"/>
    </row>
    <row r="62" spans="1:37" ht="18" customHeight="1" x14ac:dyDescent="0.3">
      <c r="A62" s="220" t="s">
        <v>329</v>
      </c>
      <c r="B62" s="80"/>
      <c r="C62" s="257">
        <v>0</v>
      </c>
      <c r="D62" s="150"/>
      <c r="E62" s="257">
        <v>0</v>
      </c>
      <c r="F62" s="257"/>
      <c r="G62" s="257">
        <v>0</v>
      </c>
      <c r="H62" s="257"/>
      <c r="I62" s="257">
        <v>0</v>
      </c>
      <c r="J62" s="257"/>
      <c r="K62" s="257">
        <v>0</v>
      </c>
      <c r="L62" s="257"/>
      <c r="M62" s="257">
        <v>0</v>
      </c>
      <c r="N62" s="257"/>
      <c r="O62" s="186">
        <v>-4792441</v>
      </c>
      <c r="P62" s="257"/>
      <c r="Q62" s="257">
        <v>0</v>
      </c>
      <c r="R62" s="257"/>
      <c r="S62" s="257">
        <v>0</v>
      </c>
      <c r="T62" s="257"/>
      <c r="U62" s="257">
        <v>0</v>
      </c>
      <c r="V62" s="257"/>
      <c r="W62" s="257">
        <v>0</v>
      </c>
      <c r="X62" s="257"/>
      <c r="Y62" s="257">
        <v>0</v>
      </c>
      <c r="Z62" s="257"/>
      <c r="AA62" s="257">
        <f>SUM(S62:Y62)</f>
        <v>0</v>
      </c>
      <c r="AB62" s="257"/>
      <c r="AC62" s="257">
        <f>AA62+SUM(C62:Q62)</f>
        <v>-4792441</v>
      </c>
      <c r="AD62" s="257"/>
      <c r="AE62" s="257">
        <v>0</v>
      </c>
      <c r="AF62" s="257"/>
      <c r="AG62" s="257">
        <f>SUM(AC62:AE62)</f>
        <v>-4792441</v>
      </c>
      <c r="AH62" s="150"/>
      <c r="AI62" s="186">
        <v>-4591594</v>
      </c>
      <c r="AJ62" s="87"/>
      <c r="AK62" s="257">
        <f>SUM(AG62,AI62)</f>
        <v>-9384035</v>
      </c>
    </row>
    <row r="63" spans="1:37" ht="18" customHeight="1" x14ac:dyDescent="0.3">
      <c r="A63" s="262" t="s">
        <v>348</v>
      </c>
      <c r="B63" s="80"/>
      <c r="C63" s="265">
        <f>SUM(C62:C62)</f>
        <v>0</v>
      </c>
      <c r="D63" s="261"/>
      <c r="E63" s="265">
        <f>SUM(E62:E62)</f>
        <v>0</v>
      </c>
      <c r="F63" s="261"/>
      <c r="G63" s="265">
        <f>SUM(G62:G62)</f>
        <v>0</v>
      </c>
      <c r="H63" s="261"/>
      <c r="I63" s="265">
        <f>SUM(I62:I62)</f>
        <v>0</v>
      </c>
      <c r="J63" s="261"/>
      <c r="K63" s="265">
        <f>SUM(K62:K62)</f>
        <v>0</v>
      </c>
      <c r="L63" s="261"/>
      <c r="M63" s="265">
        <f>SUM(M62:M62)</f>
        <v>0</v>
      </c>
      <c r="N63" s="261"/>
      <c r="O63" s="265">
        <f>SUM(O62:O62)</f>
        <v>-4792441</v>
      </c>
      <c r="P63" s="261"/>
      <c r="Q63" s="265">
        <f>SUM(Q62:Q62)</f>
        <v>0</v>
      </c>
      <c r="R63" s="261"/>
      <c r="S63" s="265">
        <f>SUM(S62:S62)</f>
        <v>0</v>
      </c>
      <c r="T63" s="261"/>
      <c r="U63" s="265">
        <f>SUM(U62:U62)</f>
        <v>0</v>
      </c>
      <c r="V63" s="266"/>
      <c r="W63" s="265">
        <f>SUM(W62:W62)</f>
        <v>0</v>
      </c>
      <c r="X63" s="256"/>
      <c r="Y63" s="265">
        <f>SUM(Y62:Y62)</f>
        <v>0</v>
      </c>
      <c r="Z63" s="261"/>
      <c r="AA63" s="265">
        <f>SUM(AA62:AA62)</f>
        <v>0</v>
      </c>
      <c r="AB63" s="261"/>
      <c r="AC63" s="265">
        <f>SUM(AC62:AC62)</f>
        <v>-4792441</v>
      </c>
      <c r="AD63" s="261"/>
      <c r="AE63" s="265">
        <f>SUM(AE62:AE62)</f>
        <v>0</v>
      </c>
      <c r="AF63" s="261"/>
      <c r="AG63" s="265">
        <f>SUM(AG62:AG62)</f>
        <v>-4792441</v>
      </c>
      <c r="AH63" s="261"/>
      <c r="AI63" s="265">
        <f>SUM(AI62:AI62)</f>
        <v>-4591594</v>
      </c>
      <c r="AJ63" s="261"/>
      <c r="AK63" s="265">
        <f>SUM(AK62:AK62)</f>
        <v>-9384035</v>
      </c>
    </row>
    <row r="64" spans="1:37" ht="18" customHeight="1" x14ac:dyDescent="0.3">
      <c r="A64" s="262" t="s">
        <v>120</v>
      </c>
      <c r="B64" s="80"/>
      <c r="C64" s="267"/>
      <c r="D64" s="261"/>
      <c r="E64" s="267"/>
      <c r="F64" s="261"/>
      <c r="G64" s="260"/>
      <c r="H64" s="261"/>
      <c r="I64" s="261"/>
      <c r="J64" s="261"/>
      <c r="K64" s="261"/>
      <c r="L64" s="261"/>
      <c r="M64" s="267"/>
      <c r="N64" s="261"/>
      <c r="O64" s="267"/>
      <c r="P64" s="261"/>
      <c r="Q64" s="267"/>
      <c r="R64" s="261"/>
      <c r="S64" s="267"/>
      <c r="T64" s="261"/>
      <c r="U64" s="261"/>
      <c r="V64" s="261"/>
      <c r="W64" s="267"/>
      <c r="X64" s="267"/>
      <c r="Y64" s="267"/>
      <c r="Z64" s="261"/>
      <c r="AA64" s="267"/>
      <c r="AB64" s="261"/>
      <c r="AC64" s="267"/>
      <c r="AD64" s="261"/>
      <c r="AE64" s="267"/>
      <c r="AF64" s="261"/>
      <c r="AG64" s="267"/>
      <c r="AH64" s="261"/>
      <c r="AI64" s="261"/>
      <c r="AJ64" s="261"/>
      <c r="AK64" s="261"/>
    </row>
    <row r="65" spans="1:37" ht="18" customHeight="1" x14ac:dyDescent="0.3">
      <c r="A65" s="262" t="s">
        <v>222</v>
      </c>
      <c r="B65" s="80"/>
      <c r="C65" s="267"/>
      <c r="D65" s="261"/>
      <c r="E65" s="267"/>
      <c r="F65" s="261"/>
      <c r="G65" s="260"/>
      <c r="H65" s="261"/>
      <c r="I65" s="261"/>
      <c r="J65" s="261"/>
      <c r="K65" s="261"/>
      <c r="L65" s="261"/>
      <c r="M65" s="267"/>
      <c r="N65" s="261"/>
      <c r="O65" s="267"/>
      <c r="P65" s="261"/>
      <c r="Q65" s="267"/>
      <c r="R65" s="261"/>
      <c r="S65" s="267"/>
      <c r="T65" s="261"/>
      <c r="U65" s="261"/>
      <c r="V65" s="261"/>
      <c r="W65" s="267"/>
      <c r="X65" s="267"/>
      <c r="Y65" s="267"/>
      <c r="Z65" s="261"/>
      <c r="AA65" s="267"/>
      <c r="AB65" s="261"/>
      <c r="AC65" s="267"/>
      <c r="AD65" s="261"/>
      <c r="AE65" s="267"/>
      <c r="AF65" s="261"/>
      <c r="AG65" s="267"/>
      <c r="AH65" s="261"/>
      <c r="AI65" s="261"/>
      <c r="AJ65" s="261"/>
      <c r="AK65" s="261"/>
    </row>
    <row r="66" spans="1:37" ht="18" customHeight="1" x14ac:dyDescent="0.3">
      <c r="A66" s="220" t="s">
        <v>331</v>
      </c>
      <c r="B66" s="80"/>
      <c r="C66" s="267"/>
      <c r="D66" s="261"/>
      <c r="E66" s="267"/>
      <c r="F66" s="261"/>
      <c r="G66" s="260"/>
      <c r="H66" s="261"/>
      <c r="I66" s="261"/>
      <c r="J66" s="261"/>
      <c r="K66" s="261"/>
      <c r="L66" s="261"/>
      <c r="M66" s="267"/>
      <c r="N66" s="261"/>
      <c r="O66" s="267"/>
      <c r="P66" s="261"/>
      <c r="Q66" s="267"/>
      <c r="R66" s="261"/>
      <c r="S66" s="267"/>
      <c r="T66" s="261"/>
      <c r="U66" s="261"/>
      <c r="V66" s="261"/>
      <c r="W66" s="267"/>
      <c r="X66" s="267"/>
      <c r="Y66" s="267"/>
      <c r="Z66" s="261"/>
      <c r="AA66" s="267"/>
      <c r="AB66" s="261"/>
      <c r="AC66" s="267"/>
      <c r="AD66" s="261"/>
      <c r="AE66" s="267"/>
      <c r="AF66" s="261"/>
      <c r="AG66" s="267"/>
      <c r="AH66" s="261"/>
      <c r="AI66" s="261"/>
      <c r="AJ66" s="261"/>
      <c r="AK66" s="261"/>
    </row>
    <row r="67" spans="1:37" ht="18" customHeight="1" x14ac:dyDescent="0.3">
      <c r="A67" s="220" t="s">
        <v>332</v>
      </c>
      <c r="B67" s="80"/>
      <c r="C67" s="257">
        <v>0</v>
      </c>
      <c r="D67" s="257"/>
      <c r="E67" s="257">
        <v>0</v>
      </c>
      <c r="F67" s="257"/>
      <c r="G67" s="257">
        <v>0</v>
      </c>
      <c r="H67" s="79"/>
      <c r="I67" s="186">
        <v>44103</v>
      </c>
      <c r="J67" s="79"/>
      <c r="K67" s="257">
        <v>0</v>
      </c>
      <c r="L67" s="257"/>
      <c r="M67" s="257">
        <v>0</v>
      </c>
      <c r="N67" s="257"/>
      <c r="O67" s="257">
        <v>0</v>
      </c>
      <c r="P67" s="257"/>
      <c r="Q67" s="257">
        <v>0</v>
      </c>
      <c r="R67" s="257"/>
      <c r="S67" s="257">
        <v>0</v>
      </c>
      <c r="T67" s="79"/>
      <c r="U67" s="257">
        <v>0</v>
      </c>
      <c r="V67" s="257"/>
      <c r="W67" s="257">
        <v>0</v>
      </c>
      <c r="X67" s="79"/>
      <c r="Y67" s="257">
        <v>0</v>
      </c>
      <c r="Z67" s="79"/>
      <c r="AA67" s="257">
        <f>SUM(S67:Y67)</f>
        <v>0</v>
      </c>
      <c r="AB67" s="79"/>
      <c r="AC67" s="257">
        <f>AA67+SUM(C67:Q67)</f>
        <v>44103</v>
      </c>
      <c r="AD67" s="87"/>
      <c r="AE67" s="257">
        <v>0</v>
      </c>
      <c r="AF67" s="87"/>
      <c r="AG67" s="257">
        <f>SUM(AC67:AE67)</f>
        <v>44103</v>
      </c>
      <c r="AH67" s="87"/>
      <c r="AI67" s="257">
        <v>-44103</v>
      </c>
      <c r="AJ67" s="87"/>
      <c r="AK67" s="257">
        <f>SUM(AG67,AI67)</f>
        <v>0</v>
      </c>
    </row>
    <row r="68" spans="1:37" ht="18" customHeight="1" x14ac:dyDescent="0.3">
      <c r="A68" s="220" t="s">
        <v>333</v>
      </c>
      <c r="B68" s="80"/>
      <c r="C68" s="257">
        <v>0</v>
      </c>
      <c r="D68" s="87"/>
      <c r="E68" s="257">
        <v>0</v>
      </c>
      <c r="F68" s="87"/>
      <c r="G68" s="257">
        <v>112851</v>
      </c>
      <c r="H68" s="87"/>
      <c r="I68" s="186">
        <v>15782</v>
      </c>
      <c r="J68" s="87"/>
      <c r="K68" s="257">
        <v>-4758</v>
      </c>
      <c r="L68" s="87"/>
      <c r="M68" s="257">
        <v>0</v>
      </c>
      <c r="N68" s="87"/>
      <c r="O68" s="257">
        <v>0</v>
      </c>
      <c r="P68" s="87"/>
      <c r="Q68" s="257">
        <v>0</v>
      </c>
      <c r="R68" s="87"/>
      <c r="S68" s="257">
        <v>0</v>
      </c>
      <c r="T68" s="87"/>
      <c r="U68" s="257">
        <v>0</v>
      </c>
      <c r="V68" s="257"/>
      <c r="W68" s="257">
        <v>0</v>
      </c>
      <c r="X68" s="257"/>
      <c r="Y68" s="257">
        <v>0</v>
      </c>
      <c r="Z68" s="87"/>
      <c r="AA68" s="257">
        <f>SUM(S68:Y68)</f>
        <v>0</v>
      </c>
      <c r="AB68" s="87"/>
      <c r="AC68" s="257">
        <f>AA68+SUM(C68:Q68)</f>
        <v>123875</v>
      </c>
      <c r="AD68" s="87"/>
      <c r="AE68" s="257">
        <v>0</v>
      </c>
      <c r="AF68" s="87"/>
      <c r="AG68" s="257">
        <f>SUM(AC68:AE68)</f>
        <v>123875</v>
      </c>
      <c r="AH68" s="87"/>
      <c r="AI68" s="257">
        <v>0</v>
      </c>
      <c r="AJ68" s="87"/>
      <c r="AK68" s="257">
        <f>SUM(AG68,AI68)</f>
        <v>123875</v>
      </c>
    </row>
    <row r="69" spans="1:37" ht="18" customHeight="1" x14ac:dyDescent="0.3">
      <c r="A69" s="217" t="s">
        <v>334</v>
      </c>
      <c r="B69" s="59"/>
      <c r="C69" s="227">
        <v>0</v>
      </c>
      <c r="D69" s="78"/>
      <c r="E69" s="227">
        <v>0</v>
      </c>
      <c r="F69" s="78"/>
      <c r="G69" s="227">
        <v>0</v>
      </c>
      <c r="H69" s="78"/>
      <c r="I69" s="227">
        <v>0</v>
      </c>
      <c r="J69" s="78"/>
      <c r="K69" s="227">
        <v>0</v>
      </c>
      <c r="L69" s="78"/>
      <c r="M69" s="227">
        <v>0</v>
      </c>
      <c r="N69" s="78"/>
      <c r="O69" s="227">
        <v>0</v>
      </c>
      <c r="P69" s="78"/>
      <c r="Q69" s="227">
        <v>0</v>
      </c>
      <c r="R69" s="78"/>
      <c r="S69" s="227">
        <v>0</v>
      </c>
      <c r="T69" s="78"/>
      <c r="U69" s="227">
        <v>0</v>
      </c>
      <c r="V69" s="227"/>
      <c r="W69" s="227">
        <v>0</v>
      </c>
      <c r="X69" s="227"/>
      <c r="Y69" s="227">
        <v>0</v>
      </c>
      <c r="Z69" s="78"/>
      <c r="AA69" s="227">
        <f>SUM(S69:Y69)</f>
        <v>0</v>
      </c>
      <c r="AB69" s="78"/>
      <c r="AC69" s="227">
        <f>AA69+SUM(C69:Q69)</f>
        <v>0</v>
      </c>
      <c r="AD69" s="78"/>
      <c r="AE69" s="227">
        <v>0</v>
      </c>
      <c r="AF69" s="78"/>
      <c r="AG69" s="227">
        <f>SUM(AC69:AE69)</f>
        <v>0</v>
      </c>
      <c r="AH69" s="78"/>
      <c r="AI69" s="227">
        <v>52848</v>
      </c>
      <c r="AJ69" s="78"/>
      <c r="AK69" s="227">
        <f>SUM(AG69,AI69)</f>
        <v>52848</v>
      </c>
    </row>
    <row r="70" spans="1:37" ht="18" customHeight="1" x14ac:dyDescent="0.3">
      <c r="A70" s="217" t="s">
        <v>341</v>
      </c>
      <c r="B70" s="59"/>
      <c r="C70" s="227">
        <v>0</v>
      </c>
      <c r="D70" s="78"/>
      <c r="E70" s="227">
        <v>0</v>
      </c>
      <c r="F70" s="78"/>
      <c r="G70" s="227">
        <v>0</v>
      </c>
      <c r="H70" s="78"/>
      <c r="I70" s="227">
        <v>0</v>
      </c>
      <c r="J70" s="78"/>
      <c r="K70" s="227">
        <v>0</v>
      </c>
      <c r="L70" s="78"/>
      <c r="M70" s="227">
        <v>0</v>
      </c>
      <c r="N70" s="78"/>
      <c r="O70" s="227">
        <v>0</v>
      </c>
      <c r="P70" s="78"/>
      <c r="Q70" s="227">
        <v>0</v>
      </c>
      <c r="R70" s="78"/>
      <c r="S70" s="227">
        <v>0</v>
      </c>
      <c r="T70" s="78"/>
      <c r="U70" s="227">
        <v>0</v>
      </c>
      <c r="V70" s="227"/>
      <c r="W70" s="227">
        <v>0</v>
      </c>
      <c r="X70" s="227"/>
      <c r="Y70" s="227">
        <v>0</v>
      </c>
      <c r="Z70" s="78"/>
      <c r="AA70" s="227">
        <f>SUM(S70:Y70)</f>
        <v>0</v>
      </c>
      <c r="AB70" s="78"/>
      <c r="AC70" s="227">
        <f>AA70+SUM(C70:Q70)</f>
        <v>0</v>
      </c>
      <c r="AD70" s="78"/>
      <c r="AE70" s="227">
        <v>0</v>
      </c>
      <c r="AF70" s="78"/>
      <c r="AG70" s="227">
        <f>SUM(AC70:AE70)</f>
        <v>0</v>
      </c>
      <c r="AH70" s="78"/>
      <c r="AI70" s="227">
        <v>-9</v>
      </c>
      <c r="AJ70" s="78"/>
      <c r="AK70" s="227">
        <f>SUM(AG70,AI70)</f>
        <v>-9</v>
      </c>
    </row>
    <row r="71" spans="1:37" ht="18" customHeight="1" x14ac:dyDescent="0.3">
      <c r="A71" s="217" t="s">
        <v>368</v>
      </c>
      <c r="B71" s="59"/>
      <c r="C71" s="227"/>
      <c r="D71" s="78"/>
      <c r="E71" s="227"/>
      <c r="F71" s="78"/>
      <c r="G71" s="227"/>
      <c r="H71" s="78"/>
      <c r="I71" s="227"/>
      <c r="J71" s="78"/>
      <c r="K71" s="227"/>
      <c r="L71" s="78"/>
      <c r="M71" s="227"/>
      <c r="N71" s="78"/>
      <c r="O71" s="227"/>
      <c r="P71" s="78"/>
      <c r="Q71" s="227"/>
      <c r="R71" s="78"/>
      <c r="S71" s="227"/>
      <c r="T71" s="78"/>
      <c r="U71" s="227"/>
      <c r="V71" s="227"/>
      <c r="W71" s="227"/>
      <c r="X71" s="227"/>
      <c r="Y71" s="227"/>
      <c r="Z71" s="78"/>
      <c r="AA71" s="227"/>
      <c r="AB71" s="78"/>
      <c r="AC71" s="227"/>
      <c r="AD71" s="78"/>
      <c r="AE71" s="227"/>
      <c r="AF71" s="78"/>
      <c r="AG71" s="227"/>
      <c r="AH71" s="78"/>
      <c r="AI71" s="227"/>
      <c r="AJ71" s="78"/>
      <c r="AK71" s="227"/>
    </row>
    <row r="72" spans="1:37" ht="18" customHeight="1" x14ac:dyDescent="0.3">
      <c r="A72" s="217" t="s">
        <v>367</v>
      </c>
      <c r="B72" s="220"/>
      <c r="C72" s="228">
        <v>0</v>
      </c>
      <c r="D72" s="150"/>
      <c r="E72" s="228">
        <v>0</v>
      </c>
      <c r="F72" s="257"/>
      <c r="G72" s="228">
        <v>0</v>
      </c>
      <c r="H72" s="257"/>
      <c r="I72" s="228">
        <v>0</v>
      </c>
      <c r="J72" s="257"/>
      <c r="K72" s="228">
        <v>0</v>
      </c>
      <c r="L72" s="257"/>
      <c r="M72" s="228">
        <v>0</v>
      </c>
      <c r="N72" s="257"/>
      <c r="O72" s="228">
        <v>0</v>
      </c>
      <c r="P72" s="257"/>
      <c r="Q72" s="157">
        <v>0</v>
      </c>
      <c r="R72" s="257"/>
      <c r="S72" s="228">
        <v>0</v>
      </c>
      <c r="T72" s="257"/>
      <c r="U72" s="228">
        <v>0</v>
      </c>
      <c r="V72" s="257"/>
      <c r="W72" s="228">
        <v>0</v>
      </c>
      <c r="X72" s="257"/>
      <c r="Y72" s="228">
        <v>0</v>
      </c>
      <c r="Z72" s="257"/>
      <c r="AA72" s="228">
        <f>SUM(S72:Y72)</f>
        <v>0</v>
      </c>
      <c r="AB72" s="257"/>
      <c r="AC72" s="228">
        <f>AA72+SUM(C72:Q72)</f>
        <v>0</v>
      </c>
      <c r="AD72" s="257"/>
      <c r="AE72" s="228">
        <v>0</v>
      </c>
      <c r="AF72" s="257"/>
      <c r="AG72" s="228">
        <f>SUM(AC72:AE72)</f>
        <v>0</v>
      </c>
      <c r="AH72" s="150"/>
      <c r="AI72" s="157">
        <v>751940</v>
      </c>
      <c r="AJ72" s="87"/>
      <c r="AK72" s="157">
        <f>SUM(AG72,AI72)</f>
        <v>751940</v>
      </c>
    </row>
    <row r="73" spans="1:37" ht="18" customHeight="1" x14ac:dyDescent="0.3">
      <c r="A73" s="262" t="s">
        <v>279</v>
      </c>
      <c r="B73" s="80"/>
      <c r="C73" s="257"/>
      <c r="D73" s="261"/>
      <c r="E73" s="257"/>
      <c r="F73" s="261"/>
      <c r="G73" s="257"/>
      <c r="H73" s="261"/>
      <c r="I73" s="257"/>
      <c r="J73" s="261"/>
      <c r="K73" s="257"/>
      <c r="L73" s="261"/>
      <c r="M73" s="257"/>
      <c r="N73" s="261"/>
      <c r="O73" s="267"/>
      <c r="P73" s="261"/>
      <c r="Q73" s="257"/>
      <c r="R73" s="261"/>
      <c r="S73" s="267"/>
      <c r="T73" s="261"/>
      <c r="U73" s="267"/>
      <c r="V73" s="267"/>
      <c r="W73" s="267"/>
      <c r="X73" s="267"/>
      <c r="Y73" s="267"/>
      <c r="Z73" s="261"/>
      <c r="AA73" s="267"/>
      <c r="AB73" s="261"/>
      <c r="AC73" s="267"/>
      <c r="AD73" s="261"/>
      <c r="AE73" s="267"/>
      <c r="AF73" s="261"/>
      <c r="AG73" s="267"/>
      <c r="AH73" s="261"/>
      <c r="AI73" s="261"/>
      <c r="AJ73" s="261"/>
      <c r="AK73" s="261"/>
    </row>
    <row r="74" spans="1:37" ht="18" customHeight="1" x14ac:dyDescent="0.3">
      <c r="A74" s="262" t="s">
        <v>222</v>
      </c>
      <c r="B74" s="80"/>
      <c r="C74" s="268">
        <f>SUM(C67:C72)</f>
        <v>0</v>
      </c>
      <c r="D74" s="256"/>
      <c r="E74" s="268">
        <f>SUM(E67:E72)</f>
        <v>0</v>
      </c>
      <c r="F74" s="256"/>
      <c r="G74" s="268">
        <f>SUM(G67:G72)</f>
        <v>112851</v>
      </c>
      <c r="H74" s="256"/>
      <c r="I74" s="268">
        <f>SUM(I67:I72)</f>
        <v>59885</v>
      </c>
      <c r="J74" s="256"/>
      <c r="K74" s="268">
        <f>SUM(K67:K72)</f>
        <v>-4758</v>
      </c>
      <c r="L74" s="256"/>
      <c r="M74" s="268">
        <f>SUM(M67:M72)</f>
        <v>0</v>
      </c>
      <c r="N74" s="256"/>
      <c r="O74" s="268">
        <f>SUM(O67:O72)</f>
        <v>0</v>
      </c>
      <c r="P74" s="256"/>
      <c r="Q74" s="268">
        <f>SUM(Q67:Q72)</f>
        <v>0</v>
      </c>
      <c r="R74" s="256"/>
      <c r="S74" s="268">
        <f>SUM(S67:S72)</f>
        <v>0</v>
      </c>
      <c r="T74" s="256"/>
      <c r="U74" s="268">
        <f>SUM(U67:U72)</f>
        <v>0</v>
      </c>
      <c r="V74" s="266"/>
      <c r="W74" s="268">
        <f>SUM(W67:W72)</f>
        <v>0</v>
      </c>
      <c r="X74" s="256"/>
      <c r="Y74" s="268">
        <f>SUM(Y67:Y72)</f>
        <v>0</v>
      </c>
      <c r="Z74" s="256"/>
      <c r="AA74" s="268">
        <f>SUM(AA67:AA72)</f>
        <v>0</v>
      </c>
      <c r="AB74" s="256"/>
      <c r="AC74" s="268">
        <f>SUM(AC67:AC72)</f>
        <v>167978</v>
      </c>
      <c r="AD74" s="256"/>
      <c r="AE74" s="268">
        <f>SUM(AE67:AE72)</f>
        <v>0</v>
      </c>
      <c r="AF74" s="256"/>
      <c r="AG74" s="268">
        <f>SUM(AG67:AG72)</f>
        <v>167978</v>
      </c>
      <c r="AH74" s="256"/>
      <c r="AI74" s="268">
        <f>SUM(AI67:AI72)</f>
        <v>760676</v>
      </c>
      <c r="AJ74" s="256"/>
      <c r="AK74" s="268">
        <f>SUM(AK67:AK72)</f>
        <v>928654</v>
      </c>
    </row>
    <row r="75" spans="1:37" ht="18" customHeight="1" x14ac:dyDescent="0.3">
      <c r="A75" s="61" t="s">
        <v>196</v>
      </c>
      <c r="B75" s="80"/>
      <c r="C75" s="269"/>
      <c r="D75" s="258"/>
      <c r="E75" s="269"/>
      <c r="F75" s="258"/>
      <c r="G75" s="269"/>
      <c r="H75" s="258"/>
      <c r="I75" s="258"/>
      <c r="J75" s="258"/>
      <c r="K75" s="258"/>
      <c r="L75" s="258"/>
      <c r="M75" s="269"/>
      <c r="N75" s="258"/>
      <c r="O75" s="269"/>
      <c r="P75" s="260"/>
      <c r="Q75" s="269"/>
      <c r="R75" s="258"/>
      <c r="S75" s="269"/>
      <c r="T75" s="258"/>
      <c r="U75" s="269"/>
      <c r="V75" s="269"/>
      <c r="W75" s="269"/>
      <c r="X75" s="269"/>
      <c r="Y75" s="269"/>
      <c r="Z75" s="258"/>
      <c r="AA75" s="269"/>
      <c r="AB75" s="258"/>
      <c r="AC75" s="269"/>
      <c r="AD75" s="258"/>
      <c r="AE75" s="269"/>
      <c r="AF75" s="258"/>
      <c r="AG75" s="269"/>
      <c r="AH75" s="258"/>
      <c r="AI75" s="87"/>
      <c r="AJ75" s="258"/>
      <c r="AK75" s="87"/>
    </row>
    <row r="76" spans="1:37" ht="18" customHeight="1" x14ac:dyDescent="0.3">
      <c r="A76" s="61" t="s">
        <v>280</v>
      </c>
      <c r="B76" s="80"/>
      <c r="C76" s="268">
        <f>C63+C74</f>
        <v>0</v>
      </c>
      <c r="D76" s="258"/>
      <c r="E76" s="268">
        <f>E63+E74</f>
        <v>0</v>
      </c>
      <c r="F76" s="258"/>
      <c r="G76" s="268">
        <f>G63+G74</f>
        <v>112851</v>
      </c>
      <c r="H76" s="258"/>
      <c r="I76" s="268">
        <f>I63+I74</f>
        <v>59885</v>
      </c>
      <c r="J76" s="258"/>
      <c r="K76" s="268">
        <f>K63+K74</f>
        <v>-4758</v>
      </c>
      <c r="L76" s="258"/>
      <c r="M76" s="268">
        <f>M63+M74</f>
        <v>0</v>
      </c>
      <c r="N76" s="258"/>
      <c r="O76" s="268">
        <f>O63+O74</f>
        <v>-4792441</v>
      </c>
      <c r="P76" s="260"/>
      <c r="Q76" s="268">
        <f>Q63+Q74</f>
        <v>0</v>
      </c>
      <c r="R76" s="258"/>
      <c r="S76" s="268">
        <f>S63+S74</f>
        <v>0</v>
      </c>
      <c r="T76" s="258"/>
      <c r="U76" s="268">
        <f>U63+U74</f>
        <v>0</v>
      </c>
      <c r="V76" s="266"/>
      <c r="W76" s="268">
        <f>W63+W74</f>
        <v>0</v>
      </c>
      <c r="X76" s="256"/>
      <c r="Y76" s="268">
        <f>Y63+Y74</f>
        <v>0</v>
      </c>
      <c r="Z76" s="256"/>
      <c r="AA76" s="268">
        <f>AA63+AA74</f>
        <v>0</v>
      </c>
      <c r="AB76" s="258"/>
      <c r="AC76" s="268">
        <f>AC63+AC74</f>
        <v>-4624463</v>
      </c>
      <c r="AD76" s="258"/>
      <c r="AE76" s="268">
        <f>AE63+AE74</f>
        <v>0</v>
      </c>
      <c r="AF76" s="258"/>
      <c r="AG76" s="268">
        <f>AG63+AG74</f>
        <v>-4624463</v>
      </c>
      <c r="AH76" s="258"/>
      <c r="AI76" s="268">
        <f>AI63+AI74</f>
        <v>-3830918</v>
      </c>
      <c r="AJ76" s="258"/>
      <c r="AK76" s="268">
        <f>AK63+AK74</f>
        <v>-8455381</v>
      </c>
    </row>
    <row r="77" spans="1:37" ht="18" customHeight="1" x14ac:dyDescent="0.3">
      <c r="A77" s="61" t="s">
        <v>138</v>
      </c>
      <c r="B77" s="80"/>
      <c r="C77" s="269"/>
      <c r="D77" s="258"/>
      <c r="E77" s="269"/>
      <c r="F77" s="258"/>
      <c r="G77" s="269"/>
      <c r="H77" s="258"/>
      <c r="I77" s="258"/>
      <c r="J77" s="258"/>
      <c r="K77" s="258"/>
      <c r="L77" s="258"/>
      <c r="M77" s="269"/>
      <c r="N77" s="258"/>
      <c r="O77" s="269"/>
      <c r="P77" s="260"/>
      <c r="Q77" s="269"/>
      <c r="R77" s="258"/>
      <c r="S77" s="269"/>
      <c r="T77" s="258"/>
      <c r="U77" s="258"/>
      <c r="V77" s="258"/>
      <c r="W77" s="269"/>
      <c r="X77" s="269"/>
      <c r="Y77" s="269"/>
      <c r="Z77" s="258"/>
      <c r="AA77" s="269"/>
      <c r="AB77" s="258"/>
      <c r="AC77" s="269"/>
      <c r="AD77" s="258"/>
      <c r="AE77" s="269"/>
      <c r="AF77" s="258"/>
      <c r="AG77" s="269"/>
      <c r="AH77" s="258"/>
      <c r="AI77" s="87"/>
      <c r="AJ77" s="258"/>
      <c r="AK77" s="87"/>
    </row>
    <row r="78" spans="1:37" ht="18" customHeight="1" x14ac:dyDescent="0.3">
      <c r="A78" s="220" t="s">
        <v>104</v>
      </c>
      <c r="B78" s="80"/>
      <c r="C78" s="144">
        <v>0</v>
      </c>
      <c r="D78" s="144"/>
      <c r="E78" s="144">
        <v>0</v>
      </c>
      <c r="F78" s="144"/>
      <c r="G78" s="144">
        <v>0</v>
      </c>
      <c r="H78" s="144"/>
      <c r="I78" s="144">
        <v>0</v>
      </c>
      <c r="J78" s="144"/>
      <c r="K78" s="144">
        <v>0</v>
      </c>
      <c r="L78" s="144"/>
      <c r="M78" s="144">
        <v>0</v>
      </c>
      <c r="N78" s="144"/>
      <c r="O78" s="186">
        <v>11682761</v>
      </c>
      <c r="P78" s="144"/>
      <c r="Q78" s="144">
        <v>0</v>
      </c>
      <c r="R78" s="144"/>
      <c r="S78" s="144">
        <v>0</v>
      </c>
      <c r="T78" s="144"/>
      <c r="U78" s="144">
        <v>0</v>
      </c>
      <c r="V78" s="144"/>
      <c r="W78" s="144">
        <v>0</v>
      </c>
      <c r="X78" s="144"/>
      <c r="Y78" s="144">
        <v>0</v>
      </c>
      <c r="Z78" s="144"/>
      <c r="AA78" s="144">
        <f>SUM(S78:Y78)</f>
        <v>0</v>
      </c>
      <c r="AB78" s="144"/>
      <c r="AC78" s="79">
        <f>AA78+SUM(C78:Q78)</f>
        <v>11682761</v>
      </c>
      <c r="AD78" s="144"/>
      <c r="AE78" s="144">
        <v>0</v>
      </c>
      <c r="AF78" s="144"/>
      <c r="AG78" s="144">
        <f>SUM(C78:O78,AA78,AE78)</f>
        <v>11682761</v>
      </c>
      <c r="AH78" s="144"/>
      <c r="AI78" s="186">
        <v>2420859</v>
      </c>
      <c r="AJ78" s="144"/>
      <c r="AK78" s="144">
        <f>AG78+AI78</f>
        <v>14103620</v>
      </c>
    </row>
    <row r="79" spans="1:37" ht="18" customHeight="1" x14ac:dyDescent="0.3">
      <c r="A79" s="220" t="s">
        <v>105</v>
      </c>
      <c r="B79" s="80"/>
      <c r="C79" s="144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4"/>
      <c r="AC79" s="144"/>
      <c r="AD79" s="144"/>
      <c r="AE79" s="144"/>
      <c r="AF79" s="144"/>
      <c r="AG79" s="144"/>
      <c r="AH79" s="144"/>
      <c r="AI79" s="144"/>
      <c r="AJ79" s="144"/>
      <c r="AK79" s="144"/>
    </row>
    <row r="80" spans="1:37" ht="18" customHeight="1" x14ac:dyDescent="0.3">
      <c r="A80" s="220" t="s">
        <v>375</v>
      </c>
      <c r="B80" s="80"/>
      <c r="C80" s="14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  <c r="P80" s="144"/>
      <c r="Q80" s="144"/>
      <c r="R80" s="144"/>
      <c r="S80" s="144"/>
      <c r="T80" s="144"/>
      <c r="U80" s="144"/>
      <c r="V80" s="144"/>
      <c r="W80" s="144"/>
      <c r="X80" s="144"/>
      <c r="Y80" s="144"/>
      <c r="Z80" s="144"/>
      <c r="AA80" s="144"/>
      <c r="AB80" s="144"/>
      <c r="AC80" s="144"/>
      <c r="AD80" s="144"/>
      <c r="AE80" s="144"/>
      <c r="AF80" s="144"/>
      <c r="AG80" s="144"/>
      <c r="AH80" s="144"/>
      <c r="AI80" s="144"/>
      <c r="AJ80" s="144"/>
      <c r="AK80" s="144"/>
    </row>
    <row r="81" spans="1:37" ht="18" customHeight="1" x14ac:dyDescent="0.3">
      <c r="A81" s="220" t="s">
        <v>282</v>
      </c>
      <c r="B81" s="80"/>
      <c r="C81" s="144">
        <v>0</v>
      </c>
      <c r="D81" s="144"/>
      <c r="E81" s="144">
        <v>0</v>
      </c>
      <c r="F81" s="144"/>
      <c r="G81" s="144">
        <v>0</v>
      </c>
      <c r="H81" s="144"/>
      <c r="I81" s="144">
        <v>0</v>
      </c>
      <c r="J81" s="144"/>
      <c r="K81" s="144">
        <v>0</v>
      </c>
      <c r="L81" s="144"/>
      <c r="M81" s="144">
        <v>0</v>
      </c>
      <c r="N81" s="144"/>
      <c r="O81" s="186">
        <v>-9794</v>
      </c>
      <c r="P81" s="144"/>
      <c r="Q81" s="144">
        <v>0</v>
      </c>
      <c r="R81" s="144"/>
      <c r="S81" s="144">
        <v>0</v>
      </c>
      <c r="T81" s="144"/>
      <c r="U81" s="144">
        <v>0</v>
      </c>
      <c r="V81" s="144"/>
      <c r="W81" s="144">
        <v>0</v>
      </c>
      <c r="X81" s="144"/>
      <c r="Y81" s="144">
        <v>0</v>
      </c>
      <c r="Z81" s="144"/>
      <c r="AA81" s="144">
        <v>0</v>
      </c>
      <c r="AB81" s="144"/>
      <c r="AC81" s="79">
        <f>AA81+SUM(C81:Q81)</f>
        <v>-9794</v>
      </c>
      <c r="AD81" s="144"/>
      <c r="AE81" s="144">
        <v>0</v>
      </c>
      <c r="AF81" s="144"/>
      <c r="AG81" s="144">
        <f>SUM(C81:O81,AA81,AE81)</f>
        <v>-9794</v>
      </c>
      <c r="AH81" s="144"/>
      <c r="AI81" s="186">
        <v>263</v>
      </c>
      <c r="AJ81" s="144"/>
      <c r="AK81" s="144">
        <f>AG81+AI81</f>
        <v>-9531</v>
      </c>
    </row>
    <row r="82" spans="1:37" ht="18" customHeight="1" x14ac:dyDescent="0.3">
      <c r="A82" s="220" t="s">
        <v>234</v>
      </c>
      <c r="B82" s="80"/>
      <c r="C82" s="228">
        <v>0</v>
      </c>
      <c r="D82" s="87"/>
      <c r="E82" s="228">
        <v>0</v>
      </c>
      <c r="F82" s="87"/>
      <c r="G82" s="228">
        <v>0</v>
      </c>
      <c r="H82" s="87"/>
      <c r="I82" s="228">
        <v>0</v>
      </c>
      <c r="J82" s="87"/>
      <c r="K82" s="228">
        <v>0</v>
      </c>
      <c r="L82" s="87"/>
      <c r="M82" s="228">
        <v>0</v>
      </c>
      <c r="N82" s="87"/>
      <c r="O82" s="228">
        <v>0</v>
      </c>
      <c r="P82" s="87"/>
      <c r="Q82" s="228">
        <v>0</v>
      </c>
      <c r="R82" s="87"/>
      <c r="S82" s="157">
        <v>-56592</v>
      </c>
      <c r="T82" s="87"/>
      <c r="U82" s="157">
        <v>484847</v>
      </c>
      <c r="V82" s="158"/>
      <c r="W82" s="157">
        <v>-272663</v>
      </c>
      <c r="X82" s="257"/>
      <c r="Y82" s="157">
        <v>11073973</v>
      </c>
      <c r="Z82" s="87"/>
      <c r="AA82" s="228">
        <v>11229565</v>
      </c>
      <c r="AB82" s="87"/>
      <c r="AC82" s="272">
        <f>AA82+SUM(C82:Q82)</f>
        <v>11229565</v>
      </c>
      <c r="AD82" s="87"/>
      <c r="AE82" s="228">
        <v>0</v>
      </c>
      <c r="AF82" s="87"/>
      <c r="AG82" s="228">
        <f>SUM(C82:O82,AA82,AE82)</f>
        <v>11229565</v>
      </c>
      <c r="AH82" s="87"/>
      <c r="AI82" s="157">
        <v>4098573</v>
      </c>
      <c r="AJ82" s="257"/>
      <c r="AK82" s="228">
        <f>AG82+AI82</f>
        <v>15328138</v>
      </c>
    </row>
    <row r="83" spans="1:37" ht="18" customHeight="1" x14ac:dyDescent="0.3">
      <c r="A83" s="61" t="s">
        <v>312</v>
      </c>
      <c r="B83" s="80"/>
      <c r="C83" s="268">
        <f>SUM(C78:C82)</f>
        <v>0</v>
      </c>
      <c r="D83" s="261"/>
      <c r="E83" s="268">
        <f>SUM(E78:E82)</f>
        <v>0</v>
      </c>
      <c r="F83" s="261"/>
      <c r="G83" s="268">
        <f>SUM(G78:G82)</f>
        <v>0</v>
      </c>
      <c r="H83" s="261"/>
      <c r="I83" s="268">
        <f>SUM(I78:I82)</f>
        <v>0</v>
      </c>
      <c r="J83" s="261"/>
      <c r="K83" s="268">
        <f>SUM(K78:K82)</f>
        <v>0</v>
      </c>
      <c r="L83" s="261"/>
      <c r="M83" s="268">
        <f>SUM(M78:M82)</f>
        <v>0</v>
      </c>
      <c r="N83" s="261"/>
      <c r="O83" s="268">
        <f>SUM(O78:O82)</f>
        <v>11672967</v>
      </c>
      <c r="P83" s="261"/>
      <c r="Q83" s="268">
        <f>SUM(Q78:Q82)</f>
        <v>0</v>
      </c>
      <c r="R83" s="261"/>
      <c r="S83" s="268">
        <f>SUM(S78:S82)</f>
        <v>-56592</v>
      </c>
      <c r="T83" s="261"/>
      <c r="U83" s="268">
        <f>SUM(U78:U82)</f>
        <v>484847</v>
      </c>
      <c r="V83" s="266"/>
      <c r="W83" s="268">
        <f>SUM(W78:W82)</f>
        <v>-272663</v>
      </c>
      <c r="X83" s="256"/>
      <c r="Y83" s="268">
        <f>SUM(Y78:Y82)</f>
        <v>11073973</v>
      </c>
      <c r="Z83" s="261"/>
      <c r="AA83" s="268">
        <f>SUM(AA78:AA82)</f>
        <v>11229565</v>
      </c>
      <c r="AB83" s="261"/>
      <c r="AC83" s="268">
        <f>SUM(AC78:AC82)</f>
        <v>22902532</v>
      </c>
      <c r="AD83" s="261"/>
      <c r="AE83" s="268">
        <f>SUM(AE78:AE82)</f>
        <v>0</v>
      </c>
      <c r="AF83" s="261"/>
      <c r="AG83" s="268">
        <f>SUM(AG78:AG82)</f>
        <v>22902532</v>
      </c>
      <c r="AH83" s="261"/>
      <c r="AI83" s="268">
        <f>SUM(AI78:AI82)</f>
        <v>6519695</v>
      </c>
      <c r="AJ83" s="261"/>
      <c r="AK83" s="268">
        <f>SUM(AK78:AK82)</f>
        <v>29422227</v>
      </c>
    </row>
    <row r="84" spans="1:37" s="156" customFormat="1" ht="18" customHeight="1" x14ac:dyDescent="0.3">
      <c r="A84" s="217" t="s">
        <v>343</v>
      </c>
      <c r="B84" s="59"/>
      <c r="C84" s="227">
        <v>0</v>
      </c>
      <c r="D84" s="140"/>
      <c r="E84" s="227">
        <v>0</v>
      </c>
      <c r="F84" s="78"/>
      <c r="G84" s="227">
        <v>0</v>
      </c>
      <c r="H84" s="78"/>
      <c r="I84" s="227">
        <v>0</v>
      </c>
      <c r="J84" s="78"/>
      <c r="K84" s="227">
        <v>0</v>
      </c>
      <c r="L84" s="78"/>
      <c r="M84" s="227">
        <v>0</v>
      </c>
      <c r="N84" s="78"/>
      <c r="O84" s="158">
        <v>-372578</v>
      </c>
      <c r="P84" s="64"/>
      <c r="Q84" s="227">
        <v>0</v>
      </c>
      <c r="R84" s="78"/>
      <c r="S84" s="227">
        <v>0</v>
      </c>
      <c r="T84" s="140"/>
      <c r="U84" s="227">
        <v>0</v>
      </c>
      <c r="V84" s="227"/>
      <c r="W84" s="227">
        <v>0</v>
      </c>
      <c r="X84" s="227"/>
      <c r="Y84" s="227">
        <v>0</v>
      </c>
      <c r="Z84" s="140"/>
      <c r="AA84" s="227">
        <f>SUM(S84:Y84)</f>
        <v>0</v>
      </c>
      <c r="AB84" s="140"/>
      <c r="AC84" s="227">
        <f>AA84+SUM(C84:Q84)</f>
        <v>-372578</v>
      </c>
      <c r="AD84" s="140"/>
      <c r="AE84" s="227">
        <v>0</v>
      </c>
      <c r="AF84" s="140"/>
      <c r="AG84" s="227">
        <f>SUM(AC84,AE84)</f>
        <v>-372578</v>
      </c>
      <c r="AH84" s="140"/>
      <c r="AI84" s="227">
        <v>0</v>
      </c>
      <c r="AJ84" s="140"/>
      <c r="AK84" s="227">
        <f>SUM(AG84:AI84)</f>
        <v>-372578</v>
      </c>
    </row>
    <row r="85" spans="1:37" ht="18" customHeight="1" x14ac:dyDescent="0.3">
      <c r="A85" s="220" t="s">
        <v>342</v>
      </c>
      <c r="B85" s="80"/>
      <c r="C85" s="228">
        <v>0</v>
      </c>
      <c r="D85" s="150"/>
      <c r="E85" s="228">
        <v>0</v>
      </c>
      <c r="F85" s="87"/>
      <c r="G85" s="228">
        <v>0</v>
      </c>
      <c r="H85" s="87"/>
      <c r="I85" s="228">
        <v>0</v>
      </c>
      <c r="J85" s="87"/>
      <c r="K85" s="228">
        <v>0</v>
      </c>
      <c r="L85" s="87"/>
      <c r="M85" s="228">
        <v>0</v>
      </c>
      <c r="N85" s="87"/>
      <c r="O85" s="157">
        <v>3591</v>
      </c>
      <c r="P85" s="264"/>
      <c r="Q85" s="228">
        <v>0</v>
      </c>
      <c r="R85" s="87"/>
      <c r="S85" s="228">
        <v>-3591</v>
      </c>
      <c r="T85" s="150"/>
      <c r="U85" s="228">
        <v>0</v>
      </c>
      <c r="V85" s="227"/>
      <c r="W85" s="228">
        <v>0</v>
      </c>
      <c r="X85" s="257"/>
      <c r="Y85" s="228">
        <v>0</v>
      </c>
      <c r="Z85" s="150"/>
      <c r="AA85" s="228">
        <f>SUM(S85:Y85)</f>
        <v>-3591</v>
      </c>
      <c r="AB85" s="150"/>
      <c r="AC85" s="228">
        <f>AA85+SUM(C85:Q85)</f>
        <v>0</v>
      </c>
      <c r="AD85" s="150"/>
      <c r="AE85" s="228">
        <v>0</v>
      </c>
      <c r="AF85" s="150"/>
      <c r="AG85" s="228">
        <f>SUM(AC85,AE85)</f>
        <v>0</v>
      </c>
      <c r="AH85" s="150"/>
      <c r="AI85" s="228">
        <v>0</v>
      </c>
      <c r="AJ85" s="150"/>
      <c r="AK85" s="228">
        <f>SUM(AG85:AI85)</f>
        <v>0</v>
      </c>
    </row>
    <row r="86" spans="1:37" ht="18" customHeight="1" thickBot="1" x14ac:dyDescent="0.35">
      <c r="A86" s="61" t="s">
        <v>319</v>
      </c>
      <c r="B86" s="80"/>
      <c r="C86" s="270">
        <f>C59+C76+C83+C84+C85</f>
        <v>8611242</v>
      </c>
      <c r="D86" s="258"/>
      <c r="E86" s="270">
        <f>E59+E76+E83+E84+E85</f>
        <v>57298909</v>
      </c>
      <c r="F86" s="258"/>
      <c r="G86" s="270">
        <f>G59+G76+G83+G84+G85</f>
        <v>3582872</v>
      </c>
      <c r="H86" s="258"/>
      <c r="I86" s="270">
        <f>I59+I76+I83+I84+I85</f>
        <v>4869826</v>
      </c>
      <c r="J86" s="258"/>
      <c r="K86" s="270">
        <f>K59+K76+K83+K84+K85</f>
        <v>-9917</v>
      </c>
      <c r="L86" s="258"/>
      <c r="M86" s="270">
        <f>M59+M76+M83+M84+M85</f>
        <v>929166</v>
      </c>
      <c r="N86" s="258"/>
      <c r="O86" s="270">
        <f>O59+O76+O83+O84+O85</f>
        <v>126404670</v>
      </c>
      <c r="P86" s="260"/>
      <c r="Q86" s="270">
        <f>Q59+Q76+Q83+Q84+Q85</f>
        <v>-8997459</v>
      </c>
      <c r="R86" s="258"/>
      <c r="S86" s="270">
        <f>S59+S76+S83+S84+S85</f>
        <v>24773197</v>
      </c>
      <c r="T86" s="258"/>
      <c r="U86" s="270">
        <f>U59+U76+U83+U84+U85</f>
        <v>-951128</v>
      </c>
      <c r="V86" s="266"/>
      <c r="W86" s="270">
        <f>W59+W76+W83+W84+W85</f>
        <v>2176917</v>
      </c>
      <c r="X86" s="256"/>
      <c r="Y86" s="270">
        <f>Y59+Y76+Y83+Y84+Y85</f>
        <v>-23846017</v>
      </c>
      <c r="Z86" s="258"/>
      <c r="AA86" s="270">
        <f>AA59+AA76+AA83+AA84+AA85</f>
        <v>2152969</v>
      </c>
      <c r="AB86" s="258"/>
      <c r="AC86" s="270">
        <f>AC59+AC76+AC83+AC84+AC85</f>
        <v>194842278</v>
      </c>
      <c r="AD86" s="258"/>
      <c r="AE86" s="270">
        <f>AE59+AE76+AE83+AE84+AE85</f>
        <v>15000000</v>
      </c>
      <c r="AF86" s="258"/>
      <c r="AG86" s="270">
        <f>AG59+AG76+AG83+AG84+AG85</f>
        <v>209842278</v>
      </c>
      <c r="AH86" s="258"/>
      <c r="AI86" s="270">
        <f>AI59+AI76+AI83+AI84+AI85</f>
        <v>72930558</v>
      </c>
      <c r="AJ86" s="258"/>
      <c r="AK86" s="270">
        <f>AK59+AK76+AK83+AK84+AK85</f>
        <v>282772836</v>
      </c>
    </row>
    <row r="87" spans="1:37" ht="14.5" thickTop="1" x14ac:dyDescent="0.3">
      <c r="A87" s="220"/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0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</row>
  </sheetData>
  <mergeCells count="4">
    <mergeCell ref="C5:AK5"/>
    <mergeCell ref="S6:AA6"/>
    <mergeCell ref="C48:AK48"/>
    <mergeCell ref="S49:AA49"/>
  </mergeCells>
  <pageMargins left="0.45" right="0.3" top="0.48" bottom="0.5" header="0.5" footer="0.5"/>
  <pageSetup paperSize="9" scale="43" firstPageNumber="10" orientation="landscape" useFirstPageNumber="1" r:id="rId1"/>
  <headerFooter>
    <oddFooter>&amp;L&amp;13The accompanying notes are an integral part of these financial statements.&amp;C&amp;13&amp;P</oddFooter>
  </headerFooter>
  <rowBreaks count="1" manualBreakCount="1">
    <brk id="43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6A92-F9D1-4A9A-8553-F08C63BD637C}">
  <dimension ref="A1:AA65"/>
  <sheetViews>
    <sheetView view="pageBreakPreview" topLeftCell="A43" zoomScale="55" zoomScaleNormal="60" zoomScaleSheetLayoutView="55" workbookViewId="0">
      <selection activeCell="AA54" sqref="AA54"/>
    </sheetView>
  </sheetViews>
  <sheetFormatPr defaultColWidth="9.1796875" defaultRowHeight="20.25" customHeight="1" x14ac:dyDescent="0.3"/>
  <cols>
    <col min="1" max="1" width="48.54296875" style="123" customWidth="1"/>
    <col min="2" max="2" width="6.81640625" style="123" customWidth="1"/>
    <col min="3" max="3" width="15.453125" style="123" customWidth="1"/>
    <col min="4" max="4" width="1.453125" style="123" customWidth="1"/>
    <col min="5" max="5" width="15.453125" style="123" customWidth="1"/>
    <col min="6" max="6" width="1.453125" style="123" customWidth="1"/>
    <col min="7" max="7" width="15.453125" style="123" customWidth="1"/>
    <col min="8" max="8" width="1.453125" style="123" customWidth="1"/>
    <col min="9" max="9" width="15.453125" style="123" customWidth="1"/>
    <col min="10" max="10" width="1.453125" style="123" customWidth="1"/>
    <col min="11" max="11" width="15.453125" style="123" customWidth="1"/>
    <col min="12" max="12" width="1.453125" style="123" customWidth="1"/>
    <col min="13" max="13" width="15.453125" style="123" customWidth="1"/>
    <col min="14" max="14" width="1.453125" style="123" customWidth="1"/>
    <col min="15" max="15" width="15.1796875" style="123" customWidth="1"/>
    <col min="16" max="16" width="1.453125" style="123" customWidth="1"/>
    <col min="17" max="17" width="15.453125" style="123" customWidth="1"/>
    <col min="18" max="18" width="1.453125" style="123" customWidth="1"/>
    <col min="19" max="19" width="15.453125" style="123" customWidth="1"/>
    <col min="20" max="20" width="1.453125" style="123" customWidth="1"/>
    <col min="21" max="21" width="16.1796875" style="123" bestFit="1" customWidth="1"/>
    <col min="22" max="22" width="1.453125" style="123" customWidth="1"/>
    <col min="23" max="23" width="15.81640625" style="123" customWidth="1"/>
    <col min="24" max="24" width="0.81640625" style="123" customWidth="1"/>
    <col min="25" max="25" width="14.453125" style="123" customWidth="1"/>
    <col min="26" max="26" width="0.81640625" style="123" customWidth="1"/>
    <col min="27" max="27" width="15.453125" style="123" customWidth="1"/>
    <col min="28" max="262" width="9.1796875" style="123"/>
    <col min="263" max="263" width="39" style="123" customWidth="1"/>
    <col min="264" max="264" width="5.453125" style="123" customWidth="1"/>
    <col min="265" max="265" width="15.453125" style="123" customWidth="1"/>
    <col min="266" max="266" width="1.453125" style="123" customWidth="1"/>
    <col min="267" max="267" width="15.453125" style="123" customWidth="1"/>
    <col min="268" max="268" width="1.453125" style="123" customWidth="1"/>
    <col min="269" max="269" width="15.453125" style="123" customWidth="1"/>
    <col min="270" max="270" width="1.453125" style="123" customWidth="1"/>
    <col min="271" max="271" width="15.453125" style="123" customWidth="1"/>
    <col min="272" max="272" width="1.453125" style="123" customWidth="1"/>
    <col min="273" max="273" width="15.453125" style="123" customWidth="1"/>
    <col min="274" max="274" width="1.453125" style="123" customWidth="1"/>
    <col min="275" max="275" width="15.453125" style="123" customWidth="1"/>
    <col min="276" max="276" width="1.453125" style="123" customWidth="1"/>
    <col min="277" max="277" width="15.453125" style="123" customWidth="1"/>
    <col min="278" max="278" width="1.453125" style="123" customWidth="1"/>
    <col min="279" max="279" width="19.81640625" style="123" customWidth="1"/>
    <col min="280" max="280" width="0.81640625" style="123" customWidth="1"/>
    <col min="281" max="281" width="12.81640625" style="123" bestFit="1" customWidth="1"/>
    <col min="282" max="282" width="0.81640625" style="123" customWidth="1"/>
    <col min="283" max="283" width="15.453125" style="123" customWidth="1"/>
    <col min="284" max="518" width="9.1796875" style="123"/>
    <col min="519" max="519" width="39" style="123" customWidth="1"/>
    <col min="520" max="520" width="5.453125" style="123" customWidth="1"/>
    <col min="521" max="521" width="15.453125" style="123" customWidth="1"/>
    <col min="522" max="522" width="1.453125" style="123" customWidth="1"/>
    <col min="523" max="523" width="15.453125" style="123" customWidth="1"/>
    <col min="524" max="524" width="1.453125" style="123" customWidth="1"/>
    <col min="525" max="525" width="15.453125" style="123" customWidth="1"/>
    <col min="526" max="526" width="1.453125" style="123" customWidth="1"/>
    <col min="527" max="527" width="15.453125" style="123" customWidth="1"/>
    <col min="528" max="528" width="1.453125" style="123" customWidth="1"/>
    <col min="529" max="529" width="15.453125" style="123" customWidth="1"/>
    <col min="530" max="530" width="1.453125" style="123" customWidth="1"/>
    <col min="531" max="531" width="15.453125" style="123" customWidth="1"/>
    <col min="532" max="532" width="1.453125" style="123" customWidth="1"/>
    <col min="533" max="533" width="15.453125" style="123" customWidth="1"/>
    <col min="534" max="534" width="1.453125" style="123" customWidth="1"/>
    <col min="535" max="535" width="19.81640625" style="123" customWidth="1"/>
    <col min="536" max="536" width="0.81640625" style="123" customWidth="1"/>
    <col min="537" max="537" width="12.81640625" style="123" bestFit="1" customWidth="1"/>
    <col min="538" max="538" width="0.81640625" style="123" customWidth="1"/>
    <col min="539" max="539" width="15.453125" style="123" customWidth="1"/>
    <col min="540" max="774" width="9.1796875" style="123"/>
    <col min="775" max="775" width="39" style="123" customWidth="1"/>
    <col min="776" max="776" width="5.453125" style="123" customWidth="1"/>
    <col min="777" max="777" width="15.453125" style="123" customWidth="1"/>
    <col min="778" max="778" width="1.453125" style="123" customWidth="1"/>
    <col min="779" max="779" width="15.453125" style="123" customWidth="1"/>
    <col min="780" max="780" width="1.453125" style="123" customWidth="1"/>
    <col min="781" max="781" width="15.453125" style="123" customWidth="1"/>
    <col min="782" max="782" width="1.453125" style="123" customWidth="1"/>
    <col min="783" max="783" width="15.453125" style="123" customWidth="1"/>
    <col min="784" max="784" width="1.453125" style="123" customWidth="1"/>
    <col min="785" max="785" width="15.453125" style="123" customWidth="1"/>
    <col min="786" max="786" width="1.453125" style="123" customWidth="1"/>
    <col min="787" max="787" width="15.453125" style="123" customWidth="1"/>
    <col min="788" max="788" width="1.453125" style="123" customWidth="1"/>
    <col min="789" max="789" width="15.453125" style="123" customWidth="1"/>
    <col min="790" max="790" width="1.453125" style="123" customWidth="1"/>
    <col min="791" max="791" width="19.81640625" style="123" customWidth="1"/>
    <col min="792" max="792" width="0.81640625" style="123" customWidth="1"/>
    <col min="793" max="793" width="12.81640625" style="123" bestFit="1" customWidth="1"/>
    <col min="794" max="794" width="0.81640625" style="123" customWidth="1"/>
    <col min="795" max="795" width="15.453125" style="123" customWidth="1"/>
    <col min="796" max="1030" width="9.1796875" style="123"/>
    <col min="1031" max="1031" width="39" style="123" customWidth="1"/>
    <col min="1032" max="1032" width="5.453125" style="123" customWidth="1"/>
    <col min="1033" max="1033" width="15.453125" style="123" customWidth="1"/>
    <col min="1034" max="1034" width="1.453125" style="123" customWidth="1"/>
    <col min="1035" max="1035" width="15.453125" style="123" customWidth="1"/>
    <col min="1036" max="1036" width="1.453125" style="123" customWidth="1"/>
    <col min="1037" max="1037" width="15.453125" style="123" customWidth="1"/>
    <col min="1038" max="1038" width="1.453125" style="123" customWidth="1"/>
    <col min="1039" max="1039" width="15.453125" style="123" customWidth="1"/>
    <col min="1040" max="1040" width="1.453125" style="123" customWidth="1"/>
    <col min="1041" max="1041" width="15.453125" style="123" customWidth="1"/>
    <col min="1042" max="1042" width="1.453125" style="123" customWidth="1"/>
    <col min="1043" max="1043" width="15.453125" style="123" customWidth="1"/>
    <col min="1044" max="1044" width="1.453125" style="123" customWidth="1"/>
    <col min="1045" max="1045" width="15.453125" style="123" customWidth="1"/>
    <col min="1046" max="1046" width="1.453125" style="123" customWidth="1"/>
    <col min="1047" max="1047" width="19.81640625" style="123" customWidth="1"/>
    <col min="1048" max="1048" width="0.81640625" style="123" customWidth="1"/>
    <col min="1049" max="1049" width="12.81640625" style="123" bestFit="1" customWidth="1"/>
    <col min="1050" max="1050" width="0.81640625" style="123" customWidth="1"/>
    <col min="1051" max="1051" width="15.453125" style="123" customWidth="1"/>
    <col min="1052" max="1286" width="9.1796875" style="123"/>
    <col min="1287" max="1287" width="39" style="123" customWidth="1"/>
    <col min="1288" max="1288" width="5.453125" style="123" customWidth="1"/>
    <col min="1289" max="1289" width="15.453125" style="123" customWidth="1"/>
    <col min="1290" max="1290" width="1.453125" style="123" customWidth="1"/>
    <col min="1291" max="1291" width="15.453125" style="123" customWidth="1"/>
    <col min="1292" max="1292" width="1.453125" style="123" customWidth="1"/>
    <col min="1293" max="1293" width="15.453125" style="123" customWidth="1"/>
    <col min="1294" max="1294" width="1.453125" style="123" customWidth="1"/>
    <col min="1295" max="1295" width="15.453125" style="123" customWidth="1"/>
    <col min="1296" max="1296" width="1.453125" style="123" customWidth="1"/>
    <col min="1297" max="1297" width="15.453125" style="123" customWidth="1"/>
    <col min="1298" max="1298" width="1.453125" style="123" customWidth="1"/>
    <col min="1299" max="1299" width="15.453125" style="123" customWidth="1"/>
    <col min="1300" max="1300" width="1.453125" style="123" customWidth="1"/>
    <col min="1301" max="1301" width="15.453125" style="123" customWidth="1"/>
    <col min="1302" max="1302" width="1.453125" style="123" customWidth="1"/>
    <col min="1303" max="1303" width="19.81640625" style="123" customWidth="1"/>
    <col min="1304" max="1304" width="0.81640625" style="123" customWidth="1"/>
    <col min="1305" max="1305" width="12.81640625" style="123" bestFit="1" customWidth="1"/>
    <col min="1306" max="1306" width="0.81640625" style="123" customWidth="1"/>
    <col min="1307" max="1307" width="15.453125" style="123" customWidth="1"/>
    <col min="1308" max="1542" width="9.1796875" style="123"/>
    <col min="1543" max="1543" width="39" style="123" customWidth="1"/>
    <col min="1544" max="1544" width="5.453125" style="123" customWidth="1"/>
    <col min="1545" max="1545" width="15.453125" style="123" customWidth="1"/>
    <col min="1546" max="1546" width="1.453125" style="123" customWidth="1"/>
    <col min="1547" max="1547" width="15.453125" style="123" customWidth="1"/>
    <col min="1548" max="1548" width="1.453125" style="123" customWidth="1"/>
    <col min="1549" max="1549" width="15.453125" style="123" customWidth="1"/>
    <col min="1550" max="1550" width="1.453125" style="123" customWidth="1"/>
    <col min="1551" max="1551" width="15.453125" style="123" customWidth="1"/>
    <col min="1552" max="1552" width="1.453125" style="123" customWidth="1"/>
    <col min="1553" max="1553" width="15.453125" style="123" customWidth="1"/>
    <col min="1554" max="1554" width="1.453125" style="123" customWidth="1"/>
    <col min="1555" max="1555" width="15.453125" style="123" customWidth="1"/>
    <col min="1556" max="1556" width="1.453125" style="123" customWidth="1"/>
    <col min="1557" max="1557" width="15.453125" style="123" customWidth="1"/>
    <col min="1558" max="1558" width="1.453125" style="123" customWidth="1"/>
    <col min="1559" max="1559" width="19.81640625" style="123" customWidth="1"/>
    <col min="1560" max="1560" width="0.81640625" style="123" customWidth="1"/>
    <col min="1561" max="1561" width="12.81640625" style="123" bestFit="1" customWidth="1"/>
    <col min="1562" max="1562" width="0.81640625" style="123" customWidth="1"/>
    <col min="1563" max="1563" width="15.453125" style="123" customWidth="1"/>
    <col min="1564" max="1798" width="9.1796875" style="123"/>
    <col min="1799" max="1799" width="39" style="123" customWidth="1"/>
    <col min="1800" max="1800" width="5.453125" style="123" customWidth="1"/>
    <col min="1801" max="1801" width="15.453125" style="123" customWidth="1"/>
    <col min="1802" max="1802" width="1.453125" style="123" customWidth="1"/>
    <col min="1803" max="1803" width="15.453125" style="123" customWidth="1"/>
    <col min="1804" max="1804" width="1.453125" style="123" customWidth="1"/>
    <col min="1805" max="1805" width="15.453125" style="123" customWidth="1"/>
    <col min="1806" max="1806" width="1.453125" style="123" customWidth="1"/>
    <col min="1807" max="1807" width="15.453125" style="123" customWidth="1"/>
    <col min="1808" max="1808" width="1.453125" style="123" customWidth="1"/>
    <col min="1809" max="1809" width="15.453125" style="123" customWidth="1"/>
    <col min="1810" max="1810" width="1.453125" style="123" customWidth="1"/>
    <col min="1811" max="1811" width="15.453125" style="123" customWidth="1"/>
    <col min="1812" max="1812" width="1.453125" style="123" customWidth="1"/>
    <col min="1813" max="1813" width="15.453125" style="123" customWidth="1"/>
    <col min="1814" max="1814" width="1.453125" style="123" customWidth="1"/>
    <col min="1815" max="1815" width="19.81640625" style="123" customWidth="1"/>
    <col min="1816" max="1816" width="0.81640625" style="123" customWidth="1"/>
    <col min="1817" max="1817" width="12.81640625" style="123" bestFit="1" customWidth="1"/>
    <col min="1818" max="1818" width="0.81640625" style="123" customWidth="1"/>
    <col min="1819" max="1819" width="15.453125" style="123" customWidth="1"/>
    <col min="1820" max="2054" width="9.1796875" style="123"/>
    <col min="2055" max="2055" width="39" style="123" customWidth="1"/>
    <col min="2056" max="2056" width="5.453125" style="123" customWidth="1"/>
    <col min="2057" max="2057" width="15.453125" style="123" customWidth="1"/>
    <col min="2058" max="2058" width="1.453125" style="123" customWidth="1"/>
    <col min="2059" max="2059" width="15.453125" style="123" customWidth="1"/>
    <col min="2060" max="2060" width="1.453125" style="123" customWidth="1"/>
    <col min="2061" max="2061" width="15.453125" style="123" customWidth="1"/>
    <col min="2062" max="2062" width="1.453125" style="123" customWidth="1"/>
    <col min="2063" max="2063" width="15.453125" style="123" customWidth="1"/>
    <col min="2064" max="2064" width="1.453125" style="123" customWidth="1"/>
    <col min="2065" max="2065" width="15.453125" style="123" customWidth="1"/>
    <col min="2066" max="2066" width="1.453125" style="123" customWidth="1"/>
    <col min="2067" max="2067" width="15.453125" style="123" customWidth="1"/>
    <col min="2068" max="2068" width="1.453125" style="123" customWidth="1"/>
    <col min="2069" max="2069" width="15.453125" style="123" customWidth="1"/>
    <col min="2070" max="2070" width="1.453125" style="123" customWidth="1"/>
    <col min="2071" max="2071" width="19.81640625" style="123" customWidth="1"/>
    <col min="2072" max="2072" width="0.81640625" style="123" customWidth="1"/>
    <col min="2073" max="2073" width="12.81640625" style="123" bestFit="1" customWidth="1"/>
    <col min="2074" max="2074" width="0.81640625" style="123" customWidth="1"/>
    <col min="2075" max="2075" width="15.453125" style="123" customWidth="1"/>
    <col min="2076" max="2310" width="9.1796875" style="123"/>
    <col min="2311" max="2311" width="39" style="123" customWidth="1"/>
    <col min="2312" max="2312" width="5.453125" style="123" customWidth="1"/>
    <col min="2313" max="2313" width="15.453125" style="123" customWidth="1"/>
    <col min="2314" max="2314" width="1.453125" style="123" customWidth="1"/>
    <col min="2315" max="2315" width="15.453125" style="123" customWidth="1"/>
    <col min="2316" max="2316" width="1.453125" style="123" customWidth="1"/>
    <col min="2317" max="2317" width="15.453125" style="123" customWidth="1"/>
    <col min="2318" max="2318" width="1.453125" style="123" customWidth="1"/>
    <col min="2319" max="2319" width="15.453125" style="123" customWidth="1"/>
    <col min="2320" max="2320" width="1.453125" style="123" customWidth="1"/>
    <col min="2321" max="2321" width="15.453125" style="123" customWidth="1"/>
    <col min="2322" max="2322" width="1.453125" style="123" customWidth="1"/>
    <col min="2323" max="2323" width="15.453125" style="123" customWidth="1"/>
    <col min="2324" max="2324" width="1.453125" style="123" customWidth="1"/>
    <col min="2325" max="2325" width="15.453125" style="123" customWidth="1"/>
    <col min="2326" max="2326" width="1.453125" style="123" customWidth="1"/>
    <col min="2327" max="2327" width="19.81640625" style="123" customWidth="1"/>
    <col min="2328" max="2328" width="0.81640625" style="123" customWidth="1"/>
    <col min="2329" max="2329" width="12.81640625" style="123" bestFit="1" customWidth="1"/>
    <col min="2330" max="2330" width="0.81640625" style="123" customWidth="1"/>
    <col min="2331" max="2331" width="15.453125" style="123" customWidth="1"/>
    <col min="2332" max="2566" width="9.1796875" style="123"/>
    <col min="2567" max="2567" width="39" style="123" customWidth="1"/>
    <col min="2568" max="2568" width="5.453125" style="123" customWidth="1"/>
    <col min="2569" max="2569" width="15.453125" style="123" customWidth="1"/>
    <col min="2570" max="2570" width="1.453125" style="123" customWidth="1"/>
    <col min="2571" max="2571" width="15.453125" style="123" customWidth="1"/>
    <col min="2572" max="2572" width="1.453125" style="123" customWidth="1"/>
    <col min="2573" max="2573" width="15.453125" style="123" customWidth="1"/>
    <col min="2574" max="2574" width="1.453125" style="123" customWidth="1"/>
    <col min="2575" max="2575" width="15.453125" style="123" customWidth="1"/>
    <col min="2576" max="2576" width="1.453125" style="123" customWidth="1"/>
    <col min="2577" max="2577" width="15.453125" style="123" customWidth="1"/>
    <col min="2578" max="2578" width="1.453125" style="123" customWidth="1"/>
    <col min="2579" max="2579" width="15.453125" style="123" customWidth="1"/>
    <col min="2580" max="2580" width="1.453125" style="123" customWidth="1"/>
    <col min="2581" max="2581" width="15.453125" style="123" customWidth="1"/>
    <col min="2582" max="2582" width="1.453125" style="123" customWidth="1"/>
    <col min="2583" max="2583" width="19.81640625" style="123" customWidth="1"/>
    <col min="2584" max="2584" width="0.81640625" style="123" customWidth="1"/>
    <col min="2585" max="2585" width="12.81640625" style="123" bestFit="1" customWidth="1"/>
    <col min="2586" max="2586" width="0.81640625" style="123" customWidth="1"/>
    <col min="2587" max="2587" width="15.453125" style="123" customWidth="1"/>
    <col min="2588" max="2822" width="9.1796875" style="123"/>
    <col min="2823" max="2823" width="39" style="123" customWidth="1"/>
    <col min="2824" max="2824" width="5.453125" style="123" customWidth="1"/>
    <col min="2825" max="2825" width="15.453125" style="123" customWidth="1"/>
    <col min="2826" max="2826" width="1.453125" style="123" customWidth="1"/>
    <col min="2827" max="2827" width="15.453125" style="123" customWidth="1"/>
    <col min="2828" max="2828" width="1.453125" style="123" customWidth="1"/>
    <col min="2829" max="2829" width="15.453125" style="123" customWidth="1"/>
    <col min="2830" max="2830" width="1.453125" style="123" customWidth="1"/>
    <col min="2831" max="2831" width="15.453125" style="123" customWidth="1"/>
    <col min="2832" max="2832" width="1.453125" style="123" customWidth="1"/>
    <col min="2833" max="2833" width="15.453125" style="123" customWidth="1"/>
    <col min="2834" max="2834" width="1.453125" style="123" customWidth="1"/>
    <col min="2835" max="2835" width="15.453125" style="123" customWidth="1"/>
    <col min="2836" max="2836" width="1.453125" style="123" customWidth="1"/>
    <col min="2837" max="2837" width="15.453125" style="123" customWidth="1"/>
    <col min="2838" max="2838" width="1.453125" style="123" customWidth="1"/>
    <col min="2839" max="2839" width="19.81640625" style="123" customWidth="1"/>
    <col min="2840" max="2840" width="0.81640625" style="123" customWidth="1"/>
    <col min="2841" max="2841" width="12.81640625" style="123" bestFit="1" customWidth="1"/>
    <col min="2842" max="2842" width="0.81640625" style="123" customWidth="1"/>
    <col min="2843" max="2843" width="15.453125" style="123" customWidth="1"/>
    <col min="2844" max="3078" width="9.1796875" style="123"/>
    <col min="3079" max="3079" width="39" style="123" customWidth="1"/>
    <col min="3080" max="3080" width="5.453125" style="123" customWidth="1"/>
    <col min="3081" max="3081" width="15.453125" style="123" customWidth="1"/>
    <col min="3082" max="3082" width="1.453125" style="123" customWidth="1"/>
    <col min="3083" max="3083" width="15.453125" style="123" customWidth="1"/>
    <col min="3084" max="3084" width="1.453125" style="123" customWidth="1"/>
    <col min="3085" max="3085" width="15.453125" style="123" customWidth="1"/>
    <col min="3086" max="3086" width="1.453125" style="123" customWidth="1"/>
    <col min="3087" max="3087" width="15.453125" style="123" customWidth="1"/>
    <col min="3088" max="3088" width="1.453125" style="123" customWidth="1"/>
    <col min="3089" max="3089" width="15.453125" style="123" customWidth="1"/>
    <col min="3090" max="3090" width="1.453125" style="123" customWidth="1"/>
    <col min="3091" max="3091" width="15.453125" style="123" customWidth="1"/>
    <col min="3092" max="3092" width="1.453125" style="123" customWidth="1"/>
    <col min="3093" max="3093" width="15.453125" style="123" customWidth="1"/>
    <col min="3094" max="3094" width="1.453125" style="123" customWidth="1"/>
    <col min="3095" max="3095" width="19.81640625" style="123" customWidth="1"/>
    <col min="3096" max="3096" width="0.81640625" style="123" customWidth="1"/>
    <col min="3097" max="3097" width="12.81640625" style="123" bestFit="1" customWidth="1"/>
    <col min="3098" max="3098" width="0.81640625" style="123" customWidth="1"/>
    <col min="3099" max="3099" width="15.453125" style="123" customWidth="1"/>
    <col min="3100" max="3334" width="9.1796875" style="123"/>
    <col min="3335" max="3335" width="39" style="123" customWidth="1"/>
    <col min="3336" max="3336" width="5.453125" style="123" customWidth="1"/>
    <col min="3337" max="3337" width="15.453125" style="123" customWidth="1"/>
    <col min="3338" max="3338" width="1.453125" style="123" customWidth="1"/>
    <col min="3339" max="3339" width="15.453125" style="123" customWidth="1"/>
    <col min="3340" max="3340" width="1.453125" style="123" customWidth="1"/>
    <col min="3341" max="3341" width="15.453125" style="123" customWidth="1"/>
    <col min="3342" max="3342" width="1.453125" style="123" customWidth="1"/>
    <col min="3343" max="3343" width="15.453125" style="123" customWidth="1"/>
    <col min="3344" max="3344" width="1.453125" style="123" customWidth="1"/>
    <col min="3345" max="3345" width="15.453125" style="123" customWidth="1"/>
    <col min="3346" max="3346" width="1.453125" style="123" customWidth="1"/>
    <col min="3347" max="3347" width="15.453125" style="123" customWidth="1"/>
    <col min="3348" max="3348" width="1.453125" style="123" customWidth="1"/>
    <col min="3349" max="3349" width="15.453125" style="123" customWidth="1"/>
    <col min="3350" max="3350" width="1.453125" style="123" customWidth="1"/>
    <col min="3351" max="3351" width="19.81640625" style="123" customWidth="1"/>
    <col min="3352" max="3352" width="0.81640625" style="123" customWidth="1"/>
    <col min="3353" max="3353" width="12.81640625" style="123" bestFit="1" customWidth="1"/>
    <col min="3354" max="3354" width="0.81640625" style="123" customWidth="1"/>
    <col min="3355" max="3355" width="15.453125" style="123" customWidth="1"/>
    <col min="3356" max="3590" width="9.1796875" style="123"/>
    <col min="3591" max="3591" width="39" style="123" customWidth="1"/>
    <col min="3592" max="3592" width="5.453125" style="123" customWidth="1"/>
    <col min="3593" max="3593" width="15.453125" style="123" customWidth="1"/>
    <col min="3594" max="3594" width="1.453125" style="123" customWidth="1"/>
    <col min="3595" max="3595" width="15.453125" style="123" customWidth="1"/>
    <col min="3596" max="3596" width="1.453125" style="123" customWidth="1"/>
    <col min="3597" max="3597" width="15.453125" style="123" customWidth="1"/>
    <col min="3598" max="3598" width="1.453125" style="123" customWidth="1"/>
    <col min="3599" max="3599" width="15.453125" style="123" customWidth="1"/>
    <col min="3600" max="3600" width="1.453125" style="123" customWidth="1"/>
    <col min="3601" max="3601" width="15.453125" style="123" customWidth="1"/>
    <col min="3602" max="3602" width="1.453125" style="123" customWidth="1"/>
    <col min="3603" max="3603" width="15.453125" style="123" customWidth="1"/>
    <col min="3604" max="3604" width="1.453125" style="123" customWidth="1"/>
    <col min="3605" max="3605" width="15.453125" style="123" customWidth="1"/>
    <col min="3606" max="3606" width="1.453125" style="123" customWidth="1"/>
    <col min="3607" max="3607" width="19.81640625" style="123" customWidth="1"/>
    <col min="3608" max="3608" width="0.81640625" style="123" customWidth="1"/>
    <col min="3609" max="3609" width="12.81640625" style="123" bestFit="1" customWidth="1"/>
    <col min="3610" max="3610" width="0.81640625" style="123" customWidth="1"/>
    <col min="3611" max="3611" width="15.453125" style="123" customWidth="1"/>
    <col min="3612" max="3846" width="9.1796875" style="123"/>
    <col min="3847" max="3847" width="39" style="123" customWidth="1"/>
    <col min="3848" max="3848" width="5.453125" style="123" customWidth="1"/>
    <col min="3849" max="3849" width="15.453125" style="123" customWidth="1"/>
    <col min="3850" max="3850" width="1.453125" style="123" customWidth="1"/>
    <col min="3851" max="3851" width="15.453125" style="123" customWidth="1"/>
    <col min="3852" max="3852" width="1.453125" style="123" customWidth="1"/>
    <col min="3853" max="3853" width="15.453125" style="123" customWidth="1"/>
    <col min="3854" max="3854" width="1.453125" style="123" customWidth="1"/>
    <col min="3855" max="3855" width="15.453125" style="123" customWidth="1"/>
    <col min="3856" max="3856" width="1.453125" style="123" customWidth="1"/>
    <col min="3857" max="3857" width="15.453125" style="123" customWidth="1"/>
    <col min="3858" max="3858" width="1.453125" style="123" customWidth="1"/>
    <col min="3859" max="3859" width="15.453125" style="123" customWidth="1"/>
    <col min="3860" max="3860" width="1.453125" style="123" customWidth="1"/>
    <col min="3861" max="3861" width="15.453125" style="123" customWidth="1"/>
    <col min="3862" max="3862" width="1.453125" style="123" customWidth="1"/>
    <col min="3863" max="3863" width="19.81640625" style="123" customWidth="1"/>
    <col min="3864" max="3864" width="0.81640625" style="123" customWidth="1"/>
    <col min="3865" max="3865" width="12.81640625" style="123" bestFit="1" customWidth="1"/>
    <col min="3866" max="3866" width="0.81640625" style="123" customWidth="1"/>
    <col min="3867" max="3867" width="15.453125" style="123" customWidth="1"/>
    <col min="3868" max="4102" width="9.1796875" style="123"/>
    <col min="4103" max="4103" width="39" style="123" customWidth="1"/>
    <col min="4104" max="4104" width="5.453125" style="123" customWidth="1"/>
    <col min="4105" max="4105" width="15.453125" style="123" customWidth="1"/>
    <col min="4106" max="4106" width="1.453125" style="123" customWidth="1"/>
    <col min="4107" max="4107" width="15.453125" style="123" customWidth="1"/>
    <col min="4108" max="4108" width="1.453125" style="123" customWidth="1"/>
    <col min="4109" max="4109" width="15.453125" style="123" customWidth="1"/>
    <col min="4110" max="4110" width="1.453125" style="123" customWidth="1"/>
    <col min="4111" max="4111" width="15.453125" style="123" customWidth="1"/>
    <col min="4112" max="4112" width="1.453125" style="123" customWidth="1"/>
    <col min="4113" max="4113" width="15.453125" style="123" customWidth="1"/>
    <col min="4114" max="4114" width="1.453125" style="123" customWidth="1"/>
    <col min="4115" max="4115" width="15.453125" style="123" customWidth="1"/>
    <col min="4116" max="4116" width="1.453125" style="123" customWidth="1"/>
    <col min="4117" max="4117" width="15.453125" style="123" customWidth="1"/>
    <col min="4118" max="4118" width="1.453125" style="123" customWidth="1"/>
    <col min="4119" max="4119" width="19.81640625" style="123" customWidth="1"/>
    <col min="4120" max="4120" width="0.81640625" style="123" customWidth="1"/>
    <col min="4121" max="4121" width="12.81640625" style="123" bestFit="1" customWidth="1"/>
    <col min="4122" max="4122" width="0.81640625" style="123" customWidth="1"/>
    <col min="4123" max="4123" width="15.453125" style="123" customWidth="1"/>
    <col min="4124" max="4358" width="9.1796875" style="123"/>
    <col min="4359" max="4359" width="39" style="123" customWidth="1"/>
    <col min="4360" max="4360" width="5.453125" style="123" customWidth="1"/>
    <col min="4361" max="4361" width="15.453125" style="123" customWidth="1"/>
    <col min="4362" max="4362" width="1.453125" style="123" customWidth="1"/>
    <col min="4363" max="4363" width="15.453125" style="123" customWidth="1"/>
    <col min="4364" max="4364" width="1.453125" style="123" customWidth="1"/>
    <col min="4365" max="4365" width="15.453125" style="123" customWidth="1"/>
    <col min="4366" max="4366" width="1.453125" style="123" customWidth="1"/>
    <col min="4367" max="4367" width="15.453125" style="123" customWidth="1"/>
    <col min="4368" max="4368" width="1.453125" style="123" customWidth="1"/>
    <col min="4369" max="4369" width="15.453125" style="123" customWidth="1"/>
    <col min="4370" max="4370" width="1.453125" style="123" customWidth="1"/>
    <col min="4371" max="4371" width="15.453125" style="123" customWidth="1"/>
    <col min="4372" max="4372" width="1.453125" style="123" customWidth="1"/>
    <col min="4373" max="4373" width="15.453125" style="123" customWidth="1"/>
    <col min="4374" max="4374" width="1.453125" style="123" customWidth="1"/>
    <col min="4375" max="4375" width="19.81640625" style="123" customWidth="1"/>
    <col min="4376" max="4376" width="0.81640625" style="123" customWidth="1"/>
    <col min="4377" max="4377" width="12.81640625" style="123" bestFit="1" customWidth="1"/>
    <col min="4378" max="4378" width="0.81640625" style="123" customWidth="1"/>
    <col min="4379" max="4379" width="15.453125" style="123" customWidth="1"/>
    <col min="4380" max="4614" width="9.1796875" style="123"/>
    <col min="4615" max="4615" width="39" style="123" customWidth="1"/>
    <col min="4616" max="4616" width="5.453125" style="123" customWidth="1"/>
    <col min="4617" max="4617" width="15.453125" style="123" customWidth="1"/>
    <col min="4618" max="4618" width="1.453125" style="123" customWidth="1"/>
    <col min="4619" max="4619" width="15.453125" style="123" customWidth="1"/>
    <col min="4620" max="4620" width="1.453125" style="123" customWidth="1"/>
    <col min="4621" max="4621" width="15.453125" style="123" customWidth="1"/>
    <col min="4622" max="4622" width="1.453125" style="123" customWidth="1"/>
    <col min="4623" max="4623" width="15.453125" style="123" customWidth="1"/>
    <col min="4624" max="4624" width="1.453125" style="123" customWidth="1"/>
    <col min="4625" max="4625" width="15.453125" style="123" customWidth="1"/>
    <col min="4626" max="4626" width="1.453125" style="123" customWidth="1"/>
    <col min="4627" max="4627" width="15.453125" style="123" customWidth="1"/>
    <col min="4628" max="4628" width="1.453125" style="123" customWidth="1"/>
    <col min="4629" max="4629" width="15.453125" style="123" customWidth="1"/>
    <col min="4630" max="4630" width="1.453125" style="123" customWidth="1"/>
    <col min="4631" max="4631" width="19.81640625" style="123" customWidth="1"/>
    <col min="4632" max="4632" width="0.81640625" style="123" customWidth="1"/>
    <col min="4633" max="4633" width="12.81640625" style="123" bestFit="1" customWidth="1"/>
    <col min="4634" max="4634" width="0.81640625" style="123" customWidth="1"/>
    <col min="4635" max="4635" width="15.453125" style="123" customWidth="1"/>
    <col min="4636" max="4870" width="9.1796875" style="123"/>
    <col min="4871" max="4871" width="39" style="123" customWidth="1"/>
    <col min="4872" max="4872" width="5.453125" style="123" customWidth="1"/>
    <col min="4873" max="4873" width="15.453125" style="123" customWidth="1"/>
    <col min="4874" max="4874" width="1.453125" style="123" customWidth="1"/>
    <col min="4875" max="4875" width="15.453125" style="123" customWidth="1"/>
    <col min="4876" max="4876" width="1.453125" style="123" customWidth="1"/>
    <col min="4877" max="4877" width="15.453125" style="123" customWidth="1"/>
    <col min="4878" max="4878" width="1.453125" style="123" customWidth="1"/>
    <col min="4879" max="4879" width="15.453125" style="123" customWidth="1"/>
    <col min="4880" max="4880" width="1.453125" style="123" customWidth="1"/>
    <col min="4881" max="4881" width="15.453125" style="123" customWidth="1"/>
    <col min="4882" max="4882" width="1.453125" style="123" customWidth="1"/>
    <col min="4883" max="4883" width="15.453125" style="123" customWidth="1"/>
    <col min="4884" max="4884" width="1.453125" style="123" customWidth="1"/>
    <col min="4885" max="4885" width="15.453125" style="123" customWidth="1"/>
    <col min="4886" max="4886" width="1.453125" style="123" customWidth="1"/>
    <col min="4887" max="4887" width="19.81640625" style="123" customWidth="1"/>
    <col min="4888" max="4888" width="0.81640625" style="123" customWidth="1"/>
    <col min="4889" max="4889" width="12.81640625" style="123" bestFit="1" customWidth="1"/>
    <col min="4890" max="4890" width="0.81640625" style="123" customWidth="1"/>
    <col min="4891" max="4891" width="15.453125" style="123" customWidth="1"/>
    <col min="4892" max="5126" width="9.1796875" style="123"/>
    <col min="5127" max="5127" width="39" style="123" customWidth="1"/>
    <col min="5128" max="5128" width="5.453125" style="123" customWidth="1"/>
    <col min="5129" max="5129" width="15.453125" style="123" customWidth="1"/>
    <col min="5130" max="5130" width="1.453125" style="123" customWidth="1"/>
    <col min="5131" max="5131" width="15.453125" style="123" customWidth="1"/>
    <col min="5132" max="5132" width="1.453125" style="123" customWidth="1"/>
    <col min="5133" max="5133" width="15.453125" style="123" customWidth="1"/>
    <col min="5134" max="5134" width="1.453125" style="123" customWidth="1"/>
    <col min="5135" max="5135" width="15.453125" style="123" customWidth="1"/>
    <col min="5136" max="5136" width="1.453125" style="123" customWidth="1"/>
    <col min="5137" max="5137" width="15.453125" style="123" customWidth="1"/>
    <col min="5138" max="5138" width="1.453125" style="123" customWidth="1"/>
    <col min="5139" max="5139" width="15.453125" style="123" customWidth="1"/>
    <col min="5140" max="5140" width="1.453125" style="123" customWidth="1"/>
    <col min="5141" max="5141" width="15.453125" style="123" customWidth="1"/>
    <col min="5142" max="5142" width="1.453125" style="123" customWidth="1"/>
    <col min="5143" max="5143" width="19.81640625" style="123" customWidth="1"/>
    <col min="5144" max="5144" width="0.81640625" style="123" customWidth="1"/>
    <col min="5145" max="5145" width="12.81640625" style="123" bestFit="1" customWidth="1"/>
    <col min="5146" max="5146" width="0.81640625" style="123" customWidth="1"/>
    <col min="5147" max="5147" width="15.453125" style="123" customWidth="1"/>
    <col min="5148" max="5382" width="9.1796875" style="123"/>
    <col min="5383" max="5383" width="39" style="123" customWidth="1"/>
    <col min="5384" max="5384" width="5.453125" style="123" customWidth="1"/>
    <col min="5385" max="5385" width="15.453125" style="123" customWidth="1"/>
    <col min="5386" max="5386" width="1.453125" style="123" customWidth="1"/>
    <col min="5387" max="5387" width="15.453125" style="123" customWidth="1"/>
    <col min="5388" max="5388" width="1.453125" style="123" customWidth="1"/>
    <col min="5389" max="5389" width="15.453125" style="123" customWidth="1"/>
    <col min="5390" max="5390" width="1.453125" style="123" customWidth="1"/>
    <col min="5391" max="5391" width="15.453125" style="123" customWidth="1"/>
    <col min="5392" max="5392" width="1.453125" style="123" customWidth="1"/>
    <col min="5393" max="5393" width="15.453125" style="123" customWidth="1"/>
    <col min="5394" max="5394" width="1.453125" style="123" customWidth="1"/>
    <col min="5395" max="5395" width="15.453125" style="123" customWidth="1"/>
    <col min="5396" max="5396" width="1.453125" style="123" customWidth="1"/>
    <col min="5397" max="5397" width="15.453125" style="123" customWidth="1"/>
    <col min="5398" max="5398" width="1.453125" style="123" customWidth="1"/>
    <col min="5399" max="5399" width="19.81640625" style="123" customWidth="1"/>
    <col min="5400" max="5400" width="0.81640625" style="123" customWidth="1"/>
    <col min="5401" max="5401" width="12.81640625" style="123" bestFit="1" customWidth="1"/>
    <col min="5402" max="5402" width="0.81640625" style="123" customWidth="1"/>
    <col min="5403" max="5403" width="15.453125" style="123" customWidth="1"/>
    <col min="5404" max="5638" width="9.1796875" style="123"/>
    <col min="5639" max="5639" width="39" style="123" customWidth="1"/>
    <col min="5640" max="5640" width="5.453125" style="123" customWidth="1"/>
    <col min="5641" max="5641" width="15.453125" style="123" customWidth="1"/>
    <col min="5642" max="5642" width="1.453125" style="123" customWidth="1"/>
    <col min="5643" max="5643" width="15.453125" style="123" customWidth="1"/>
    <col min="5644" max="5644" width="1.453125" style="123" customWidth="1"/>
    <col min="5645" max="5645" width="15.453125" style="123" customWidth="1"/>
    <col min="5646" max="5646" width="1.453125" style="123" customWidth="1"/>
    <col min="5647" max="5647" width="15.453125" style="123" customWidth="1"/>
    <col min="5648" max="5648" width="1.453125" style="123" customWidth="1"/>
    <col min="5649" max="5649" width="15.453125" style="123" customWidth="1"/>
    <col min="5650" max="5650" width="1.453125" style="123" customWidth="1"/>
    <col min="5651" max="5651" width="15.453125" style="123" customWidth="1"/>
    <col min="5652" max="5652" width="1.453125" style="123" customWidth="1"/>
    <col min="5653" max="5653" width="15.453125" style="123" customWidth="1"/>
    <col min="5654" max="5654" width="1.453125" style="123" customWidth="1"/>
    <col min="5655" max="5655" width="19.81640625" style="123" customWidth="1"/>
    <col min="5656" max="5656" width="0.81640625" style="123" customWidth="1"/>
    <col min="5657" max="5657" width="12.81640625" style="123" bestFit="1" customWidth="1"/>
    <col min="5658" max="5658" width="0.81640625" style="123" customWidth="1"/>
    <col min="5659" max="5659" width="15.453125" style="123" customWidth="1"/>
    <col min="5660" max="5894" width="9.1796875" style="123"/>
    <col min="5895" max="5895" width="39" style="123" customWidth="1"/>
    <col min="5896" max="5896" width="5.453125" style="123" customWidth="1"/>
    <col min="5897" max="5897" width="15.453125" style="123" customWidth="1"/>
    <col min="5898" max="5898" width="1.453125" style="123" customWidth="1"/>
    <col min="5899" max="5899" width="15.453125" style="123" customWidth="1"/>
    <col min="5900" max="5900" width="1.453125" style="123" customWidth="1"/>
    <col min="5901" max="5901" width="15.453125" style="123" customWidth="1"/>
    <col min="5902" max="5902" width="1.453125" style="123" customWidth="1"/>
    <col min="5903" max="5903" width="15.453125" style="123" customWidth="1"/>
    <col min="5904" max="5904" width="1.453125" style="123" customWidth="1"/>
    <col min="5905" max="5905" width="15.453125" style="123" customWidth="1"/>
    <col min="5906" max="5906" width="1.453125" style="123" customWidth="1"/>
    <col min="5907" max="5907" width="15.453125" style="123" customWidth="1"/>
    <col min="5908" max="5908" width="1.453125" style="123" customWidth="1"/>
    <col min="5909" max="5909" width="15.453125" style="123" customWidth="1"/>
    <col min="5910" max="5910" width="1.453125" style="123" customWidth="1"/>
    <col min="5911" max="5911" width="19.81640625" style="123" customWidth="1"/>
    <col min="5912" max="5912" width="0.81640625" style="123" customWidth="1"/>
    <col min="5913" max="5913" width="12.81640625" style="123" bestFit="1" customWidth="1"/>
    <col min="5914" max="5914" width="0.81640625" style="123" customWidth="1"/>
    <col min="5915" max="5915" width="15.453125" style="123" customWidth="1"/>
    <col min="5916" max="6150" width="9.1796875" style="123"/>
    <col min="6151" max="6151" width="39" style="123" customWidth="1"/>
    <col min="6152" max="6152" width="5.453125" style="123" customWidth="1"/>
    <col min="6153" max="6153" width="15.453125" style="123" customWidth="1"/>
    <col min="6154" max="6154" width="1.453125" style="123" customWidth="1"/>
    <col min="6155" max="6155" width="15.453125" style="123" customWidth="1"/>
    <col min="6156" max="6156" width="1.453125" style="123" customWidth="1"/>
    <col min="6157" max="6157" width="15.453125" style="123" customWidth="1"/>
    <col min="6158" max="6158" width="1.453125" style="123" customWidth="1"/>
    <col min="6159" max="6159" width="15.453125" style="123" customWidth="1"/>
    <col min="6160" max="6160" width="1.453125" style="123" customWidth="1"/>
    <col min="6161" max="6161" width="15.453125" style="123" customWidth="1"/>
    <col min="6162" max="6162" width="1.453125" style="123" customWidth="1"/>
    <col min="6163" max="6163" width="15.453125" style="123" customWidth="1"/>
    <col min="6164" max="6164" width="1.453125" style="123" customWidth="1"/>
    <col min="6165" max="6165" width="15.453125" style="123" customWidth="1"/>
    <col min="6166" max="6166" width="1.453125" style="123" customWidth="1"/>
    <col min="6167" max="6167" width="19.81640625" style="123" customWidth="1"/>
    <col min="6168" max="6168" width="0.81640625" style="123" customWidth="1"/>
    <col min="6169" max="6169" width="12.81640625" style="123" bestFit="1" customWidth="1"/>
    <col min="6170" max="6170" width="0.81640625" style="123" customWidth="1"/>
    <col min="6171" max="6171" width="15.453125" style="123" customWidth="1"/>
    <col min="6172" max="6406" width="9.1796875" style="123"/>
    <col min="6407" max="6407" width="39" style="123" customWidth="1"/>
    <col min="6408" max="6408" width="5.453125" style="123" customWidth="1"/>
    <col min="6409" max="6409" width="15.453125" style="123" customWidth="1"/>
    <col min="6410" max="6410" width="1.453125" style="123" customWidth="1"/>
    <col min="6411" max="6411" width="15.453125" style="123" customWidth="1"/>
    <col min="6412" max="6412" width="1.453125" style="123" customWidth="1"/>
    <col min="6413" max="6413" width="15.453125" style="123" customWidth="1"/>
    <col min="6414" max="6414" width="1.453125" style="123" customWidth="1"/>
    <col min="6415" max="6415" width="15.453125" style="123" customWidth="1"/>
    <col min="6416" max="6416" width="1.453125" style="123" customWidth="1"/>
    <col min="6417" max="6417" width="15.453125" style="123" customWidth="1"/>
    <col min="6418" max="6418" width="1.453125" style="123" customWidth="1"/>
    <col min="6419" max="6419" width="15.453125" style="123" customWidth="1"/>
    <col min="6420" max="6420" width="1.453125" style="123" customWidth="1"/>
    <col min="6421" max="6421" width="15.453125" style="123" customWidth="1"/>
    <col min="6422" max="6422" width="1.453125" style="123" customWidth="1"/>
    <col min="6423" max="6423" width="19.81640625" style="123" customWidth="1"/>
    <col min="6424" max="6424" width="0.81640625" style="123" customWidth="1"/>
    <col min="6425" max="6425" width="12.81640625" style="123" bestFit="1" customWidth="1"/>
    <col min="6426" max="6426" width="0.81640625" style="123" customWidth="1"/>
    <col min="6427" max="6427" width="15.453125" style="123" customWidth="1"/>
    <col min="6428" max="6662" width="9.1796875" style="123"/>
    <col min="6663" max="6663" width="39" style="123" customWidth="1"/>
    <col min="6664" max="6664" width="5.453125" style="123" customWidth="1"/>
    <col min="6665" max="6665" width="15.453125" style="123" customWidth="1"/>
    <col min="6666" max="6666" width="1.453125" style="123" customWidth="1"/>
    <col min="6667" max="6667" width="15.453125" style="123" customWidth="1"/>
    <col min="6668" max="6668" width="1.453125" style="123" customWidth="1"/>
    <col min="6669" max="6669" width="15.453125" style="123" customWidth="1"/>
    <col min="6670" max="6670" width="1.453125" style="123" customWidth="1"/>
    <col min="6671" max="6671" width="15.453125" style="123" customWidth="1"/>
    <col min="6672" max="6672" width="1.453125" style="123" customWidth="1"/>
    <col min="6673" max="6673" width="15.453125" style="123" customWidth="1"/>
    <col min="6674" max="6674" width="1.453125" style="123" customWidth="1"/>
    <col min="6675" max="6675" width="15.453125" style="123" customWidth="1"/>
    <col min="6676" max="6676" width="1.453125" style="123" customWidth="1"/>
    <col min="6677" max="6677" width="15.453125" style="123" customWidth="1"/>
    <col min="6678" max="6678" width="1.453125" style="123" customWidth="1"/>
    <col min="6679" max="6679" width="19.81640625" style="123" customWidth="1"/>
    <col min="6680" max="6680" width="0.81640625" style="123" customWidth="1"/>
    <col min="6681" max="6681" width="12.81640625" style="123" bestFit="1" customWidth="1"/>
    <col min="6682" max="6682" width="0.81640625" style="123" customWidth="1"/>
    <col min="6683" max="6683" width="15.453125" style="123" customWidth="1"/>
    <col min="6684" max="6918" width="9.1796875" style="123"/>
    <col min="6919" max="6919" width="39" style="123" customWidth="1"/>
    <col min="6920" max="6920" width="5.453125" style="123" customWidth="1"/>
    <col min="6921" max="6921" width="15.453125" style="123" customWidth="1"/>
    <col min="6922" max="6922" width="1.453125" style="123" customWidth="1"/>
    <col min="6923" max="6923" width="15.453125" style="123" customWidth="1"/>
    <col min="6924" max="6924" width="1.453125" style="123" customWidth="1"/>
    <col min="6925" max="6925" width="15.453125" style="123" customWidth="1"/>
    <col min="6926" max="6926" width="1.453125" style="123" customWidth="1"/>
    <col min="6927" max="6927" width="15.453125" style="123" customWidth="1"/>
    <col min="6928" max="6928" width="1.453125" style="123" customWidth="1"/>
    <col min="6929" max="6929" width="15.453125" style="123" customWidth="1"/>
    <col min="6930" max="6930" width="1.453125" style="123" customWidth="1"/>
    <col min="6931" max="6931" width="15.453125" style="123" customWidth="1"/>
    <col min="6932" max="6932" width="1.453125" style="123" customWidth="1"/>
    <col min="6933" max="6933" width="15.453125" style="123" customWidth="1"/>
    <col min="6934" max="6934" width="1.453125" style="123" customWidth="1"/>
    <col min="6935" max="6935" width="19.81640625" style="123" customWidth="1"/>
    <col min="6936" max="6936" width="0.81640625" style="123" customWidth="1"/>
    <col min="6937" max="6937" width="12.81640625" style="123" bestFit="1" customWidth="1"/>
    <col min="6938" max="6938" width="0.81640625" style="123" customWidth="1"/>
    <col min="6939" max="6939" width="15.453125" style="123" customWidth="1"/>
    <col min="6940" max="7174" width="9.1796875" style="123"/>
    <col min="7175" max="7175" width="39" style="123" customWidth="1"/>
    <col min="7176" max="7176" width="5.453125" style="123" customWidth="1"/>
    <col min="7177" max="7177" width="15.453125" style="123" customWidth="1"/>
    <col min="7178" max="7178" width="1.453125" style="123" customWidth="1"/>
    <col min="7179" max="7179" width="15.453125" style="123" customWidth="1"/>
    <col min="7180" max="7180" width="1.453125" style="123" customWidth="1"/>
    <col min="7181" max="7181" width="15.453125" style="123" customWidth="1"/>
    <col min="7182" max="7182" width="1.453125" style="123" customWidth="1"/>
    <col min="7183" max="7183" width="15.453125" style="123" customWidth="1"/>
    <col min="7184" max="7184" width="1.453125" style="123" customWidth="1"/>
    <col min="7185" max="7185" width="15.453125" style="123" customWidth="1"/>
    <col min="7186" max="7186" width="1.453125" style="123" customWidth="1"/>
    <col min="7187" max="7187" width="15.453125" style="123" customWidth="1"/>
    <col min="7188" max="7188" width="1.453125" style="123" customWidth="1"/>
    <col min="7189" max="7189" width="15.453125" style="123" customWidth="1"/>
    <col min="7190" max="7190" width="1.453125" style="123" customWidth="1"/>
    <col min="7191" max="7191" width="19.81640625" style="123" customWidth="1"/>
    <col min="7192" max="7192" width="0.81640625" style="123" customWidth="1"/>
    <col min="7193" max="7193" width="12.81640625" style="123" bestFit="1" customWidth="1"/>
    <col min="7194" max="7194" width="0.81640625" style="123" customWidth="1"/>
    <col min="7195" max="7195" width="15.453125" style="123" customWidth="1"/>
    <col min="7196" max="7430" width="9.1796875" style="123"/>
    <col min="7431" max="7431" width="39" style="123" customWidth="1"/>
    <col min="7432" max="7432" width="5.453125" style="123" customWidth="1"/>
    <col min="7433" max="7433" width="15.453125" style="123" customWidth="1"/>
    <col min="7434" max="7434" width="1.453125" style="123" customWidth="1"/>
    <col min="7435" max="7435" width="15.453125" style="123" customWidth="1"/>
    <col min="7436" max="7436" width="1.453125" style="123" customWidth="1"/>
    <col min="7437" max="7437" width="15.453125" style="123" customWidth="1"/>
    <col min="7438" max="7438" width="1.453125" style="123" customWidth="1"/>
    <col min="7439" max="7439" width="15.453125" style="123" customWidth="1"/>
    <col min="7440" max="7440" width="1.453125" style="123" customWidth="1"/>
    <col min="7441" max="7441" width="15.453125" style="123" customWidth="1"/>
    <col min="7442" max="7442" width="1.453125" style="123" customWidth="1"/>
    <col min="7443" max="7443" width="15.453125" style="123" customWidth="1"/>
    <col min="7444" max="7444" width="1.453125" style="123" customWidth="1"/>
    <col min="7445" max="7445" width="15.453125" style="123" customWidth="1"/>
    <col min="7446" max="7446" width="1.453125" style="123" customWidth="1"/>
    <col min="7447" max="7447" width="19.81640625" style="123" customWidth="1"/>
    <col min="7448" max="7448" width="0.81640625" style="123" customWidth="1"/>
    <col min="7449" max="7449" width="12.81640625" style="123" bestFit="1" customWidth="1"/>
    <col min="7450" max="7450" width="0.81640625" style="123" customWidth="1"/>
    <col min="7451" max="7451" width="15.453125" style="123" customWidth="1"/>
    <col min="7452" max="7686" width="9.1796875" style="123"/>
    <col min="7687" max="7687" width="39" style="123" customWidth="1"/>
    <col min="7688" max="7688" width="5.453125" style="123" customWidth="1"/>
    <col min="7689" max="7689" width="15.453125" style="123" customWidth="1"/>
    <col min="7690" max="7690" width="1.453125" style="123" customWidth="1"/>
    <col min="7691" max="7691" width="15.453125" style="123" customWidth="1"/>
    <col min="7692" max="7692" width="1.453125" style="123" customWidth="1"/>
    <col min="7693" max="7693" width="15.453125" style="123" customWidth="1"/>
    <col min="7694" max="7694" width="1.453125" style="123" customWidth="1"/>
    <col min="7695" max="7695" width="15.453125" style="123" customWidth="1"/>
    <col min="7696" max="7696" width="1.453125" style="123" customWidth="1"/>
    <col min="7697" max="7697" width="15.453125" style="123" customWidth="1"/>
    <col min="7698" max="7698" width="1.453125" style="123" customWidth="1"/>
    <col min="7699" max="7699" width="15.453125" style="123" customWidth="1"/>
    <col min="7700" max="7700" width="1.453125" style="123" customWidth="1"/>
    <col min="7701" max="7701" width="15.453125" style="123" customWidth="1"/>
    <col min="7702" max="7702" width="1.453125" style="123" customWidth="1"/>
    <col min="7703" max="7703" width="19.81640625" style="123" customWidth="1"/>
    <col min="7704" max="7704" width="0.81640625" style="123" customWidth="1"/>
    <col min="7705" max="7705" width="12.81640625" style="123" bestFit="1" customWidth="1"/>
    <col min="7706" max="7706" width="0.81640625" style="123" customWidth="1"/>
    <col min="7707" max="7707" width="15.453125" style="123" customWidth="1"/>
    <col min="7708" max="7942" width="9.1796875" style="123"/>
    <col min="7943" max="7943" width="39" style="123" customWidth="1"/>
    <col min="7944" max="7944" width="5.453125" style="123" customWidth="1"/>
    <col min="7945" max="7945" width="15.453125" style="123" customWidth="1"/>
    <col min="7946" max="7946" width="1.453125" style="123" customWidth="1"/>
    <col min="7947" max="7947" width="15.453125" style="123" customWidth="1"/>
    <col min="7948" max="7948" width="1.453125" style="123" customWidth="1"/>
    <col min="7949" max="7949" width="15.453125" style="123" customWidth="1"/>
    <col min="7950" max="7950" width="1.453125" style="123" customWidth="1"/>
    <col min="7951" max="7951" width="15.453125" style="123" customWidth="1"/>
    <col min="7952" max="7952" width="1.453125" style="123" customWidth="1"/>
    <col min="7953" max="7953" width="15.453125" style="123" customWidth="1"/>
    <col min="7954" max="7954" width="1.453125" style="123" customWidth="1"/>
    <col min="7955" max="7955" width="15.453125" style="123" customWidth="1"/>
    <col min="7956" max="7956" width="1.453125" style="123" customWidth="1"/>
    <col min="7957" max="7957" width="15.453125" style="123" customWidth="1"/>
    <col min="7958" max="7958" width="1.453125" style="123" customWidth="1"/>
    <col min="7959" max="7959" width="19.81640625" style="123" customWidth="1"/>
    <col min="7960" max="7960" width="0.81640625" style="123" customWidth="1"/>
    <col min="7961" max="7961" width="12.81640625" style="123" bestFit="1" customWidth="1"/>
    <col min="7962" max="7962" width="0.81640625" style="123" customWidth="1"/>
    <col min="7963" max="7963" width="15.453125" style="123" customWidth="1"/>
    <col min="7964" max="8198" width="9.1796875" style="123"/>
    <col min="8199" max="8199" width="39" style="123" customWidth="1"/>
    <col min="8200" max="8200" width="5.453125" style="123" customWidth="1"/>
    <col min="8201" max="8201" width="15.453125" style="123" customWidth="1"/>
    <col min="8202" max="8202" width="1.453125" style="123" customWidth="1"/>
    <col min="8203" max="8203" width="15.453125" style="123" customWidth="1"/>
    <col min="8204" max="8204" width="1.453125" style="123" customWidth="1"/>
    <col min="8205" max="8205" width="15.453125" style="123" customWidth="1"/>
    <col min="8206" max="8206" width="1.453125" style="123" customWidth="1"/>
    <col min="8207" max="8207" width="15.453125" style="123" customWidth="1"/>
    <col min="8208" max="8208" width="1.453125" style="123" customWidth="1"/>
    <col min="8209" max="8209" width="15.453125" style="123" customWidth="1"/>
    <col min="8210" max="8210" width="1.453125" style="123" customWidth="1"/>
    <col min="8211" max="8211" width="15.453125" style="123" customWidth="1"/>
    <col min="8212" max="8212" width="1.453125" style="123" customWidth="1"/>
    <col min="8213" max="8213" width="15.453125" style="123" customWidth="1"/>
    <col min="8214" max="8214" width="1.453125" style="123" customWidth="1"/>
    <col min="8215" max="8215" width="19.81640625" style="123" customWidth="1"/>
    <col min="8216" max="8216" width="0.81640625" style="123" customWidth="1"/>
    <col min="8217" max="8217" width="12.81640625" style="123" bestFit="1" customWidth="1"/>
    <col min="8218" max="8218" width="0.81640625" style="123" customWidth="1"/>
    <col min="8219" max="8219" width="15.453125" style="123" customWidth="1"/>
    <col min="8220" max="8454" width="9.1796875" style="123"/>
    <col min="8455" max="8455" width="39" style="123" customWidth="1"/>
    <col min="8456" max="8456" width="5.453125" style="123" customWidth="1"/>
    <col min="8457" max="8457" width="15.453125" style="123" customWidth="1"/>
    <col min="8458" max="8458" width="1.453125" style="123" customWidth="1"/>
    <col min="8459" max="8459" width="15.453125" style="123" customWidth="1"/>
    <col min="8460" max="8460" width="1.453125" style="123" customWidth="1"/>
    <col min="8461" max="8461" width="15.453125" style="123" customWidth="1"/>
    <col min="8462" max="8462" width="1.453125" style="123" customWidth="1"/>
    <col min="8463" max="8463" width="15.453125" style="123" customWidth="1"/>
    <col min="8464" max="8464" width="1.453125" style="123" customWidth="1"/>
    <col min="8465" max="8465" width="15.453125" style="123" customWidth="1"/>
    <col min="8466" max="8466" width="1.453125" style="123" customWidth="1"/>
    <col min="8467" max="8467" width="15.453125" style="123" customWidth="1"/>
    <col min="8468" max="8468" width="1.453125" style="123" customWidth="1"/>
    <col min="8469" max="8469" width="15.453125" style="123" customWidth="1"/>
    <col min="8470" max="8470" width="1.453125" style="123" customWidth="1"/>
    <col min="8471" max="8471" width="19.81640625" style="123" customWidth="1"/>
    <col min="8472" max="8472" width="0.81640625" style="123" customWidth="1"/>
    <col min="8473" max="8473" width="12.81640625" style="123" bestFit="1" customWidth="1"/>
    <col min="8474" max="8474" width="0.81640625" style="123" customWidth="1"/>
    <col min="8475" max="8475" width="15.453125" style="123" customWidth="1"/>
    <col min="8476" max="8710" width="9.1796875" style="123"/>
    <col min="8711" max="8711" width="39" style="123" customWidth="1"/>
    <col min="8712" max="8712" width="5.453125" style="123" customWidth="1"/>
    <col min="8713" max="8713" width="15.453125" style="123" customWidth="1"/>
    <col min="8714" max="8714" width="1.453125" style="123" customWidth="1"/>
    <col min="8715" max="8715" width="15.453125" style="123" customWidth="1"/>
    <col min="8716" max="8716" width="1.453125" style="123" customWidth="1"/>
    <col min="8717" max="8717" width="15.453125" style="123" customWidth="1"/>
    <col min="8718" max="8718" width="1.453125" style="123" customWidth="1"/>
    <col min="8719" max="8719" width="15.453125" style="123" customWidth="1"/>
    <col min="8720" max="8720" width="1.453125" style="123" customWidth="1"/>
    <col min="8721" max="8721" width="15.453125" style="123" customWidth="1"/>
    <col min="8722" max="8722" width="1.453125" style="123" customWidth="1"/>
    <col min="8723" max="8723" width="15.453125" style="123" customWidth="1"/>
    <col min="8724" max="8724" width="1.453125" style="123" customWidth="1"/>
    <col min="8725" max="8725" width="15.453125" style="123" customWidth="1"/>
    <col min="8726" max="8726" width="1.453125" style="123" customWidth="1"/>
    <col min="8727" max="8727" width="19.81640625" style="123" customWidth="1"/>
    <col min="8728" max="8728" width="0.81640625" style="123" customWidth="1"/>
    <col min="8729" max="8729" width="12.81640625" style="123" bestFit="1" customWidth="1"/>
    <col min="8730" max="8730" width="0.81640625" style="123" customWidth="1"/>
    <col min="8731" max="8731" width="15.453125" style="123" customWidth="1"/>
    <col min="8732" max="8966" width="9.1796875" style="123"/>
    <col min="8967" max="8967" width="39" style="123" customWidth="1"/>
    <col min="8968" max="8968" width="5.453125" style="123" customWidth="1"/>
    <col min="8969" max="8969" width="15.453125" style="123" customWidth="1"/>
    <col min="8970" max="8970" width="1.453125" style="123" customWidth="1"/>
    <col min="8971" max="8971" width="15.453125" style="123" customWidth="1"/>
    <col min="8972" max="8972" width="1.453125" style="123" customWidth="1"/>
    <col min="8973" max="8973" width="15.453125" style="123" customWidth="1"/>
    <col min="8974" max="8974" width="1.453125" style="123" customWidth="1"/>
    <col min="8975" max="8975" width="15.453125" style="123" customWidth="1"/>
    <col min="8976" max="8976" width="1.453125" style="123" customWidth="1"/>
    <col min="8977" max="8977" width="15.453125" style="123" customWidth="1"/>
    <col min="8978" max="8978" width="1.453125" style="123" customWidth="1"/>
    <col min="8979" max="8979" width="15.453125" style="123" customWidth="1"/>
    <col min="8980" max="8980" width="1.453125" style="123" customWidth="1"/>
    <col min="8981" max="8981" width="15.453125" style="123" customWidth="1"/>
    <col min="8982" max="8982" width="1.453125" style="123" customWidth="1"/>
    <col min="8983" max="8983" width="19.81640625" style="123" customWidth="1"/>
    <col min="8984" max="8984" width="0.81640625" style="123" customWidth="1"/>
    <col min="8985" max="8985" width="12.81640625" style="123" bestFit="1" customWidth="1"/>
    <col min="8986" max="8986" width="0.81640625" style="123" customWidth="1"/>
    <col min="8987" max="8987" width="15.453125" style="123" customWidth="1"/>
    <col min="8988" max="9222" width="9.1796875" style="123"/>
    <col min="9223" max="9223" width="39" style="123" customWidth="1"/>
    <col min="9224" max="9224" width="5.453125" style="123" customWidth="1"/>
    <col min="9225" max="9225" width="15.453125" style="123" customWidth="1"/>
    <col min="9226" max="9226" width="1.453125" style="123" customWidth="1"/>
    <col min="9227" max="9227" width="15.453125" style="123" customWidth="1"/>
    <col min="9228" max="9228" width="1.453125" style="123" customWidth="1"/>
    <col min="9229" max="9229" width="15.453125" style="123" customWidth="1"/>
    <col min="9230" max="9230" width="1.453125" style="123" customWidth="1"/>
    <col min="9231" max="9231" width="15.453125" style="123" customWidth="1"/>
    <col min="9232" max="9232" width="1.453125" style="123" customWidth="1"/>
    <col min="9233" max="9233" width="15.453125" style="123" customWidth="1"/>
    <col min="9234" max="9234" width="1.453125" style="123" customWidth="1"/>
    <col min="9235" max="9235" width="15.453125" style="123" customWidth="1"/>
    <col min="9236" max="9236" width="1.453125" style="123" customWidth="1"/>
    <col min="9237" max="9237" width="15.453125" style="123" customWidth="1"/>
    <col min="9238" max="9238" width="1.453125" style="123" customWidth="1"/>
    <col min="9239" max="9239" width="19.81640625" style="123" customWidth="1"/>
    <col min="9240" max="9240" width="0.81640625" style="123" customWidth="1"/>
    <col min="9241" max="9241" width="12.81640625" style="123" bestFit="1" customWidth="1"/>
    <col min="9242" max="9242" width="0.81640625" style="123" customWidth="1"/>
    <col min="9243" max="9243" width="15.453125" style="123" customWidth="1"/>
    <col min="9244" max="9478" width="9.1796875" style="123"/>
    <col min="9479" max="9479" width="39" style="123" customWidth="1"/>
    <col min="9480" max="9480" width="5.453125" style="123" customWidth="1"/>
    <col min="9481" max="9481" width="15.453125" style="123" customWidth="1"/>
    <col min="9482" max="9482" width="1.453125" style="123" customWidth="1"/>
    <col min="9483" max="9483" width="15.453125" style="123" customWidth="1"/>
    <col min="9484" max="9484" width="1.453125" style="123" customWidth="1"/>
    <col min="9485" max="9485" width="15.453125" style="123" customWidth="1"/>
    <col min="9486" max="9486" width="1.453125" style="123" customWidth="1"/>
    <col min="9487" max="9487" width="15.453125" style="123" customWidth="1"/>
    <col min="9488" max="9488" width="1.453125" style="123" customWidth="1"/>
    <col min="9489" max="9489" width="15.453125" style="123" customWidth="1"/>
    <col min="9490" max="9490" width="1.453125" style="123" customWidth="1"/>
    <col min="9491" max="9491" width="15.453125" style="123" customWidth="1"/>
    <col min="9492" max="9492" width="1.453125" style="123" customWidth="1"/>
    <col min="9493" max="9493" width="15.453125" style="123" customWidth="1"/>
    <col min="9494" max="9494" width="1.453125" style="123" customWidth="1"/>
    <col min="9495" max="9495" width="19.81640625" style="123" customWidth="1"/>
    <col min="9496" max="9496" width="0.81640625" style="123" customWidth="1"/>
    <col min="9497" max="9497" width="12.81640625" style="123" bestFit="1" customWidth="1"/>
    <col min="9498" max="9498" width="0.81640625" style="123" customWidth="1"/>
    <col min="9499" max="9499" width="15.453125" style="123" customWidth="1"/>
    <col min="9500" max="9734" width="9.1796875" style="123"/>
    <col min="9735" max="9735" width="39" style="123" customWidth="1"/>
    <col min="9736" max="9736" width="5.453125" style="123" customWidth="1"/>
    <col min="9737" max="9737" width="15.453125" style="123" customWidth="1"/>
    <col min="9738" max="9738" width="1.453125" style="123" customWidth="1"/>
    <col min="9739" max="9739" width="15.453125" style="123" customWidth="1"/>
    <col min="9740" max="9740" width="1.453125" style="123" customWidth="1"/>
    <col min="9741" max="9741" width="15.453125" style="123" customWidth="1"/>
    <col min="9742" max="9742" width="1.453125" style="123" customWidth="1"/>
    <col min="9743" max="9743" width="15.453125" style="123" customWidth="1"/>
    <col min="9744" max="9744" width="1.453125" style="123" customWidth="1"/>
    <col min="9745" max="9745" width="15.453125" style="123" customWidth="1"/>
    <col min="9746" max="9746" width="1.453125" style="123" customWidth="1"/>
    <col min="9747" max="9747" width="15.453125" style="123" customWidth="1"/>
    <col min="9748" max="9748" width="1.453125" style="123" customWidth="1"/>
    <col min="9749" max="9749" width="15.453125" style="123" customWidth="1"/>
    <col min="9750" max="9750" width="1.453125" style="123" customWidth="1"/>
    <col min="9751" max="9751" width="19.81640625" style="123" customWidth="1"/>
    <col min="9752" max="9752" width="0.81640625" style="123" customWidth="1"/>
    <col min="9753" max="9753" width="12.81640625" style="123" bestFit="1" customWidth="1"/>
    <col min="9754" max="9754" width="0.81640625" style="123" customWidth="1"/>
    <col min="9755" max="9755" width="15.453125" style="123" customWidth="1"/>
    <col min="9756" max="9990" width="9.1796875" style="123"/>
    <col min="9991" max="9991" width="39" style="123" customWidth="1"/>
    <col min="9992" max="9992" width="5.453125" style="123" customWidth="1"/>
    <col min="9993" max="9993" width="15.453125" style="123" customWidth="1"/>
    <col min="9994" max="9994" width="1.453125" style="123" customWidth="1"/>
    <col min="9995" max="9995" width="15.453125" style="123" customWidth="1"/>
    <col min="9996" max="9996" width="1.453125" style="123" customWidth="1"/>
    <col min="9997" max="9997" width="15.453125" style="123" customWidth="1"/>
    <col min="9998" max="9998" width="1.453125" style="123" customWidth="1"/>
    <col min="9999" max="9999" width="15.453125" style="123" customWidth="1"/>
    <col min="10000" max="10000" width="1.453125" style="123" customWidth="1"/>
    <col min="10001" max="10001" width="15.453125" style="123" customWidth="1"/>
    <col min="10002" max="10002" width="1.453125" style="123" customWidth="1"/>
    <col min="10003" max="10003" width="15.453125" style="123" customWidth="1"/>
    <col min="10004" max="10004" width="1.453125" style="123" customWidth="1"/>
    <col min="10005" max="10005" width="15.453125" style="123" customWidth="1"/>
    <col min="10006" max="10006" width="1.453125" style="123" customWidth="1"/>
    <col min="10007" max="10007" width="19.81640625" style="123" customWidth="1"/>
    <col min="10008" max="10008" width="0.81640625" style="123" customWidth="1"/>
    <col min="10009" max="10009" width="12.81640625" style="123" bestFit="1" customWidth="1"/>
    <col min="10010" max="10010" width="0.81640625" style="123" customWidth="1"/>
    <col min="10011" max="10011" width="15.453125" style="123" customWidth="1"/>
    <col min="10012" max="10246" width="9.1796875" style="123"/>
    <col min="10247" max="10247" width="39" style="123" customWidth="1"/>
    <col min="10248" max="10248" width="5.453125" style="123" customWidth="1"/>
    <col min="10249" max="10249" width="15.453125" style="123" customWidth="1"/>
    <col min="10250" max="10250" width="1.453125" style="123" customWidth="1"/>
    <col min="10251" max="10251" width="15.453125" style="123" customWidth="1"/>
    <col min="10252" max="10252" width="1.453125" style="123" customWidth="1"/>
    <col min="10253" max="10253" width="15.453125" style="123" customWidth="1"/>
    <col min="10254" max="10254" width="1.453125" style="123" customWidth="1"/>
    <col min="10255" max="10255" width="15.453125" style="123" customWidth="1"/>
    <col min="10256" max="10256" width="1.453125" style="123" customWidth="1"/>
    <col min="10257" max="10257" width="15.453125" style="123" customWidth="1"/>
    <col min="10258" max="10258" width="1.453125" style="123" customWidth="1"/>
    <col min="10259" max="10259" width="15.453125" style="123" customWidth="1"/>
    <col min="10260" max="10260" width="1.453125" style="123" customWidth="1"/>
    <col min="10261" max="10261" width="15.453125" style="123" customWidth="1"/>
    <col min="10262" max="10262" width="1.453125" style="123" customWidth="1"/>
    <col min="10263" max="10263" width="19.81640625" style="123" customWidth="1"/>
    <col min="10264" max="10264" width="0.81640625" style="123" customWidth="1"/>
    <col min="10265" max="10265" width="12.81640625" style="123" bestFit="1" customWidth="1"/>
    <col min="10266" max="10266" width="0.81640625" style="123" customWidth="1"/>
    <col min="10267" max="10267" width="15.453125" style="123" customWidth="1"/>
    <col min="10268" max="10502" width="9.1796875" style="123"/>
    <col min="10503" max="10503" width="39" style="123" customWidth="1"/>
    <col min="10504" max="10504" width="5.453125" style="123" customWidth="1"/>
    <col min="10505" max="10505" width="15.453125" style="123" customWidth="1"/>
    <col min="10506" max="10506" width="1.453125" style="123" customWidth="1"/>
    <col min="10507" max="10507" width="15.453125" style="123" customWidth="1"/>
    <col min="10508" max="10508" width="1.453125" style="123" customWidth="1"/>
    <col min="10509" max="10509" width="15.453125" style="123" customWidth="1"/>
    <col min="10510" max="10510" width="1.453125" style="123" customWidth="1"/>
    <col min="10511" max="10511" width="15.453125" style="123" customWidth="1"/>
    <col min="10512" max="10512" width="1.453125" style="123" customWidth="1"/>
    <col min="10513" max="10513" width="15.453125" style="123" customWidth="1"/>
    <col min="10514" max="10514" width="1.453125" style="123" customWidth="1"/>
    <col min="10515" max="10515" width="15.453125" style="123" customWidth="1"/>
    <col min="10516" max="10516" width="1.453125" style="123" customWidth="1"/>
    <col min="10517" max="10517" width="15.453125" style="123" customWidth="1"/>
    <col min="10518" max="10518" width="1.453125" style="123" customWidth="1"/>
    <col min="10519" max="10519" width="19.81640625" style="123" customWidth="1"/>
    <col min="10520" max="10520" width="0.81640625" style="123" customWidth="1"/>
    <col min="10521" max="10521" width="12.81640625" style="123" bestFit="1" customWidth="1"/>
    <col min="10522" max="10522" width="0.81640625" style="123" customWidth="1"/>
    <col min="10523" max="10523" width="15.453125" style="123" customWidth="1"/>
    <col min="10524" max="10758" width="9.1796875" style="123"/>
    <col min="10759" max="10759" width="39" style="123" customWidth="1"/>
    <col min="10760" max="10760" width="5.453125" style="123" customWidth="1"/>
    <col min="10761" max="10761" width="15.453125" style="123" customWidth="1"/>
    <col min="10762" max="10762" width="1.453125" style="123" customWidth="1"/>
    <col min="10763" max="10763" width="15.453125" style="123" customWidth="1"/>
    <col min="10764" max="10764" width="1.453125" style="123" customWidth="1"/>
    <col min="10765" max="10765" width="15.453125" style="123" customWidth="1"/>
    <col min="10766" max="10766" width="1.453125" style="123" customWidth="1"/>
    <col min="10767" max="10767" width="15.453125" style="123" customWidth="1"/>
    <col min="10768" max="10768" width="1.453125" style="123" customWidth="1"/>
    <col min="10769" max="10769" width="15.453125" style="123" customWidth="1"/>
    <col min="10770" max="10770" width="1.453125" style="123" customWidth="1"/>
    <col min="10771" max="10771" width="15.453125" style="123" customWidth="1"/>
    <col min="10772" max="10772" width="1.453125" style="123" customWidth="1"/>
    <col min="10773" max="10773" width="15.453125" style="123" customWidth="1"/>
    <col min="10774" max="10774" width="1.453125" style="123" customWidth="1"/>
    <col min="10775" max="10775" width="19.81640625" style="123" customWidth="1"/>
    <col min="10776" max="10776" width="0.81640625" style="123" customWidth="1"/>
    <col min="10777" max="10777" width="12.81640625" style="123" bestFit="1" customWidth="1"/>
    <col min="10778" max="10778" width="0.81640625" style="123" customWidth="1"/>
    <col min="10779" max="10779" width="15.453125" style="123" customWidth="1"/>
    <col min="10780" max="11014" width="9.1796875" style="123"/>
    <col min="11015" max="11015" width="39" style="123" customWidth="1"/>
    <col min="11016" max="11016" width="5.453125" style="123" customWidth="1"/>
    <col min="11017" max="11017" width="15.453125" style="123" customWidth="1"/>
    <col min="11018" max="11018" width="1.453125" style="123" customWidth="1"/>
    <col min="11019" max="11019" width="15.453125" style="123" customWidth="1"/>
    <col min="11020" max="11020" width="1.453125" style="123" customWidth="1"/>
    <col min="11021" max="11021" width="15.453125" style="123" customWidth="1"/>
    <col min="11022" max="11022" width="1.453125" style="123" customWidth="1"/>
    <col min="11023" max="11023" width="15.453125" style="123" customWidth="1"/>
    <col min="11024" max="11024" width="1.453125" style="123" customWidth="1"/>
    <col min="11025" max="11025" width="15.453125" style="123" customWidth="1"/>
    <col min="11026" max="11026" width="1.453125" style="123" customWidth="1"/>
    <col min="11027" max="11027" width="15.453125" style="123" customWidth="1"/>
    <col min="11028" max="11028" width="1.453125" style="123" customWidth="1"/>
    <col min="11029" max="11029" width="15.453125" style="123" customWidth="1"/>
    <col min="11030" max="11030" width="1.453125" style="123" customWidth="1"/>
    <col min="11031" max="11031" width="19.81640625" style="123" customWidth="1"/>
    <col min="11032" max="11032" width="0.81640625" style="123" customWidth="1"/>
    <col min="11033" max="11033" width="12.81640625" style="123" bestFit="1" customWidth="1"/>
    <col min="11034" max="11034" width="0.81640625" style="123" customWidth="1"/>
    <col min="11035" max="11035" width="15.453125" style="123" customWidth="1"/>
    <col min="11036" max="11270" width="9.1796875" style="123"/>
    <col min="11271" max="11271" width="39" style="123" customWidth="1"/>
    <col min="11272" max="11272" width="5.453125" style="123" customWidth="1"/>
    <col min="11273" max="11273" width="15.453125" style="123" customWidth="1"/>
    <col min="11274" max="11274" width="1.453125" style="123" customWidth="1"/>
    <col min="11275" max="11275" width="15.453125" style="123" customWidth="1"/>
    <col min="11276" max="11276" width="1.453125" style="123" customWidth="1"/>
    <col min="11277" max="11277" width="15.453125" style="123" customWidth="1"/>
    <col min="11278" max="11278" width="1.453125" style="123" customWidth="1"/>
    <col min="11279" max="11279" width="15.453125" style="123" customWidth="1"/>
    <col min="11280" max="11280" width="1.453125" style="123" customWidth="1"/>
    <col min="11281" max="11281" width="15.453125" style="123" customWidth="1"/>
    <col min="11282" max="11282" width="1.453125" style="123" customWidth="1"/>
    <col min="11283" max="11283" width="15.453125" style="123" customWidth="1"/>
    <col min="11284" max="11284" width="1.453125" style="123" customWidth="1"/>
    <col min="11285" max="11285" width="15.453125" style="123" customWidth="1"/>
    <col min="11286" max="11286" width="1.453125" style="123" customWidth="1"/>
    <col min="11287" max="11287" width="19.81640625" style="123" customWidth="1"/>
    <col min="11288" max="11288" width="0.81640625" style="123" customWidth="1"/>
    <col min="11289" max="11289" width="12.81640625" style="123" bestFit="1" customWidth="1"/>
    <col min="11290" max="11290" width="0.81640625" style="123" customWidth="1"/>
    <col min="11291" max="11291" width="15.453125" style="123" customWidth="1"/>
    <col min="11292" max="11526" width="9.1796875" style="123"/>
    <col min="11527" max="11527" width="39" style="123" customWidth="1"/>
    <col min="11528" max="11528" width="5.453125" style="123" customWidth="1"/>
    <col min="11529" max="11529" width="15.453125" style="123" customWidth="1"/>
    <col min="11530" max="11530" width="1.453125" style="123" customWidth="1"/>
    <col min="11531" max="11531" width="15.453125" style="123" customWidth="1"/>
    <col min="11532" max="11532" width="1.453125" style="123" customWidth="1"/>
    <col min="11533" max="11533" width="15.453125" style="123" customWidth="1"/>
    <col min="11534" max="11534" width="1.453125" style="123" customWidth="1"/>
    <col min="11535" max="11535" width="15.453125" style="123" customWidth="1"/>
    <col min="11536" max="11536" width="1.453125" style="123" customWidth="1"/>
    <col min="11537" max="11537" width="15.453125" style="123" customWidth="1"/>
    <col min="11538" max="11538" width="1.453125" style="123" customWidth="1"/>
    <col min="11539" max="11539" width="15.453125" style="123" customWidth="1"/>
    <col min="11540" max="11540" width="1.453125" style="123" customWidth="1"/>
    <col min="11541" max="11541" width="15.453125" style="123" customWidth="1"/>
    <col min="11542" max="11542" width="1.453125" style="123" customWidth="1"/>
    <col min="11543" max="11543" width="19.81640625" style="123" customWidth="1"/>
    <col min="11544" max="11544" width="0.81640625" style="123" customWidth="1"/>
    <col min="11545" max="11545" width="12.81640625" style="123" bestFit="1" customWidth="1"/>
    <col min="11546" max="11546" width="0.81640625" style="123" customWidth="1"/>
    <col min="11547" max="11547" width="15.453125" style="123" customWidth="1"/>
    <col min="11548" max="11782" width="9.1796875" style="123"/>
    <col min="11783" max="11783" width="39" style="123" customWidth="1"/>
    <col min="11784" max="11784" width="5.453125" style="123" customWidth="1"/>
    <col min="11785" max="11785" width="15.453125" style="123" customWidth="1"/>
    <col min="11786" max="11786" width="1.453125" style="123" customWidth="1"/>
    <col min="11787" max="11787" width="15.453125" style="123" customWidth="1"/>
    <col min="11788" max="11788" width="1.453125" style="123" customWidth="1"/>
    <col min="11789" max="11789" width="15.453125" style="123" customWidth="1"/>
    <col min="11790" max="11790" width="1.453125" style="123" customWidth="1"/>
    <col min="11791" max="11791" width="15.453125" style="123" customWidth="1"/>
    <col min="11792" max="11792" width="1.453125" style="123" customWidth="1"/>
    <col min="11793" max="11793" width="15.453125" style="123" customWidth="1"/>
    <col min="11794" max="11794" width="1.453125" style="123" customWidth="1"/>
    <col min="11795" max="11795" width="15.453125" style="123" customWidth="1"/>
    <col min="11796" max="11796" width="1.453125" style="123" customWidth="1"/>
    <col min="11797" max="11797" width="15.453125" style="123" customWidth="1"/>
    <col min="11798" max="11798" width="1.453125" style="123" customWidth="1"/>
    <col min="11799" max="11799" width="19.81640625" style="123" customWidth="1"/>
    <col min="11800" max="11800" width="0.81640625" style="123" customWidth="1"/>
    <col min="11801" max="11801" width="12.81640625" style="123" bestFit="1" customWidth="1"/>
    <col min="11802" max="11802" width="0.81640625" style="123" customWidth="1"/>
    <col min="11803" max="11803" width="15.453125" style="123" customWidth="1"/>
    <col min="11804" max="12038" width="9.1796875" style="123"/>
    <col min="12039" max="12039" width="39" style="123" customWidth="1"/>
    <col min="12040" max="12040" width="5.453125" style="123" customWidth="1"/>
    <col min="12041" max="12041" width="15.453125" style="123" customWidth="1"/>
    <col min="12042" max="12042" width="1.453125" style="123" customWidth="1"/>
    <col min="12043" max="12043" width="15.453125" style="123" customWidth="1"/>
    <col min="12044" max="12044" width="1.453125" style="123" customWidth="1"/>
    <col min="12045" max="12045" width="15.453125" style="123" customWidth="1"/>
    <col min="12046" max="12046" width="1.453125" style="123" customWidth="1"/>
    <col min="12047" max="12047" width="15.453125" style="123" customWidth="1"/>
    <col min="12048" max="12048" width="1.453125" style="123" customWidth="1"/>
    <col min="12049" max="12049" width="15.453125" style="123" customWidth="1"/>
    <col min="12050" max="12050" width="1.453125" style="123" customWidth="1"/>
    <col min="12051" max="12051" width="15.453125" style="123" customWidth="1"/>
    <col min="12052" max="12052" width="1.453125" style="123" customWidth="1"/>
    <col min="12053" max="12053" width="15.453125" style="123" customWidth="1"/>
    <col min="12054" max="12054" width="1.453125" style="123" customWidth="1"/>
    <col min="12055" max="12055" width="19.81640625" style="123" customWidth="1"/>
    <col min="12056" max="12056" width="0.81640625" style="123" customWidth="1"/>
    <col min="12057" max="12057" width="12.81640625" style="123" bestFit="1" customWidth="1"/>
    <col min="12058" max="12058" width="0.81640625" style="123" customWidth="1"/>
    <col min="12059" max="12059" width="15.453125" style="123" customWidth="1"/>
    <col min="12060" max="12294" width="9.1796875" style="123"/>
    <col min="12295" max="12295" width="39" style="123" customWidth="1"/>
    <col min="12296" max="12296" width="5.453125" style="123" customWidth="1"/>
    <col min="12297" max="12297" width="15.453125" style="123" customWidth="1"/>
    <col min="12298" max="12298" width="1.453125" style="123" customWidth="1"/>
    <col min="12299" max="12299" width="15.453125" style="123" customWidth="1"/>
    <col min="12300" max="12300" width="1.453125" style="123" customWidth="1"/>
    <col min="12301" max="12301" width="15.453125" style="123" customWidth="1"/>
    <col min="12302" max="12302" width="1.453125" style="123" customWidth="1"/>
    <col min="12303" max="12303" width="15.453125" style="123" customWidth="1"/>
    <col min="12304" max="12304" width="1.453125" style="123" customWidth="1"/>
    <col min="12305" max="12305" width="15.453125" style="123" customWidth="1"/>
    <col min="12306" max="12306" width="1.453125" style="123" customWidth="1"/>
    <col min="12307" max="12307" width="15.453125" style="123" customWidth="1"/>
    <col min="12308" max="12308" width="1.453125" style="123" customWidth="1"/>
    <col min="12309" max="12309" width="15.453125" style="123" customWidth="1"/>
    <col min="12310" max="12310" width="1.453125" style="123" customWidth="1"/>
    <col min="12311" max="12311" width="19.81640625" style="123" customWidth="1"/>
    <col min="12312" max="12312" width="0.81640625" style="123" customWidth="1"/>
    <col min="12313" max="12313" width="12.81640625" style="123" bestFit="1" customWidth="1"/>
    <col min="12314" max="12314" width="0.81640625" style="123" customWidth="1"/>
    <col min="12315" max="12315" width="15.453125" style="123" customWidth="1"/>
    <col min="12316" max="12550" width="9.1796875" style="123"/>
    <col min="12551" max="12551" width="39" style="123" customWidth="1"/>
    <col min="12552" max="12552" width="5.453125" style="123" customWidth="1"/>
    <col min="12553" max="12553" width="15.453125" style="123" customWidth="1"/>
    <col min="12554" max="12554" width="1.453125" style="123" customWidth="1"/>
    <col min="12555" max="12555" width="15.453125" style="123" customWidth="1"/>
    <col min="12556" max="12556" width="1.453125" style="123" customWidth="1"/>
    <col min="12557" max="12557" width="15.453125" style="123" customWidth="1"/>
    <col min="12558" max="12558" width="1.453125" style="123" customWidth="1"/>
    <col min="12559" max="12559" width="15.453125" style="123" customWidth="1"/>
    <col min="12560" max="12560" width="1.453125" style="123" customWidth="1"/>
    <col min="12561" max="12561" width="15.453125" style="123" customWidth="1"/>
    <col min="12562" max="12562" width="1.453125" style="123" customWidth="1"/>
    <col min="12563" max="12563" width="15.453125" style="123" customWidth="1"/>
    <col min="12564" max="12564" width="1.453125" style="123" customWidth="1"/>
    <col min="12565" max="12565" width="15.453125" style="123" customWidth="1"/>
    <col min="12566" max="12566" width="1.453125" style="123" customWidth="1"/>
    <col min="12567" max="12567" width="19.81640625" style="123" customWidth="1"/>
    <col min="12568" max="12568" width="0.81640625" style="123" customWidth="1"/>
    <col min="12569" max="12569" width="12.81640625" style="123" bestFit="1" customWidth="1"/>
    <col min="12570" max="12570" width="0.81640625" style="123" customWidth="1"/>
    <col min="12571" max="12571" width="15.453125" style="123" customWidth="1"/>
    <col min="12572" max="12806" width="9.1796875" style="123"/>
    <col min="12807" max="12807" width="39" style="123" customWidth="1"/>
    <col min="12808" max="12808" width="5.453125" style="123" customWidth="1"/>
    <col min="12809" max="12809" width="15.453125" style="123" customWidth="1"/>
    <col min="12810" max="12810" width="1.453125" style="123" customWidth="1"/>
    <col min="12811" max="12811" width="15.453125" style="123" customWidth="1"/>
    <col min="12812" max="12812" width="1.453125" style="123" customWidth="1"/>
    <col min="12813" max="12813" width="15.453125" style="123" customWidth="1"/>
    <col min="12814" max="12814" width="1.453125" style="123" customWidth="1"/>
    <col min="12815" max="12815" width="15.453125" style="123" customWidth="1"/>
    <col min="12816" max="12816" width="1.453125" style="123" customWidth="1"/>
    <col min="12817" max="12817" width="15.453125" style="123" customWidth="1"/>
    <col min="12818" max="12818" width="1.453125" style="123" customWidth="1"/>
    <col min="12819" max="12819" width="15.453125" style="123" customWidth="1"/>
    <col min="12820" max="12820" width="1.453125" style="123" customWidth="1"/>
    <col min="12821" max="12821" width="15.453125" style="123" customWidth="1"/>
    <col min="12822" max="12822" width="1.453125" style="123" customWidth="1"/>
    <col min="12823" max="12823" width="19.81640625" style="123" customWidth="1"/>
    <col min="12824" max="12824" width="0.81640625" style="123" customWidth="1"/>
    <col min="12825" max="12825" width="12.81640625" style="123" bestFit="1" customWidth="1"/>
    <col min="12826" max="12826" width="0.81640625" style="123" customWidth="1"/>
    <col min="12827" max="12827" width="15.453125" style="123" customWidth="1"/>
    <col min="12828" max="13062" width="9.1796875" style="123"/>
    <col min="13063" max="13063" width="39" style="123" customWidth="1"/>
    <col min="13064" max="13064" width="5.453125" style="123" customWidth="1"/>
    <col min="13065" max="13065" width="15.453125" style="123" customWidth="1"/>
    <col min="13066" max="13066" width="1.453125" style="123" customWidth="1"/>
    <col min="13067" max="13067" width="15.453125" style="123" customWidth="1"/>
    <col min="13068" max="13068" width="1.453125" style="123" customWidth="1"/>
    <col min="13069" max="13069" width="15.453125" style="123" customWidth="1"/>
    <col min="13070" max="13070" width="1.453125" style="123" customWidth="1"/>
    <col min="13071" max="13071" width="15.453125" style="123" customWidth="1"/>
    <col min="13072" max="13072" width="1.453125" style="123" customWidth="1"/>
    <col min="13073" max="13073" width="15.453125" style="123" customWidth="1"/>
    <col min="13074" max="13074" width="1.453125" style="123" customWidth="1"/>
    <col min="13075" max="13075" width="15.453125" style="123" customWidth="1"/>
    <col min="13076" max="13076" width="1.453125" style="123" customWidth="1"/>
    <col min="13077" max="13077" width="15.453125" style="123" customWidth="1"/>
    <col min="13078" max="13078" width="1.453125" style="123" customWidth="1"/>
    <col min="13079" max="13079" width="19.81640625" style="123" customWidth="1"/>
    <col min="13080" max="13080" width="0.81640625" style="123" customWidth="1"/>
    <col min="13081" max="13081" width="12.81640625" style="123" bestFit="1" customWidth="1"/>
    <col min="13082" max="13082" width="0.81640625" style="123" customWidth="1"/>
    <col min="13083" max="13083" width="15.453125" style="123" customWidth="1"/>
    <col min="13084" max="13318" width="9.1796875" style="123"/>
    <col min="13319" max="13319" width="39" style="123" customWidth="1"/>
    <col min="13320" max="13320" width="5.453125" style="123" customWidth="1"/>
    <col min="13321" max="13321" width="15.453125" style="123" customWidth="1"/>
    <col min="13322" max="13322" width="1.453125" style="123" customWidth="1"/>
    <col min="13323" max="13323" width="15.453125" style="123" customWidth="1"/>
    <col min="13324" max="13324" width="1.453125" style="123" customWidth="1"/>
    <col min="13325" max="13325" width="15.453125" style="123" customWidth="1"/>
    <col min="13326" max="13326" width="1.453125" style="123" customWidth="1"/>
    <col min="13327" max="13327" width="15.453125" style="123" customWidth="1"/>
    <col min="13328" max="13328" width="1.453125" style="123" customWidth="1"/>
    <col min="13329" max="13329" width="15.453125" style="123" customWidth="1"/>
    <col min="13330" max="13330" width="1.453125" style="123" customWidth="1"/>
    <col min="13331" max="13331" width="15.453125" style="123" customWidth="1"/>
    <col min="13332" max="13332" width="1.453125" style="123" customWidth="1"/>
    <col min="13333" max="13333" width="15.453125" style="123" customWidth="1"/>
    <col min="13334" max="13334" width="1.453125" style="123" customWidth="1"/>
    <col min="13335" max="13335" width="19.81640625" style="123" customWidth="1"/>
    <col min="13336" max="13336" width="0.81640625" style="123" customWidth="1"/>
    <col min="13337" max="13337" width="12.81640625" style="123" bestFit="1" customWidth="1"/>
    <col min="13338" max="13338" width="0.81640625" style="123" customWidth="1"/>
    <col min="13339" max="13339" width="15.453125" style="123" customWidth="1"/>
    <col min="13340" max="13574" width="9.1796875" style="123"/>
    <col min="13575" max="13575" width="39" style="123" customWidth="1"/>
    <col min="13576" max="13576" width="5.453125" style="123" customWidth="1"/>
    <col min="13577" max="13577" width="15.453125" style="123" customWidth="1"/>
    <col min="13578" max="13578" width="1.453125" style="123" customWidth="1"/>
    <col min="13579" max="13579" width="15.453125" style="123" customWidth="1"/>
    <col min="13580" max="13580" width="1.453125" style="123" customWidth="1"/>
    <col min="13581" max="13581" width="15.453125" style="123" customWidth="1"/>
    <col min="13582" max="13582" width="1.453125" style="123" customWidth="1"/>
    <col min="13583" max="13583" width="15.453125" style="123" customWidth="1"/>
    <col min="13584" max="13584" width="1.453125" style="123" customWidth="1"/>
    <col min="13585" max="13585" width="15.453125" style="123" customWidth="1"/>
    <col min="13586" max="13586" width="1.453125" style="123" customWidth="1"/>
    <col min="13587" max="13587" width="15.453125" style="123" customWidth="1"/>
    <col min="13588" max="13588" width="1.453125" style="123" customWidth="1"/>
    <col min="13589" max="13589" width="15.453125" style="123" customWidth="1"/>
    <col min="13590" max="13590" width="1.453125" style="123" customWidth="1"/>
    <col min="13591" max="13591" width="19.81640625" style="123" customWidth="1"/>
    <col min="13592" max="13592" width="0.81640625" style="123" customWidth="1"/>
    <col min="13593" max="13593" width="12.81640625" style="123" bestFit="1" customWidth="1"/>
    <col min="13594" max="13594" width="0.81640625" style="123" customWidth="1"/>
    <col min="13595" max="13595" width="15.453125" style="123" customWidth="1"/>
    <col min="13596" max="13830" width="9.1796875" style="123"/>
    <col min="13831" max="13831" width="39" style="123" customWidth="1"/>
    <col min="13832" max="13832" width="5.453125" style="123" customWidth="1"/>
    <col min="13833" max="13833" width="15.453125" style="123" customWidth="1"/>
    <col min="13834" max="13834" width="1.453125" style="123" customWidth="1"/>
    <col min="13835" max="13835" width="15.453125" style="123" customWidth="1"/>
    <col min="13836" max="13836" width="1.453125" style="123" customWidth="1"/>
    <col min="13837" max="13837" width="15.453125" style="123" customWidth="1"/>
    <col min="13838" max="13838" width="1.453125" style="123" customWidth="1"/>
    <col min="13839" max="13839" width="15.453125" style="123" customWidth="1"/>
    <col min="13840" max="13840" width="1.453125" style="123" customWidth="1"/>
    <col min="13841" max="13841" width="15.453125" style="123" customWidth="1"/>
    <col min="13842" max="13842" width="1.453125" style="123" customWidth="1"/>
    <col min="13843" max="13843" width="15.453125" style="123" customWidth="1"/>
    <col min="13844" max="13844" width="1.453125" style="123" customWidth="1"/>
    <col min="13845" max="13845" width="15.453125" style="123" customWidth="1"/>
    <col min="13846" max="13846" width="1.453125" style="123" customWidth="1"/>
    <col min="13847" max="13847" width="19.81640625" style="123" customWidth="1"/>
    <col min="13848" max="13848" width="0.81640625" style="123" customWidth="1"/>
    <col min="13849" max="13849" width="12.81640625" style="123" bestFit="1" customWidth="1"/>
    <col min="13850" max="13850" width="0.81640625" style="123" customWidth="1"/>
    <col min="13851" max="13851" width="15.453125" style="123" customWidth="1"/>
    <col min="13852" max="14086" width="9.1796875" style="123"/>
    <col min="14087" max="14087" width="39" style="123" customWidth="1"/>
    <col min="14088" max="14088" width="5.453125" style="123" customWidth="1"/>
    <col min="14089" max="14089" width="15.453125" style="123" customWidth="1"/>
    <col min="14090" max="14090" width="1.453125" style="123" customWidth="1"/>
    <col min="14091" max="14091" width="15.453125" style="123" customWidth="1"/>
    <col min="14092" max="14092" width="1.453125" style="123" customWidth="1"/>
    <col min="14093" max="14093" width="15.453125" style="123" customWidth="1"/>
    <col min="14094" max="14094" width="1.453125" style="123" customWidth="1"/>
    <col min="14095" max="14095" width="15.453125" style="123" customWidth="1"/>
    <col min="14096" max="14096" width="1.453125" style="123" customWidth="1"/>
    <col min="14097" max="14097" width="15.453125" style="123" customWidth="1"/>
    <col min="14098" max="14098" width="1.453125" style="123" customWidth="1"/>
    <col min="14099" max="14099" width="15.453125" style="123" customWidth="1"/>
    <col min="14100" max="14100" width="1.453125" style="123" customWidth="1"/>
    <col min="14101" max="14101" width="15.453125" style="123" customWidth="1"/>
    <col min="14102" max="14102" width="1.453125" style="123" customWidth="1"/>
    <col min="14103" max="14103" width="19.81640625" style="123" customWidth="1"/>
    <col min="14104" max="14104" width="0.81640625" style="123" customWidth="1"/>
    <col min="14105" max="14105" width="12.81640625" style="123" bestFit="1" customWidth="1"/>
    <col min="14106" max="14106" width="0.81640625" style="123" customWidth="1"/>
    <col min="14107" max="14107" width="15.453125" style="123" customWidth="1"/>
    <col min="14108" max="14342" width="9.1796875" style="123"/>
    <col min="14343" max="14343" width="39" style="123" customWidth="1"/>
    <col min="14344" max="14344" width="5.453125" style="123" customWidth="1"/>
    <col min="14345" max="14345" width="15.453125" style="123" customWidth="1"/>
    <col min="14346" max="14346" width="1.453125" style="123" customWidth="1"/>
    <col min="14347" max="14347" width="15.453125" style="123" customWidth="1"/>
    <col min="14348" max="14348" width="1.453125" style="123" customWidth="1"/>
    <col min="14349" max="14349" width="15.453125" style="123" customWidth="1"/>
    <col min="14350" max="14350" width="1.453125" style="123" customWidth="1"/>
    <col min="14351" max="14351" width="15.453125" style="123" customWidth="1"/>
    <col min="14352" max="14352" width="1.453125" style="123" customWidth="1"/>
    <col min="14353" max="14353" width="15.453125" style="123" customWidth="1"/>
    <col min="14354" max="14354" width="1.453125" style="123" customWidth="1"/>
    <col min="14355" max="14355" width="15.453125" style="123" customWidth="1"/>
    <col min="14356" max="14356" width="1.453125" style="123" customWidth="1"/>
    <col min="14357" max="14357" width="15.453125" style="123" customWidth="1"/>
    <col min="14358" max="14358" width="1.453125" style="123" customWidth="1"/>
    <col min="14359" max="14359" width="19.81640625" style="123" customWidth="1"/>
    <col min="14360" max="14360" width="0.81640625" style="123" customWidth="1"/>
    <col min="14361" max="14361" width="12.81640625" style="123" bestFit="1" customWidth="1"/>
    <col min="14362" max="14362" width="0.81640625" style="123" customWidth="1"/>
    <col min="14363" max="14363" width="15.453125" style="123" customWidth="1"/>
    <col min="14364" max="14598" width="9.1796875" style="123"/>
    <col min="14599" max="14599" width="39" style="123" customWidth="1"/>
    <col min="14600" max="14600" width="5.453125" style="123" customWidth="1"/>
    <col min="14601" max="14601" width="15.453125" style="123" customWidth="1"/>
    <col min="14602" max="14602" width="1.453125" style="123" customWidth="1"/>
    <col min="14603" max="14603" width="15.453125" style="123" customWidth="1"/>
    <col min="14604" max="14604" width="1.453125" style="123" customWidth="1"/>
    <col min="14605" max="14605" width="15.453125" style="123" customWidth="1"/>
    <col min="14606" max="14606" width="1.453125" style="123" customWidth="1"/>
    <col min="14607" max="14607" width="15.453125" style="123" customWidth="1"/>
    <col min="14608" max="14608" width="1.453125" style="123" customWidth="1"/>
    <col min="14609" max="14609" width="15.453125" style="123" customWidth="1"/>
    <col min="14610" max="14610" width="1.453125" style="123" customWidth="1"/>
    <col min="14611" max="14611" width="15.453125" style="123" customWidth="1"/>
    <col min="14612" max="14612" width="1.453125" style="123" customWidth="1"/>
    <col min="14613" max="14613" width="15.453125" style="123" customWidth="1"/>
    <col min="14614" max="14614" width="1.453125" style="123" customWidth="1"/>
    <col min="14615" max="14615" width="19.81640625" style="123" customWidth="1"/>
    <col min="14616" max="14616" width="0.81640625" style="123" customWidth="1"/>
    <col min="14617" max="14617" width="12.81640625" style="123" bestFit="1" customWidth="1"/>
    <col min="14618" max="14618" width="0.81640625" style="123" customWidth="1"/>
    <col min="14619" max="14619" width="15.453125" style="123" customWidth="1"/>
    <col min="14620" max="14854" width="9.1796875" style="123"/>
    <col min="14855" max="14855" width="39" style="123" customWidth="1"/>
    <col min="14856" max="14856" width="5.453125" style="123" customWidth="1"/>
    <col min="14857" max="14857" width="15.453125" style="123" customWidth="1"/>
    <col min="14858" max="14858" width="1.453125" style="123" customWidth="1"/>
    <col min="14859" max="14859" width="15.453125" style="123" customWidth="1"/>
    <col min="14860" max="14860" width="1.453125" style="123" customWidth="1"/>
    <col min="14861" max="14861" width="15.453125" style="123" customWidth="1"/>
    <col min="14862" max="14862" width="1.453125" style="123" customWidth="1"/>
    <col min="14863" max="14863" width="15.453125" style="123" customWidth="1"/>
    <col min="14864" max="14864" width="1.453125" style="123" customWidth="1"/>
    <col min="14865" max="14865" width="15.453125" style="123" customWidth="1"/>
    <col min="14866" max="14866" width="1.453125" style="123" customWidth="1"/>
    <col min="14867" max="14867" width="15.453125" style="123" customWidth="1"/>
    <col min="14868" max="14868" width="1.453125" style="123" customWidth="1"/>
    <col min="14869" max="14869" width="15.453125" style="123" customWidth="1"/>
    <col min="14870" max="14870" width="1.453125" style="123" customWidth="1"/>
    <col min="14871" max="14871" width="19.81640625" style="123" customWidth="1"/>
    <col min="14872" max="14872" width="0.81640625" style="123" customWidth="1"/>
    <col min="14873" max="14873" width="12.81640625" style="123" bestFit="1" customWidth="1"/>
    <col min="14874" max="14874" width="0.81640625" style="123" customWidth="1"/>
    <col min="14875" max="14875" width="15.453125" style="123" customWidth="1"/>
    <col min="14876" max="15110" width="9.1796875" style="123"/>
    <col min="15111" max="15111" width="39" style="123" customWidth="1"/>
    <col min="15112" max="15112" width="5.453125" style="123" customWidth="1"/>
    <col min="15113" max="15113" width="15.453125" style="123" customWidth="1"/>
    <col min="15114" max="15114" width="1.453125" style="123" customWidth="1"/>
    <col min="15115" max="15115" width="15.453125" style="123" customWidth="1"/>
    <col min="15116" max="15116" width="1.453125" style="123" customWidth="1"/>
    <col min="15117" max="15117" width="15.453125" style="123" customWidth="1"/>
    <col min="15118" max="15118" width="1.453125" style="123" customWidth="1"/>
    <col min="15119" max="15119" width="15.453125" style="123" customWidth="1"/>
    <col min="15120" max="15120" width="1.453125" style="123" customWidth="1"/>
    <col min="15121" max="15121" width="15.453125" style="123" customWidth="1"/>
    <col min="15122" max="15122" width="1.453125" style="123" customWidth="1"/>
    <col min="15123" max="15123" width="15.453125" style="123" customWidth="1"/>
    <col min="15124" max="15124" width="1.453125" style="123" customWidth="1"/>
    <col min="15125" max="15125" width="15.453125" style="123" customWidth="1"/>
    <col min="15126" max="15126" width="1.453125" style="123" customWidth="1"/>
    <col min="15127" max="15127" width="19.81640625" style="123" customWidth="1"/>
    <col min="15128" max="15128" width="0.81640625" style="123" customWidth="1"/>
    <col min="15129" max="15129" width="12.81640625" style="123" bestFit="1" customWidth="1"/>
    <col min="15130" max="15130" width="0.81640625" style="123" customWidth="1"/>
    <col min="15131" max="15131" width="15.453125" style="123" customWidth="1"/>
    <col min="15132" max="15366" width="9.1796875" style="123"/>
    <col min="15367" max="15367" width="39" style="123" customWidth="1"/>
    <col min="15368" max="15368" width="5.453125" style="123" customWidth="1"/>
    <col min="15369" max="15369" width="15.453125" style="123" customWidth="1"/>
    <col min="15370" max="15370" width="1.453125" style="123" customWidth="1"/>
    <col min="15371" max="15371" width="15.453125" style="123" customWidth="1"/>
    <col min="15372" max="15372" width="1.453125" style="123" customWidth="1"/>
    <col min="15373" max="15373" width="15.453125" style="123" customWidth="1"/>
    <col min="15374" max="15374" width="1.453125" style="123" customWidth="1"/>
    <col min="15375" max="15375" width="15.453125" style="123" customWidth="1"/>
    <col min="15376" max="15376" width="1.453125" style="123" customWidth="1"/>
    <col min="15377" max="15377" width="15.453125" style="123" customWidth="1"/>
    <col min="15378" max="15378" width="1.453125" style="123" customWidth="1"/>
    <col min="15379" max="15379" width="15.453125" style="123" customWidth="1"/>
    <col min="15380" max="15380" width="1.453125" style="123" customWidth="1"/>
    <col min="15381" max="15381" width="15.453125" style="123" customWidth="1"/>
    <col min="15382" max="15382" width="1.453125" style="123" customWidth="1"/>
    <col min="15383" max="15383" width="19.81640625" style="123" customWidth="1"/>
    <col min="15384" max="15384" width="0.81640625" style="123" customWidth="1"/>
    <col min="15385" max="15385" width="12.81640625" style="123" bestFit="1" customWidth="1"/>
    <col min="15386" max="15386" width="0.81640625" style="123" customWidth="1"/>
    <col min="15387" max="15387" width="15.453125" style="123" customWidth="1"/>
    <col min="15388" max="15622" width="9.1796875" style="123"/>
    <col min="15623" max="15623" width="39" style="123" customWidth="1"/>
    <col min="15624" max="15624" width="5.453125" style="123" customWidth="1"/>
    <col min="15625" max="15625" width="15.453125" style="123" customWidth="1"/>
    <col min="15626" max="15626" width="1.453125" style="123" customWidth="1"/>
    <col min="15627" max="15627" width="15.453125" style="123" customWidth="1"/>
    <col min="15628" max="15628" width="1.453125" style="123" customWidth="1"/>
    <col min="15629" max="15629" width="15.453125" style="123" customWidth="1"/>
    <col min="15630" max="15630" width="1.453125" style="123" customWidth="1"/>
    <col min="15631" max="15631" width="15.453125" style="123" customWidth="1"/>
    <col min="15632" max="15632" width="1.453125" style="123" customWidth="1"/>
    <col min="15633" max="15633" width="15.453125" style="123" customWidth="1"/>
    <col min="15634" max="15634" width="1.453125" style="123" customWidth="1"/>
    <col min="15635" max="15635" width="15.453125" style="123" customWidth="1"/>
    <col min="15636" max="15636" width="1.453125" style="123" customWidth="1"/>
    <col min="15637" max="15637" width="15.453125" style="123" customWidth="1"/>
    <col min="15638" max="15638" width="1.453125" style="123" customWidth="1"/>
    <col min="15639" max="15639" width="19.81640625" style="123" customWidth="1"/>
    <col min="15640" max="15640" width="0.81640625" style="123" customWidth="1"/>
    <col min="15641" max="15641" width="12.81640625" style="123" bestFit="1" customWidth="1"/>
    <col min="15642" max="15642" width="0.81640625" style="123" customWidth="1"/>
    <col min="15643" max="15643" width="15.453125" style="123" customWidth="1"/>
    <col min="15644" max="15878" width="9.1796875" style="123"/>
    <col min="15879" max="15879" width="39" style="123" customWidth="1"/>
    <col min="15880" max="15880" width="5.453125" style="123" customWidth="1"/>
    <col min="15881" max="15881" width="15.453125" style="123" customWidth="1"/>
    <col min="15882" max="15882" width="1.453125" style="123" customWidth="1"/>
    <col min="15883" max="15883" width="15.453125" style="123" customWidth="1"/>
    <col min="15884" max="15884" width="1.453125" style="123" customWidth="1"/>
    <col min="15885" max="15885" width="15.453125" style="123" customWidth="1"/>
    <col min="15886" max="15886" width="1.453125" style="123" customWidth="1"/>
    <col min="15887" max="15887" width="15.453125" style="123" customWidth="1"/>
    <col min="15888" max="15888" width="1.453125" style="123" customWidth="1"/>
    <col min="15889" max="15889" width="15.453125" style="123" customWidth="1"/>
    <col min="15890" max="15890" width="1.453125" style="123" customWidth="1"/>
    <col min="15891" max="15891" width="15.453125" style="123" customWidth="1"/>
    <col min="15892" max="15892" width="1.453125" style="123" customWidth="1"/>
    <col min="15893" max="15893" width="15.453125" style="123" customWidth="1"/>
    <col min="15894" max="15894" width="1.453125" style="123" customWidth="1"/>
    <col min="15895" max="15895" width="19.81640625" style="123" customWidth="1"/>
    <col min="15896" max="15896" width="0.81640625" style="123" customWidth="1"/>
    <col min="15897" max="15897" width="12.81640625" style="123" bestFit="1" customWidth="1"/>
    <col min="15898" max="15898" width="0.81640625" style="123" customWidth="1"/>
    <col min="15899" max="15899" width="15.453125" style="123" customWidth="1"/>
    <col min="15900" max="16134" width="9.1796875" style="123"/>
    <col min="16135" max="16135" width="39" style="123" customWidth="1"/>
    <col min="16136" max="16136" width="5.453125" style="123" customWidth="1"/>
    <col min="16137" max="16137" width="15.453125" style="123" customWidth="1"/>
    <col min="16138" max="16138" width="1.453125" style="123" customWidth="1"/>
    <col min="16139" max="16139" width="15.453125" style="123" customWidth="1"/>
    <col min="16140" max="16140" width="1.453125" style="123" customWidth="1"/>
    <col min="16141" max="16141" width="15.453125" style="123" customWidth="1"/>
    <col min="16142" max="16142" width="1.453125" style="123" customWidth="1"/>
    <col min="16143" max="16143" width="15.453125" style="123" customWidth="1"/>
    <col min="16144" max="16144" width="1.453125" style="123" customWidth="1"/>
    <col min="16145" max="16145" width="15.453125" style="123" customWidth="1"/>
    <col min="16146" max="16146" width="1.453125" style="123" customWidth="1"/>
    <col min="16147" max="16147" width="15.453125" style="123" customWidth="1"/>
    <col min="16148" max="16148" width="1.453125" style="123" customWidth="1"/>
    <col min="16149" max="16149" width="15.453125" style="123" customWidth="1"/>
    <col min="16150" max="16150" width="1.453125" style="123" customWidth="1"/>
    <col min="16151" max="16151" width="19.81640625" style="123" customWidth="1"/>
    <col min="16152" max="16152" width="0.81640625" style="123" customWidth="1"/>
    <col min="16153" max="16153" width="12.81640625" style="123" bestFit="1" customWidth="1"/>
    <col min="16154" max="16154" width="0.81640625" style="123" customWidth="1"/>
    <col min="16155" max="16155" width="15.453125" style="123" customWidth="1"/>
    <col min="16156" max="16384" width="9.1796875" style="123"/>
  </cols>
  <sheetData>
    <row r="1" spans="1:27" ht="20.25" customHeight="1" x14ac:dyDescent="0.3">
      <c r="A1" s="200" t="s">
        <v>26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194"/>
      <c r="X1" s="194"/>
      <c r="Y1" s="194"/>
      <c r="Z1" s="194"/>
      <c r="AA1" s="194"/>
    </row>
    <row r="2" spans="1:27" ht="20.25" customHeight="1" x14ac:dyDescent="0.3">
      <c r="A2" s="200" t="s">
        <v>27</v>
      </c>
      <c r="B2" s="200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194"/>
      <c r="X2" s="194"/>
      <c r="Y2" s="194"/>
      <c r="Z2" s="194"/>
      <c r="AA2" s="194"/>
    </row>
    <row r="3" spans="1:27" ht="20.25" customHeight="1" x14ac:dyDescent="0.3">
      <c r="A3" s="202" t="s">
        <v>167</v>
      </c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194"/>
      <c r="X3" s="194"/>
      <c r="Y3" s="194"/>
      <c r="Z3" s="194"/>
      <c r="AA3" s="194"/>
    </row>
    <row r="4" spans="1:27" ht="20.25" customHeight="1" x14ac:dyDescent="0.3">
      <c r="A4" s="203"/>
      <c r="B4" s="203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204"/>
    </row>
    <row r="5" spans="1:27" s="118" customFormat="1" ht="20.25" customHeight="1" x14ac:dyDescent="0.3">
      <c r="A5" s="203"/>
      <c r="B5" s="203"/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204" t="s">
        <v>89</v>
      </c>
    </row>
    <row r="6" spans="1:27" s="118" customFormat="1" ht="20.25" customHeight="1" x14ac:dyDescent="0.3">
      <c r="A6" s="205"/>
      <c r="B6" s="205"/>
      <c r="C6" s="327" t="s">
        <v>43</v>
      </c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</row>
    <row r="7" spans="1:27" s="118" customFormat="1" ht="20.25" customHeight="1" x14ac:dyDescent="0.3">
      <c r="A7" s="205"/>
      <c r="B7" s="205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P7" s="206"/>
      <c r="Q7" s="329" t="s">
        <v>90</v>
      </c>
      <c r="R7" s="329"/>
      <c r="S7" s="329"/>
      <c r="T7" s="329"/>
      <c r="U7" s="329"/>
      <c r="V7" s="329"/>
      <c r="W7" s="329"/>
      <c r="X7" s="206"/>
      <c r="Y7" s="206"/>
      <c r="Z7" s="206"/>
      <c r="AA7" s="206"/>
    </row>
    <row r="8" spans="1:27" s="118" customFormat="1" ht="20.25" customHeight="1" x14ac:dyDescent="0.3">
      <c r="A8" s="205"/>
      <c r="B8" s="205"/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7"/>
      <c r="R8" s="207"/>
      <c r="S8" s="207"/>
      <c r="T8" s="207"/>
      <c r="U8" s="208" t="s">
        <v>285</v>
      </c>
      <c r="V8" s="207"/>
      <c r="W8" s="207"/>
      <c r="X8" s="206"/>
      <c r="Y8" s="206"/>
      <c r="Z8" s="206"/>
      <c r="AA8" s="206"/>
    </row>
    <row r="9" spans="1:27" s="118" customFormat="1" ht="20.25" customHeight="1" x14ac:dyDescent="0.3">
      <c r="A9" s="194"/>
      <c r="B9" s="194"/>
      <c r="C9" s="207"/>
      <c r="D9" s="207"/>
      <c r="E9" s="208"/>
      <c r="F9" s="207"/>
      <c r="G9" s="194"/>
      <c r="H9" s="207"/>
      <c r="I9" s="208"/>
      <c r="J9" s="207"/>
      <c r="K9" s="194"/>
      <c r="L9" s="207"/>
      <c r="M9" s="207"/>
      <c r="N9" s="207"/>
      <c r="O9" s="207"/>
      <c r="P9" s="207"/>
      <c r="Q9" s="61"/>
      <c r="R9" s="207"/>
      <c r="S9" s="207"/>
      <c r="T9" s="207"/>
      <c r="U9" s="207" t="s">
        <v>269</v>
      </c>
      <c r="V9" s="207"/>
      <c r="W9" s="208"/>
      <c r="X9" s="207"/>
      <c r="Y9" s="207"/>
      <c r="Z9" s="207"/>
      <c r="AA9" s="207"/>
    </row>
    <row r="10" spans="1:27" s="118" customFormat="1" ht="20.25" customHeight="1" x14ac:dyDescent="0.3">
      <c r="A10" s="194"/>
      <c r="B10" s="194"/>
      <c r="C10" s="207"/>
      <c r="D10" s="207"/>
      <c r="E10" s="208"/>
      <c r="F10" s="207"/>
      <c r="G10" s="194"/>
      <c r="H10" s="207"/>
      <c r="I10" s="208"/>
      <c r="J10" s="207"/>
      <c r="K10" s="194"/>
      <c r="L10" s="207"/>
      <c r="M10" s="207"/>
      <c r="N10" s="207"/>
      <c r="O10" s="207"/>
      <c r="P10" s="207"/>
      <c r="Q10" s="61"/>
      <c r="R10" s="207"/>
      <c r="S10" s="207"/>
      <c r="T10" s="207"/>
      <c r="U10" s="207" t="s">
        <v>270</v>
      </c>
      <c r="V10" s="207"/>
      <c r="W10" s="208"/>
      <c r="X10" s="207"/>
      <c r="Y10" s="207"/>
      <c r="Z10" s="207"/>
      <c r="AA10" s="207"/>
    </row>
    <row r="11" spans="1:27" s="118" customFormat="1" ht="20.25" customHeight="1" x14ac:dyDescent="0.3">
      <c r="A11" s="194"/>
      <c r="B11" s="194"/>
      <c r="C11" s="207"/>
      <c r="D11" s="207"/>
      <c r="E11" s="208"/>
      <c r="F11" s="207"/>
      <c r="G11" s="194"/>
      <c r="H11" s="207"/>
      <c r="I11" s="208"/>
      <c r="J11" s="207"/>
      <c r="K11" s="194"/>
      <c r="L11" s="207"/>
      <c r="M11" s="207"/>
      <c r="N11" s="207"/>
      <c r="O11" s="207"/>
      <c r="P11" s="207"/>
      <c r="Q11" s="61"/>
      <c r="R11" s="207"/>
      <c r="S11" s="208"/>
      <c r="T11" s="207"/>
      <c r="U11" s="208" t="s">
        <v>271</v>
      </c>
      <c r="V11" s="207"/>
      <c r="W11" s="208" t="s">
        <v>92</v>
      </c>
      <c r="X11" s="207"/>
      <c r="Y11" s="207"/>
      <c r="Z11" s="207"/>
      <c r="AA11" s="207"/>
    </row>
    <row r="12" spans="1:27" s="118" customFormat="1" ht="20.25" customHeight="1" x14ac:dyDescent="0.3">
      <c r="A12" s="194"/>
      <c r="B12" s="194"/>
      <c r="C12" s="208" t="s">
        <v>46</v>
      </c>
      <c r="D12" s="207"/>
      <c r="E12" s="207" t="s">
        <v>180</v>
      </c>
      <c r="F12" s="207"/>
      <c r="G12" s="208"/>
      <c r="H12" s="207"/>
      <c r="I12" s="208" t="s">
        <v>128</v>
      </c>
      <c r="J12" s="207"/>
      <c r="K12" s="207"/>
      <c r="L12" s="207"/>
      <c r="M12" s="207" t="s">
        <v>31</v>
      </c>
      <c r="N12" s="207"/>
      <c r="O12" s="207"/>
      <c r="P12" s="207"/>
      <c r="Q12" s="208" t="s">
        <v>314</v>
      </c>
      <c r="R12" s="207"/>
      <c r="S12" s="208" t="s">
        <v>315</v>
      </c>
      <c r="T12" s="207"/>
      <c r="U12" s="208" t="s">
        <v>272</v>
      </c>
      <c r="V12" s="207"/>
      <c r="W12" s="207" t="s">
        <v>91</v>
      </c>
      <c r="X12" s="207"/>
      <c r="Y12" s="207" t="s">
        <v>170</v>
      </c>
      <c r="Z12" s="207"/>
      <c r="AA12" s="208" t="s">
        <v>8</v>
      </c>
    </row>
    <row r="13" spans="1:27" s="118" customFormat="1" ht="20.25" customHeight="1" x14ac:dyDescent="0.3">
      <c r="A13" s="194"/>
      <c r="B13" s="194"/>
      <c r="C13" s="208" t="s">
        <v>239</v>
      </c>
      <c r="D13" s="207"/>
      <c r="E13" s="207" t="s">
        <v>84</v>
      </c>
      <c r="F13" s="207"/>
      <c r="G13" s="208" t="s">
        <v>119</v>
      </c>
      <c r="H13" s="207"/>
      <c r="I13" s="208" t="s">
        <v>129</v>
      </c>
      <c r="J13" s="207"/>
      <c r="K13" s="207" t="s">
        <v>30</v>
      </c>
      <c r="L13" s="207"/>
      <c r="M13" s="207" t="s">
        <v>73</v>
      </c>
      <c r="N13" s="207"/>
      <c r="O13" s="207" t="s">
        <v>58</v>
      </c>
      <c r="P13" s="207"/>
      <c r="Q13" s="208" t="s">
        <v>273</v>
      </c>
      <c r="R13" s="207"/>
      <c r="S13" s="208" t="s">
        <v>283</v>
      </c>
      <c r="T13" s="207"/>
      <c r="U13" s="208" t="s">
        <v>274</v>
      </c>
      <c r="V13" s="207"/>
      <c r="W13" s="207" t="s">
        <v>286</v>
      </c>
      <c r="X13" s="207"/>
      <c r="Y13" s="207" t="s">
        <v>171</v>
      </c>
      <c r="Z13" s="207"/>
      <c r="AA13" s="208" t="s">
        <v>187</v>
      </c>
    </row>
    <row r="14" spans="1:27" s="159" customFormat="1" ht="20.25" customHeight="1" x14ac:dyDescent="0.3">
      <c r="A14" s="209"/>
      <c r="B14" s="59" t="s">
        <v>37</v>
      </c>
      <c r="C14" s="210" t="s">
        <v>41</v>
      </c>
      <c r="D14" s="211"/>
      <c r="E14" s="210" t="s">
        <v>59</v>
      </c>
      <c r="F14" s="211"/>
      <c r="G14" s="212" t="s">
        <v>122</v>
      </c>
      <c r="H14" s="211"/>
      <c r="I14" s="212" t="s">
        <v>130</v>
      </c>
      <c r="J14" s="211"/>
      <c r="K14" s="210" t="s">
        <v>35</v>
      </c>
      <c r="L14" s="211"/>
      <c r="M14" s="210" t="s">
        <v>72</v>
      </c>
      <c r="N14" s="213"/>
      <c r="O14" s="210" t="s">
        <v>59</v>
      </c>
      <c r="P14" s="211"/>
      <c r="Q14" s="212" t="s">
        <v>277</v>
      </c>
      <c r="R14" s="211"/>
      <c r="S14" s="210" t="s">
        <v>284</v>
      </c>
      <c r="T14" s="211"/>
      <c r="U14" s="212" t="s">
        <v>278</v>
      </c>
      <c r="V14" s="211"/>
      <c r="W14" s="212" t="s">
        <v>194</v>
      </c>
      <c r="X14" s="211"/>
      <c r="Y14" s="210" t="s">
        <v>172</v>
      </c>
      <c r="Z14" s="211"/>
      <c r="AA14" s="210" t="s">
        <v>40</v>
      </c>
    </row>
    <row r="15" spans="1:27" s="118" customFormat="1" ht="20.25" customHeight="1" x14ac:dyDescent="0.3">
      <c r="A15" s="61"/>
      <c r="B15" s="61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</row>
    <row r="16" spans="1:27" ht="18" customHeight="1" x14ac:dyDescent="0.3">
      <c r="A16" s="61" t="s">
        <v>264</v>
      </c>
      <c r="B16" s="194"/>
      <c r="C16" s="215"/>
      <c r="D16" s="215"/>
      <c r="E16" s="215"/>
      <c r="F16" s="215"/>
      <c r="G16" s="215"/>
      <c r="H16" s="215"/>
      <c r="I16" s="215"/>
      <c r="J16" s="215"/>
      <c r="K16" s="215"/>
      <c r="L16" s="215"/>
      <c r="M16" s="215"/>
      <c r="N16" s="215"/>
      <c r="O16" s="215"/>
      <c r="P16" s="215"/>
      <c r="Q16" s="215"/>
      <c r="R16" s="215"/>
      <c r="S16" s="215"/>
      <c r="T16" s="215"/>
      <c r="U16" s="215"/>
      <c r="V16" s="215"/>
      <c r="W16" s="215"/>
      <c r="X16" s="215"/>
      <c r="Y16" s="215"/>
      <c r="Z16" s="215"/>
      <c r="AA16" s="215"/>
    </row>
    <row r="17" spans="1:27" s="120" customFormat="1" ht="18" customHeight="1" x14ac:dyDescent="0.3">
      <c r="A17" s="68" t="s">
        <v>265</v>
      </c>
      <c r="B17" s="59"/>
      <c r="C17" s="95">
        <v>8611242</v>
      </c>
      <c r="D17" s="95"/>
      <c r="E17" s="95">
        <v>56408882</v>
      </c>
      <c r="F17" s="95"/>
      <c r="G17" s="95">
        <v>3470021</v>
      </c>
      <c r="H17" s="95"/>
      <c r="I17" s="95">
        <v>490423</v>
      </c>
      <c r="J17" s="95"/>
      <c r="K17" s="95">
        <v>929166</v>
      </c>
      <c r="L17" s="95"/>
      <c r="M17" s="95">
        <v>53255089</v>
      </c>
      <c r="N17" s="95"/>
      <c r="O17" s="95">
        <v>0</v>
      </c>
      <c r="P17" s="95"/>
      <c r="Q17" s="95">
        <v>2821928</v>
      </c>
      <c r="R17" s="95"/>
      <c r="S17" s="95">
        <v>-58374</v>
      </c>
      <c r="T17" s="95"/>
      <c r="U17" s="95">
        <v>410167</v>
      </c>
      <c r="V17" s="95"/>
      <c r="W17" s="95">
        <f>SUM(Q17:U17)</f>
        <v>3173721</v>
      </c>
      <c r="X17" s="95"/>
      <c r="Y17" s="95">
        <v>15000000</v>
      </c>
      <c r="Z17" s="95"/>
      <c r="AA17" s="95">
        <f>SUM(C17:O17,W17:Y17)</f>
        <v>141338544</v>
      </c>
    </row>
    <row r="18" spans="1:27" ht="18" customHeight="1" x14ac:dyDescent="0.3">
      <c r="A18" s="68" t="s">
        <v>365</v>
      </c>
      <c r="B18" s="194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</row>
    <row r="19" spans="1:27" ht="18" customHeight="1" x14ac:dyDescent="0.3">
      <c r="A19" s="216" t="s">
        <v>193</v>
      </c>
      <c r="B19" s="194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</row>
    <row r="20" spans="1:27" ht="18" customHeight="1" x14ac:dyDescent="0.3">
      <c r="A20" s="217" t="s">
        <v>370</v>
      </c>
      <c r="B20" s="80">
        <v>9</v>
      </c>
      <c r="C20" s="152">
        <v>0</v>
      </c>
      <c r="D20" s="152"/>
      <c r="E20" s="152">
        <v>0</v>
      </c>
      <c r="F20" s="152"/>
      <c r="G20" s="152">
        <v>0</v>
      </c>
      <c r="H20" s="152"/>
      <c r="I20" s="152">
        <v>0</v>
      </c>
      <c r="J20" s="152"/>
      <c r="K20" s="152">
        <v>0</v>
      </c>
      <c r="L20" s="152"/>
      <c r="M20" s="218">
        <v>-3444497</v>
      </c>
      <c r="N20" s="218"/>
      <c r="O20" s="218">
        <v>0</v>
      </c>
      <c r="P20" s="152"/>
      <c r="Q20" s="152">
        <v>0</v>
      </c>
      <c r="R20" s="152"/>
      <c r="S20" s="152">
        <v>0</v>
      </c>
      <c r="T20" s="152"/>
      <c r="U20" s="152">
        <v>0</v>
      </c>
      <c r="V20" s="152"/>
      <c r="W20" s="152">
        <f>SUM(Q20:U20)</f>
        <v>0</v>
      </c>
      <c r="X20" s="152"/>
      <c r="Y20" s="152">
        <v>0</v>
      </c>
      <c r="Z20" s="152"/>
      <c r="AA20" s="152">
        <f>SUM(C20:O20,W20:Y20)</f>
        <v>-3444497</v>
      </c>
    </row>
    <row r="21" spans="1:27" ht="18" customHeight="1" x14ac:dyDescent="0.3">
      <c r="A21" s="217" t="s">
        <v>330</v>
      </c>
      <c r="B21" s="80"/>
      <c r="C21" s="152">
        <v>0</v>
      </c>
      <c r="D21" s="152"/>
      <c r="E21" s="152">
        <v>0</v>
      </c>
      <c r="F21" s="152"/>
      <c r="G21" s="152">
        <v>0</v>
      </c>
      <c r="H21" s="152"/>
      <c r="I21" s="152">
        <v>0</v>
      </c>
      <c r="J21" s="152"/>
      <c r="K21" s="152">
        <v>0</v>
      </c>
      <c r="L21" s="152"/>
      <c r="M21" s="152">
        <v>0</v>
      </c>
      <c r="N21" s="152"/>
      <c r="O21" s="219">
        <v>-2160367</v>
      </c>
      <c r="P21" s="152"/>
      <c r="Q21" s="219">
        <v>0</v>
      </c>
      <c r="R21" s="152"/>
      <c r="S21" s="152">
        <v>0</v>
      </c>
      <c r="T21" s="152"/>
      <c r="U21" s="152">
        <v>0</v>
      </c>
      <c r="V21" s="152"/>
      <c r="W21" s="152">
        <f>SUM(Q21:U21)</f>
        <v>0</v>
      </c>
      <c r="X21" s="152"/>
      <c r="Y21" s="152">
        <v>0</v>
      </c>
      <c r="Z21" s="152"/>
      <c r="AA21" s="152">
        <f>SUM(C21:O21,W21:Y21)</f>
        <v>-2160367</v>
      </c>
    </row>
    <row r="22" spans="1:27" ht="18" customHeight="1" x14ac:dyDescent="0.3">
      <c r="A22" s="216" t="s">
        <v>221</v>
      </c>
      <c r="B22" s="194"/>
      <c r="C22" s="84">
        <f>SUM(C20:C21)</f>
        <v>0</v>
      </c>
      <c r="D22" s="89"/>
      <c r="E22" s="84">
        <f>SUM(E20:E21)</f>
        <v>0</v>
      </c>
      <c r="F22" s="89"/>
      <c r="G22" s="84">
        <f>SUM(G20:G21)</f>
        <v>0</v>
      </c>
      <c r="H22" s="89"/>
      <c r="I22" s="84">
        <f>SUM(I20:I21)</f>
        <v>0</v>
      </c>
      <c r="J22" s="89"/>
      <c r="K22" s="84">
        <f>SUM(K20:K21)</f>
        <v>0</v>
      </c>
      <c r="L22" s="89"/>
      <c r="M22" s="84">
        <f>SUM(M20:M21)</f>
        <v>-3444497</v>
      </c>
      <c r="N22" s="95"/>
      <c r="O22" s="84">
        <f>SUM(O20:O21)</f>
        <v>-2160367</v>
      </c>
      <c r="P22" s="89"/>
      <c r="Q22" s="84">
        <f>SUM(Q20:Q21)</f>
        <v>0</v>
      </c>
      <c r="R22" s="89"/>
      <c r="S22" s="84">
        <f>SUM(S20:S21)</f>
        <v>0</v>
      </c>
      <c r="T22" s="89"/>
      <c r="U22" s="84">
        <f>SUM(U20:U21)</f>
        <v>0</v>
      </c>
      <c r="V22" s="89"/>
      <c r="W22" s="84">
        <f>SUM(Q22:U22)</f>
        <v>0</v>
      </c>
      <c r="X22" s="89"/>
      <c r="Y22" s="84">
        <f>SUM(Y20)</f>
        <v>0</v>
      </c>
      <c r="Z22" s="89"/>
      <c r="AA22" s="84">
        <f>SUM(C22:O22,W22:Y22)</f>
        <v>-5604864</v>
      </c>
    </row>
    <row r="23" spans="1:27" ht="18" customHeight="1" x14ac:dyDescent="0.3">
      <c r="A23" s="68" t="s">
        <v>196</v>
      </c>
      <c r="B23" s="194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</row>
    <row r="24" spans="1:27" ht="18" customHeight="1" x14ac:dyDescent="0.3">
      <c r="A24" s="68" t="s">
        <v>103</v>
      </c>
      <c r="B24" s="194"/>
      <c r="C24" s="99">
        <f>SUM(C22)</f>
        <v>0</v>
      </c>
      <c r="D24" s="89"/>
      <c r="E24" s="99">
        <f>SUM(E22)</f>
        <v>0</v>
      </c>
      <c r="F24" s="89"/>
      <c r="G24" s="99">
        <f>SUM(G22)</f>
        <v>0</v>
      </c>
      <c r="H24" s="89"/>
      <c r="I24" s="99">
        <f>SUM(I22)</f>
        <v>0</v>
      </c>
      <c r="J24" s="89"/>
      <c r="K24" s="99">
        <f>SUM(K22)</f>
        <v>0</v>
      </c>
      <c r="L24" s="89"/>
      <c r="M24" s="99">
        <f>SUM(M22)</f>
        <v>-3444497</v>
      </c>
      <c r="N24" s="95"/>
      <c r="O24" s="99">
        <f>SUM(O22)</f>
        <v>-2160367</v>
      </c>
      <c r="P24" s="89"/>
      <c r="Q24" s="99">
        <f>SUM(Q22)</f>
        <v>0</v>
      </c>
      <c r="R24" s="89"/>
      <c r="S24" s="99">
        <f>SUM(S22)</f>
        <v>0</v>
      </c>
      <c r="T24" s="89"/>
      <c r="U24" s="99">
        <f>SUM(U22)</f>
        <v>0</v>
      </c>
      <c r="V24" s="89"/>
      <c r="W24" s="99">
        <f>SUM(W22)</f>
        <v>0</v>
      </c>
      <c r="X24" s="89"/>
      <c r="Y24" s="99">
        <f>SUM(Y22)</f>
        <v>0</v>
      </c>
      <c r="Z24" s="89"/>
      <c r="AA24" s="99">
        <f>SUM(AA22)</f>
        <v>-5604864</v>
      </c>
    </row>
    <row r="25" spans="1:27" ht="18" customHeight="1" x14ac:dyDescent="0.3">
      <c r="A25" s="61" t="s">
        <v>138</v>
      </c>
      <c r="B25" s="61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</row>
    <row r="26" spans="1:27" ht="18" customHeight="1" x14ac:dyDescent="0.3">
      <c r="A26" s="220" t="s">
        <v>104</v>
      </c>
      <c r="B26" s="61"/>
      <c r="C26" s="152">
        <v>0</v>
      </c>
      <c r="D26" s="152"/>
      <c r="E26" s="152">
        <v>0</v>
      </c>
      <c r="F26" s="152"/>
      <c r="G26" s="152">
        <v>0</v>
      </c>
      <c r="H26" s="152"/>
      <c r="I26" s="152">
        <v>0</v>
      </c>
      <c r="J26" s="152"/>
      <c r="K26" s="152">
        <v>0</v>
      </c>
      <c r="L26" s="152"/>
      <c r="M26" s="218">
        <v>4937186</v>
      </c>
      <c r="N26" s="218"/>
      <c r="O26" s="152">
        <v>0</v>
      </c>
      <c r="P26" s="152"/>
      <c r="Q26" s="152">
        <v>0</v>
      </c>
      <c r="R26" s="152"/>
      <c r="S26" s="152">
        <v>0</v>
      </c>
      <c r="T26" s="152"/>
      <c r="U26" s="152">
        <v>0</v>
      </c>
      <c r="V26" s="152"/>
      <c r="W26" s="152">
        <f>SUM(Q26:U26)</f>
        <v>0</v>
      </c>
      <c r="X26" s="152"/>
      <c r="Y26" s="152">
        <v>0</v>
      </c>
      <c r="Z26" s="152"/>
      <c r="AA26" s="152">
        <f>SUM(C26:O26,W26:Y26)</f>
        <v>4937186</v>
      </c>
    </row>
    <row r="27" spans="1:27" ht="18" customHeight="1" x14ac:dyDescent="0.3">
      <c r="A27" s="220" t="s">
        <v>105</v>
      </c>
      <c r="B27" s="61"/>
      <c r="C27" s="152"/>
      <c r="D27" s="152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</row>
    <row r="28" spans="1:27" ht="18" customHeight="1" x14ac:dyDescent="0.3">
      <c r="A28" s="220" t="s">
        <v>287</v>
      </c>
      <c r="B28" s="61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</row>
    <row r="29" spans="1:27" ht="18" customHeight="1" x14ac:dyDescent="0.3">
      <c r="A29" s="220" t="s">
        <v>282</v>
      </c>
      <c r="B29" s="61"/>
      <c r="C29" s="152">
        <v>0</v>
      </c>
      <c r="D29" s="152"/>
      <c r="E29" s="152">
        <v>0</v>
      </c>
      <c r="F29" s="152"/>
      <c r="G29" s="152">
        <v>0</v>
      </c>
      <c r="H29" s="152"/>
      <c r="I29" s="152">
        <v>0</v>
      </c>
      <c r="J29" s="152"/>
      <c r="K29" s="152">
        <v>0</v>
      </c>
      <c r="L29" s="152"/>
      <c r="M29" s="218">
        <v>-157348</v>
      </c>
      <c r="N29" s="218"/>
      <c r="O29" s="152">
        <v>0</v>
      </c>
      <c r="P29" s="152"/>
      <c r="Q29" s="152">
        <v>0</v>
      </c>
      <c r="R29" s="152"/>
      <c r="S29" s="152">
        <v>0</v>
      </c>
      <c r="T29" s="152"/>
      <c r="U29" s="152">
        <v>0</v>
      </c>
      <c r="V29" s="152"/>
      <c r="W29" s="152">
        <f>SUM(Q29:U29)</f>
        <v>0</v>
      </c>
      <c r="X29" s="152"/>
      <c r="Y29" s="152">
        <v>0</v>
      </c>
      <c r="Z29" s="152"/>
      <c r="AA29" s="152">
        <f>SUM(C29:O29,W29:Y29)</f>
        <v>-157348</v>
      </c>
    </row>
    <row r="30" spans="1:27" ht="18" customHeight="1" x14ac:dyDescent="0.3">
      <c r="A30" s="220" t="s">
        <v>234</v>
      </c>
      <c r="B30" s="194"/>
      <c r="C30" s="83">
        <v>0</v>
      </c>
      <c r="D30" s="152"/>
      <c r="E30" s="83">
        <v>0</v>
      </c>
      <c r="F30" s="152"/>
      <c r="G30" s="83">
        <v>0</v>
      </c>
      <c r="H30" s="152"/>
      <c r="I30" s="83">
        <v>0</v>
      </c>
      <c r="J30" s="152"/>
      <c r="K30" s="83">
        <v>0</v>
      </c>
      <c r="L30" s="152"/>
      <c r="M30" s="83">
        <v>0</v>
      </c>
      <c r="N30" s="96"/>
      <c r="O30" s="83">
        <v>0</v>
      </c>
      <c r="P30" s="152"/>
      <c r="Q30" s="83">
        <v>2269579</v>
      </c>
      <c r="R30" s="152"/>
      <c r="S30" s="83">
        <v>-21731</v>
      </c>
      <c r="T30" s="152"/>
      <c r="U30" s="83">
        <v>0</v>
      </c>
      <c r="V30" s="152"/>
      <c r="W30" s="83">
        <f>SUM(Q30:U30)</f>
        <v>2247848</v>
      </c>
      <c r="X30" s="152"/>
      <c r="Y30" s="83">
        <v>0</v>
      </c>
      <c r="Z30" s="152"/>
      <c r="AA30" s="83">
        <f>SUM(C30:O30,W30:Y30)</f>
        <v>2247848</v>
      </c>
    </row>
    <row r="31" spans="1:27" ht="18" customHeight="1" x14ac:dyDescent="0.3">
      <c r="A31" s="61" t="s">
        <v>312</v>
      </c>
      <c r="B31" s="61"/>
      <c r="C31" s="99">
        <f>SUM(C26:C30)</f>
        <v>0</v>
      </c>
      <c r="D31" s="89"/>
      <c r="E31" s="99">
        <f>SUM(E26:E30)</f>
        <v>0</v>
      </c>
      <c r="F31" s="89"/>
      <c r="G31" s="99">
        <f>SUM(G26:G30)</f>
        <v>0</v>
      </c>
      <c r="H31" s="89"/>
      <c r="I31" s="99">
        <f>SUM(I26:I30)</f>
        <v>0</v>
      </c>
      <c r="J31" s="89"/>
      <c r="K31" s="99">
        <f>SUM(K26:K30)</f>
        <v>0</v>
      </c>
      <c r="L31" s="89"/>
      <c r="M31" s="99">
        <f>SUM(M26:M30)</f>
        <v>4779838</v>
      </c>
      <c r="N31" s="95"/>
      <c r="O31" s="99">
        <f>SUM(O26:O30)</f>
        <v>0</v>
      </c>
      <c r="P31" s="89"/>
      <c r="Q31" s="99">
        <f>SUM(Q26:Q30)</f>
        <v>2269579</v>
      </c>
      <c r="R31" s="89"/>
      <c r="S31" s="99">
        <f>SUM(S26:S30)</f>
        <v>-21731</v>
      </c>
      <c r="T31" s="89"/>
      <c r="U31" s="99">
        <f>SUM(U26:U30)</f>
        <v>0</v>
      </c>
      <c r="V31" s="89"/>
      <c r="W31" s="99">
        <f>SUM(W26:W30)</f>
        <v>2247848</v>
      </c>
      <c r="X31" s="89"/>
      <c r="Y31" s="99">
        <f>SUM(Y26:Y30)</f>
        <v>0</v>
      </c>
      <c r="Z31" s="89"/>
      <c r="AA31" s="99">
        <f>SUM(C31:O31,W31:Y31)</f>
        <v>7027686</v>
      </c>
    </row>
    <row r="32" spans="1:27" ht="18" customHeight="1" x14ac:dyDescent="0.3">
      <c r="A32" s="220" t="s">
        <v>350</v>
      </c>
      <c r="B32" s="80"/>
      <c r="C32" s="152">
        <v>0</v>
      </c>
      <c r="D32" s="152"/>
      <c r="E32" s="152">
        <v>0</v>
      </c>
      <c r="F32" s="152"/>
      <c r="G32" s="152">
        <v>0</v>
      </c>
      <c r="H32" s="152"/>
      <c r="I32" s="152">
        <v>0</v>
      </c>
      <c r="J32" s="152"/>
      <c r="K32" s="152">
        <v>0</v>
      </c>
      <c r="L32" s="152"/>
      <c r="M32" s="219">
        <v>-374630</v>
      </c>
      <c r="N32" s="221"/>
      <c r="O32" s="152">
        <v>0</v>
      </c>
      <c r="P32" s="152"/>
      <c r="Q32" s="152">
        <v>0</v>
      </c>
      <c r="R32" s="152"/>
      <c r="S32" s="152">
        <v>0</v>
      </c>
      <c r="T32" s="152"/>
      <c r="U32" s="152">
        <v>0</v>
      </c>
      <c r="V32" s="152"/>
      <c r="W32" s="83">
        <f>SUM(Q32:U32)</f>
        <v>0</v>
      </c>
      <c r="X32" s="152"/>
      <c r="Y32" s="152">
        <v>0</v>
      </c>
      <c r="Z32" s="152"/>
      <c r="AA32" s="83">
        <f>SUM(C32:O32,W32:Y32)</f>
        <v>-374630</v>
      </c>
    </row>
    <row r="33" spans="1:27" ht="18" customHeight="1" thickBot="1" x14ac:dyDescent="0.35">
      <c r="A33" s="61" t="s">
        <v>266</v>
      </c>
      <c r="B33" s="194"/>
      <c r="C33" s="90">
        <f>SUM(C17,C24,C31,C32)</f>
        <v>8611242</v>
      </c>
      <c r="D33" s="89"/>
      <c r="E33" s="90">
        <f>SUM(E17,E24,E31,E32)</f>
        <v>56408882</v>
      </c>
      <c r="F33" s="89"/>
      <c r="G33" s="90">
        <f>SUM(G17,G24,G31,G32)</f>
        <v>3470021</v>
      </c>
      <c r="H33" s="89"/>
      <c r="I33" s="90">
        <f>SUM(I17,I24,I31,I32)</f>
        <v>490423</v>
      </c>
      <c r="J33" s="89"/>
      <c r="K33" s="90">
        <f>SUM(K17,K24,K31,K32)</f>
        <v>929166</v>
      </c>
      <c r="L33" s="89"/>
      <c r="M33" s="90">
        <f>SUM(M17,M24,M31,M32)</f>
        <v>54215800</v>
      </c>
      <c r="N33" s="95"/>
      <c r="O33" s="90">
        <f>SUM(O17,O24,O31,O32)</f>
        <v>-2160367</v>
      </c>
      <c r="P33" s="89"/>
      <c r="Q33" s="90">
        <f>SUM(Q17,Q24,Q31,Q32)</f>
        <v>5091507</v>
      </c>
      <c r="R33" s="89"/>
      <c r="S33" s="90">
        <f>SUM(S17,S24,S31,S32)</f>
        <v>-80105</v>
      </c>
      <c r="T33" s="89"/>
      <c r="U33" s="90">
        <f>SUM(U17,U24,U31,U32)</f>
        <v>410167</v>
      </c>
      <c r="V33" s="89"/>
      <c r="W33" s="90">
        <f>SUM(W17,W24,W31,W32)</f>
        <v>5421569</v>
      </c>
      <c r="X33" s="89"/>
      <c r="Y33" s="90">
        <f>SUM(Y17,Y24,Y31,Y32)</f>
        <v>15000000</v>
      </c>
      <c r="Z33" s="89"/>
      <c r="AA33" s="90">
        <f>SUM(C33:O33,W33:Y33)</f>
        <v>142386736</v>
      </c>
    </row>
    <row r="34" spans="1:27" ht="20.25" customHeight="1" thickTop="1" x14ac:dyDescent="0.3">
      <c r="A34" s="194"/>
      <c r="B34" s="194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</row>
    <row r="35" spans="1:27" ht="20.25" customHeight="1" x14ac:dyDescent="0.3">
      <c r="A35" s="200" t="s">
        <v>26</v>
      </c>
      <c r="B35" s="200"/>
      <c r="C35" s="200"/>
      <c r="D35" s="200"/>
      <c r="E35" s="200"/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  <c r="Q35" s="200"/>
      <c r="R35" s="200"/>
      <c r="S35" s="200"/>
      <c r="T35" s="200"/>
      <c r="U35" s="200"/>
      <c r="V35" s="200"/>
      <c r="W35" s="194"/>
      <c r="X35" s="194"/>
      <c r="Y35" s="194"/>
      <c r="Z35" s="194"/>
      <c r="AA35" s="194"/>
    </row>
    <row r="36" spans="1:27" ht="20.25" customHeight="1" x14ac:dyDescent="0.3">
      <c r="A36" s="200" t="s">
        <v>27</v>
      </c>
      <c r="B36" s="200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194"/>
      <c r="X36" s="194"/>
      <c r="Y36" s="194"/>
      <c r="Z36" s="194"/>
      <c r="AA36" s="194"/>
    </row>
    <row r="37" spans="1:27" ht="20.25" customHeight="1" x14ac:dyDescent="0.3">
      <c r="A37" s="202" t="s">
        <v>167</v>
      </c>
      <c r="B37" s="202"/>
      <c r="C37" s="202"/>
      <c r="D37" s="202"/>
      <c r="E37" s="202"/>
      <c r="F37" s="202"/>
      <c r="G37" s="202"/>
      <c r="H37" s="202"/>
      <c r="I37" s="202"/>
      <c r="J37" s="202"/>
      <c r="K37" s="202"/>
      <c r="L37" s="202"/>
      <c r="M37" s="202"/>
      <c r="N37" s="202"/>
      <c r="O37" s="202"/>
      <c r="P37" s="202"/>
      <c r="Q37" s="202"/>
      <c r="R37" s="202"/>
      <c r="S37" s="202"/>
      <c r="T37" s="202"/>
      <c r="U37" s="202"/>
      <c r="V37" s="202"/>
      <c r="W37" s="194"/>
      <c r="X37" s="194"/>
      <c r="Y37" s="194"/>
      <c r="Z37" s="194"/>
      <c r="AA37" s="194"/>
    </row>
    <row r="38" spans="1:27" ht="20.25" customHeight="1" x14ac:dyDescent="0.3">
      <c r="A38" s="203"/>
      <c r="B38" s="203"/>
      <c r="C38" s="194"/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204"/>
    </row>
    <row r="39" spans="1:27" s="118" customFormat="1" ht="20.25" customHeight="1" x14ac:dyDescent="0.3">
      <c r="A39" s="203"/>
      <c r="B39" s="203"/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204" t="s">
        <v>89</v>
      </c>
    </row>
    <row r="40" spans="1:27" s="118" customFormat="1" ht="20.25" customHeight="1" x14ac:dyDescent="0.3">
      <c r="A40" s="205"/>
      <c r="B40" s="205"/>
      <c r="C40" s="327" t="s">
        <v>43</v>
      </c>
      <c r="D40" s="327"/>
      <c r="E40" s="327"/>
      <c r="F40" s="327"/>
      <c r="G40" s="327"/>
      <c r="H40" s="327"/>
      <c r="I40" s="327"/>
      <c r="J40" s="327"/>
      <c r="K40" s="327"/>
      <c r="L40" s="327"/>
      <c r="M40" s="327"/>
      <c r="N40" s="327"/>
      <c r="O40" s="327"/>
      <c r="P40" s="327"/>
      <c r="Q40" s="327"/>
      <c r="R40" s="327"/>
      <c r="S40" s="327"/>
      <c r="T40" s="327"/>
      <c r="U40" s="327"/>
      <c r="V40" s="327"/>
      <c r="W40" s="327"/>
      <c r="X40" s="327"/>
      <c r="Y40" s="327"/>
      <c r="Z40" s="327"/>
      <c r="AA40" s="327"/>
    </row>
    <row r="41" spans="1:27" s="118" customFormat="1" ht="20.25" customHeight="1" x14ac:dyDescent="0.3">
      <c r="A41" s="205"/>
      <c r="B41" s="205"/>
      <c r="C41" s="206"/>
      <c r="D41" s="206"/>
      <c r="E41" s="206"/>
      <c r="F41" s="206"/>
      <c r="G41" s="206"/>
      <c r="H41" s="206"/>
      <c r="I41" s="206"/>
      <c r="J41" s="206"/>
      <c r="K41" s="206"/>
      <c r="L41" s="206"/>
      <c r="M41" s="206"/>
      <c r="N41" s="206"/>
      <c r="O41" s="206"/>
      <c r="P41" s="206"/>
      <c r="Q41" s="330" t="s">
        <v>371</v>
      </c>
      <c r="R41" s="329"/>
      <c r="S41" s="329"/>
      <c r="T41" s="329"/>
      <c r="U41" s="329"/>
      <c r="V41" s="329"/>
      <c r="W41" s="329"/>
      <c r="X41" s="206"/>
      <c r="Y41" s="206"/>
      <c r="Z41" s="206"/>
      <c r="AA41" s="206"/>
    </row>
    <row r="42" spans="1:27" s="118" customFormat="1" ht="20.25" customHeight="1" x14ac:dyDescent="0.3">
      <c r="A42" s="205"/>
      <c r="B42" s="205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7"/>
      <c r="R42" s="207"/>
      <c r="S42" s="207"/>
      <c r="T42" s="207"/>
      <c r="U42" s="208" t="s">
        <v>378</v>
      </c>
      <c r="V42" s="207"/>
      <c r="W42" s="207"/>
      <c r="X42" s="206"/>
      <c r="Y42" s="206"/>
      <c r="Z42" s="206"/>
      <c r="AA42" s="206"/>
    </row>
    <row r="43" spans="1:27" s="118" customFormat="1" ht="20.25" customHeight="1" x14ac:dyDescent="0.3">
      <c r="A43" s="194"/>
      <c r="B43" s="194"/>
      <c r="C43" s="207"/>
      <c r="D43" s="207"/>
      <c r="E43" s="208"/>
      <c r="F43" s="207"/>
      <c r="G43" s="194"/>
      <c r="H43" s="207"/>
      <c r="I43" s="208"/>
      <c r="J43" s="207"/>
      <c r="K43" s="194"/>
      <c r="L43" s="207"/>
      <c r="M43" s="207"/>
      <c r="N43" s="207"/>
      <c r="O43" s="207"/>
      <c r="P43" s="207"/>
      <c r="Q43" s="61"/>
      <c r="R43" s="207"/>
      <c r="S43" s="207"/>
      <c r="T43" s="207"/>
      <c r="U43" s="207" t="s">
        <v>269</v>
      </c>
      <c r="V43" s="207"/>
      <c r="W43" s="208"/>
      <c r="X43" s="207"/>
      <c r="Y43" s="207"/>
      <c r="Z43" s="207"/>
      <c r="AA43" s="207"/>
    </row>
    <row r="44" spans="1:27" s="118" customFormat="1" ht="20.25" customHeight="1" x14ac:dyDescent="0.3">
      <c r="A44" s="194"/>
      <c r="B44" s="194"/>
      <c r="C44" s="207"/>
      <c r="D44" s="207"/>
      <c r="E44" s="208"/>
      <c r="F44" s="207"/>
      <c r="G44" s="194"/>
      <c r="H44" s="207"/>
      <c r="I44" s="208"/>
      <c r="J44" s="207"/>
      <c r="K44" s="194"/>
      <c r="L44" s="207"/>
      <c r="M44" s="207"/>
      <c r="N44" s="207"/>
      <c r="O44" s="207"/>
      <c r="P44" s="207"/>
      <c r="Q44" s="61"/>
      <c r="R44" s="207"/>
      <c r="S44" s="207"/>
      <c r="T44" s="207"/>
      <c r="U44" s="207" t="s">
        <v>270</v>
      </c>
      <c r="V44" s="207"/>
      <c r="W44" s="208"/>
      <c r="X44" s="207"/>
      <c r="Y44" s="207"/>
      <c r="Z44" s="207"/>
      <c r="AA44" s="207"/>
    </row>
    <row r="45" spans="1:27" s="118" customFormat="1" ht="20.25" customHeight="1" x14ac:dyDescent="0.3">
      <c r="A45" s="194"/>
      <c r="B45" s="194"/>
      <c r="C45" s="207"/>
      <c r="D45" s="207"/>
      <c r="E45" s="208"/>
      <c r="F45" s="207"/>
      <c r="G45" s="194"/>
      <c r="H45" s="207"/>
      <c r="I45" s="208"/>
      <c r="J45" s="207"/>
      <c r="K45" s="194"/>
      <c r="L45" s="207"/>
      <c r="M45" s="207"/>
      <c r="N45" s="207"/>
      <c r="O45" s="207"/>
      <c r="P45" s="207"/>
      <c r="Q45" s="61"/>
      <c r="R45" s="207"/>
      <c r="S45" s="208"/>
      <c r="T45" s="207"/>
      <c r="U45" s="208" t="s">
        <v>271</v>
      </c>
      <c r="V45" s="207"/>
      <c r="W45" s="208" t="s">
        <v>92</v>
      </c>
      <c r="X45" s="207"/>
      <c r="Y45" s="207"/>
      <c r="Z45" s="207"/>
      <c r="AA45" s="207"/>
    </row>
    <row r="46" spans="1:27" s="118" customFormat="1" ht="20.25" customHeight="1" x14ac:dyDescent="0.3">
      <c r="A46" s="194"/>
      <c r="B46" s="194"/>
      <c r="C46" s="208" t="s">
        <v>46</v>
      </c>
      <c r="D46" s="207"/>
      <c r="E46" s="207" t="s">
        <v>180</v>
      </c>
      <c r="F46" s="207"/>
      <c r="G46" s="208"/>
      <c r="H46" s="207"/>
      <c r="I46" s="208" t="s">
        <v>128</v>
      </c>
      <c r="J46" s="207"/>
      <c r="K46" s="207"/>
      <c r="L46" s="207"/>
      <c r="M46" s="207" t="s">
        <v>31</v>
      </c>
      <c r="N46" s="207"/>
      <c r="O46" s="207"/>
      <c r="P46" s="207"/>
      <c r="Q46" s="208" t="s">
        <v>344</v>
      </c>
      <c r="R46" s="207"/>
      <c r="S46" s="208" t="s">
        <v>344</v>
      </c>
      <c r="T46" s="207"/>
      <c r="U46" s="208" t="s">
        <v>272</v>
      </c>
      <c r="V46" s="207"/>
      <c r="W46" s="207" t="s">
        <v>91</v>
      </c>
      <c r="X46" s="207"/>
      <c r="Y46" s="207" t="s">
        <v>170</v>
      </c>
      <c r="Z46" s="207"/>
      <c r="AA46" s="208" t="s">
        <v>8</v>
      </c>
    </row>
    <row r="47" spans="1:27" s="118" customFormat="1" ht="20.25" customHeight="1" x14ac:dyDescent="0.3">
      <c r="A47" s="194"/>
      <c r="B47" s="194"/>
      <c r="C47" s="208" t="s">
        <v>239</v>
      </c>
      <c r="D47" s="207"/>
      <c r="E47" s="207" t="s">
        <v>84</v>
      </c>
      <c r="F47" s="207"/>
      <c r="G47" s="208" t="s">
        <v>119</v>
      </c>
      <c r="H47" s="207"/>
      <c r="I47" s="208" t="s">
        <v>129</v>
      </c>
      <c r="J47" s="207"/>
      <c r="K47" s="207" t="s">
        <v>30</v>
      </c>
      <c r="L47" s="207"/>
      <c r="M47" s="207" t="s">
        <v>73</v>
      </c>
      <c r="N47" s="207"/>
      <c r="O47" s="207" t="s">
        <v>58</v>
      </c>
      <c r="P47" s="207"/>
      <c r="Q47" s="208" t="s">
        <v>273</v>
      </c>
      <c r="R47" s="207"/>
      <c r="S47" s="208" t="s">
        <v>283</v>
      </c>
      <c r="T47" s="207"/>
      <c r="U47" s="208" t="s">
        <v>274</v>
      </c>
      <c r="V47" s="207"/>
      <c r="W47" s="207" t="s">
        <v>286</v>
      </c>
      <c r="X47" s="207"/>
      <c r="Y47" s="207" t="s">
        <v>171</v>
      </c>
      <c r="Z47" s="207"/>
      <c r="AA47" s="208" t="s">
        <v>187</v>
      </c>
    </row>
    <row r="48" spans="1:27" s="159" customFormat="1" ht="20.25" customHeight="1" x14ac:dyDescent="0.3">
      <c r="A48" s="209"/>
      <c r="B48" s="59" t="s">
        <v>37</v>
      </c>
      <c r="C48" s="210" t="s">
        <v>41</v>
      </c>
      <c r="D48" s="211"/>
      <c r="E48" s="210" t="s">
        <v>59</v>
      </c>
      <c r="F48" s="211"/>
      <c r="G48" s="212" t="s">
        <v>122</v>
      </c>
      <c r="H48" s="211"/>
      <c r="I48" s="212" t="s">
        <v>130</v>
      </c>
      <c r="J48" s="211"/>
      <c r="K48" s="210" t="s">
        <v>35</v>
      </c>
      <c r="L48" s="211"/>
      <c r="M48" s="210" t="s">
        <v>72</v>
      </c>
      <c r="N48" s="213"/>
      <c r="O48" s="210" t="s">
        <v>59</v>
      </c>
      <c r="P48" s="211"/>
      <c r="Q48" s="212" t="s">
        <v>277</v>
      </c>
      <c r="R48" s="211"/>
      <c r="S48" s="210" t="s">
        <v>284</v>
      </c>
      <c r="T48" s="211"/>
      <c r="U48" s="212" t="s">
        <v>278</v>
      </c>
      <c r="V48" s="211"/>
      <c r="W48" s="212" t="s">
        <v>194</v>
      </c>
      <c r="X48" s="211"/>
      <c r="Y48" s="210" t="s">
        <v>172</v>
      </c>
      <c r="Z48" s="211"/>
      <c r="AA48" s="210" t="s">
        <v>40</v>
      </c>
    </row>
    <row r="49" spans="1:27" s="118" customFormat="1" ht="20.25" customHeight="1" x14ac:dyDescent="0.3">
      <c r="A49" s="61"/>
      <c r="B49" s="61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4"/>
      <c r="X49" s="214"/>
      <c r="Y49" s="214"/>
      <c r="Z49" s="214"/>
      <c r="AA49" s="214"/>
    </row>
    <row r="50" spans="1:27" ht="18" customHeight="1" x14ac:dyDescent="0.3">
      <c r="A50" s="61" t="s">
        <v>317</v>
      </c>
      <c r="B50" s="194"/>
      <c r="C50" s="215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</row>
    <row r="51" spans="1:27" s="120" customFormat="1" ht="18" customHeight="1" x14ac:dyDescent="0.3">
      <c r="A51" s="68" t="s">
        <v>318</v>
      </c>
      <c r="B51" s="59"/>
      <c r="C51" s="95">
        <v>8611242</v>
      </c>
      <c r="D51" s="95"/>
      <c r="E51" s="95">
        <v>56408882</v>
      </c>
      <c r="F51" s="95"/>
      <c r="G51" s="95">
        <v>3470021</v>
      </c>
      <c r="H51" s="95"/>
      <c r="I51" s="95">
        <v>490423</v>
      </c>
      <c r="J51" s="95"/>
      <c r="K51" s="95">
        <v>929166</v>
      </c>
      <c r="L51" s="95"/>
      <c r="M51" s="95">
        <v>54224986</v>
      </c>
      <c r="N51" s="95"/>
      <c r="O51" s="95">
        <v>-6088210</v>
      </c>
      <c r="P51" s="95"/>
      <c r="Q51" s="95">
        <v>5091507</v>
      </c>
      <c r="R51" s="95"/>
      <c r="S51" s="95">
        <v>-91992</v>
      </c>
      <c r="T51" s="95"/>
      <c r="U51" s="95">
        <v>410167</v>
      </c>
      <c r="V51" s="95"/>
      <c r="W51" s="95">
        <f>SUM(Q51:U51)</f>
        <v>5409682</v>
      </c>
      <c r="X51" s="95"/>
      <c r="Y51" s="95">
        <v>15000000</v>
      </c>
      <c r="Z51" s="95"/>
      <c r="AA51" s="95">
        <f>SUM(C51:O51,W51:Y51)</f>
        <v>138456192</v>
      </c>
    </row>
    <row r="52" spans="1:27" ht="18" customHeight="1" x14ac:dyDescent="0.3">
      <c r="A52" s="68" t="s">
        <v>365</v>
      </c>
      <c r="B52" s="194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</row>
    <row r="53" spans="1:27" ht="18" customHeight="1" x14ac:dyDescent="0.3">
      <c r="A53" s="216" t="s">
        <v>193</v>
      </c>
      <c r="B53" s="194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</row>
    <row r="54" spans="1:27" ht="18" customHeight="1" x14ac:dyDescent="0.3">
      <c r="A54" s="217" t="s">
        <v>370</v>
      </c>
      <c r="B54" s="80">
        <v>9</v>
      </c>
      <c r="C54" s="152">
        <v>0</v>
      </c>
      <c r="D54" s="152"/>
      <c r="E54" s="152">
        <v>0</v>
      </c>
      <c r="F54" s="152"/>
      <c r="G54" s="152">
        <v>0</v>
      </c>
      <c r="H54" s="152"/>
      <c r="I54" s="152">
        <v>0</v>
      </c>
      <c r="J54" s="152"/>
      <c r="K54" s="152">
        <v>0</v>
      </c>
      <c r="L54" s="152"/>
      <c r="M54" s="218">
        <v>-5048141</v>
      </c>
      <c r="N54" s="218"/>
      <c r="O54" s="218">
        <v>0</v>
      </c>
      <c r="P54" s="152"/>
      <c r="Q54" s="152">
        <v>0</v>
      </c>
      <c r="R54" s="152"/>
      <c r="S54" s="152">
        <v>0</v>
      </c>
      <c r="T54" s="152"/>
      <c r="U54" s="152">
        <v>0</v>
      </c>
      <c r="V54" s="152"/>
      <c r="W54" s="152">
        <f>SUM(Q54:U54)</f>
        <v>0</v>
      </c>
      <c r="X54" s="152"/>
      <c r="Y54" s="152">
        <v>0</v>
      </c>
      <c r="Z54" s="152"/>
      <c r="AA54" s="152">
        <f>SUM(C54:O54,W54:Y54)</f>
        <v>-5048141</v>
      </c>
    </row>
    <row r="55" spans="1:27" ht="18" customHeight="1" x14ac:dyDescent="0.3">
      <c r="A55" s="216" t="s">
        <v>221</v>
      </c>
      <c r="B55" s="194"/>
      <c r="C55" s="84">
        <f>SUM(C54:C54)</f>
        <v>0</v>
      </c>
      <c r="D55" s="89"/>
      <c r="E55" s="84">
        <f>SUM(E54:E54)</f>
        <v>0</v>
      </c>
      <c r="F55" s="89"/>
      <c r="G55" s="84">
        <f>SUM(G54:G54)</f>
        <v>0</v>
      </c>
      <c r="H55" s="89"/>
      <c r="I55" s="84">
        <f>SUM(I54:I54)</f>
        <v>0</v>
      </c>
      <c r="J55" s="89"/>
      <c r="K55" s="84">
        <f>SUM(K54:K54)</f>
        <v>0</v>
      </c>
      <c r="L55" s="89"/>
      <c r="M55" s="84">
        <f>SUM(M54:M54)</f>
        <v>-5048141</v>
      </c>
      <c r="N55" s="95"/>
      <c r="O55" s="84">
        <f>SUM(O54:O54)</f>
        <v>0</v>
      </c>
      <c r="P55" s="89"/>
      <c r="Q55" s="84">
        <f>SUM(Q54:Q54)</f>
        <v>0</v>
      </c>
      <c r="R55" s="89"/>
      <c r="S55" s="84">
        <f>SUM(S54:S54)</f>
        <v>0</v>
      </c>
      <c r="T55" s="89"/>
      <c r="U55" s="84">
        <f>SUM(U54:U54)</f>
        <v>0</v>
      </c>
      <c r="V55" s="89"/>
      <c r="W55" s="84">
        <f>SUM(Q55:U55)</f>
        <v>0</v>
      </c>
      <c r="X55" s="89"/>
      <c r="Y55" s="84">
        <f>SUM(Y54)</f>
        <v>0</v>
      </c>
      <c r="Z55" s="89"/>
      <c r="AA55" s="84">
        <f>SUM(C55:O55,W55:Y55)</f>
        <v>-5048141</v>
      </c>
    </row>
    <row r="56" spans="1:27" ht="18" customHeight="1" x14ac:dyDescent="0.3">
      <c r="A56" s="68" t="s">
        <v>196</v>
      </c>
      <c r="B56" s="194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</row>
    <row r="57" spans="1:27" ht="18" customHeight="1" x14ac:dyDescent="0.3">
      <c r="A57" s="68" t="s">
        <v>103</v>
      </c>
      <c r="B57" s="194"/>
      <c r="C57" s="99">
        <f>SUM(C55)</f>
        <v>0</v>
      </c>
      <c r="D57" s="89"/>
      <c r="E57" s="99">
        <f>SUM(E55)</f>
        <v>0</v>
      </c>
      <c r="F57" s="89"/>
      <c r="G57" s="99">
        <f>SUM(G55)</f>
        <v>0</v>
      </c>
      <c r="H57" s="89"/>
      <c r="I57" s="99">
        <f>SUM(I55)</f>
        <v>0</v>
      </c>
      <c r="J57" s="89"/>
      <c r="K57" s="99">
        <f>SUM(K55)</f>
        <v>0</v>
      </c>
      <c r="L57" s="89"/>
      <c r="M57" s="99">
        <f>SUM(M55)</f>
        <v>-5048141</v>
      </c>
      <c r="N57" s="95"/>
      <c r="O57" s="99">
        <f>SUM(O55)</f>
        <v>0</v>
      </c>
      <c r="P57" s="89"/>
      <c r="Q57" s="99">
        <f>SUM(Q55)</f>
        <v>0</v>
      </c>
      <c r="R57" s="89"/>
      <c r="S57" s="99">
        <f>SUM(S55)</f>
        <v>0</v>
      </c>
      <c r="T57" s="89"/>
      <c r="U57" s="99">
        <f>SUM(U55)</f>
        <v>0</v>
      </c>
      <c r="V57" s="89"/>
      <c r="W57" s="99">
        <f>SUM(W55)</f>
        <v>0</v>
      </c>
      <c r="X57" s="89"/>
      <c r="Y57" s="99">
        <f>SUM(Y55)</f>
        <v>0</v>
      </c>
      <c r="Z57" s="89"/>
      <c r="AA57" s="99">
        <f>SUM(AA55)</f>
        <v>-5048141</v>
      </c>
    </row>
    <row r="58" spans="1:27" ht="18" customHeight="1" x14ac:dyDescent="0.3">
      <c r="A58" s="61" t="s">
        <v>138</v>
      </c>
      <c r="B58" s="61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</row>
    <row r="59" spans="1:27" ht="18" customHeight="1" x14ac:dyDescent="0.3">
      <c r="A59" s="220" t="s">
        <v>104</v>
      </c>
      <c r="B59" s="61"/>
      <c r="C59" s="152">
        <v>0</v>
      </c>
      <c r="D59" s="152"/>
      <c r="E59" s="152">
        <v>0</v>
      </c>
      <c r="F59" s="152"/>
      <c r="G59" s="152">
        <v>0</v>
      </c>
      <c r="H59" s="152"/>
      <c r="I59" s="152">
        <v>0</v>
      </c>
      <c r="J59" s="152"/>
      <c r="K59" s="152">
        <v>0</v>
      </c>
      <c r="L59" s="152"/>
      <c r="M59" s="218">
        <v>4298024</v>
      </c>
      <c r="N59" s="218"/>
      <c r="O59" s="152">
        <v>0</v>
      </c>
      <c r="P59" s="152"/>
      <c r="Q59" s="152">
        <v>0</v>
      </c>
      <c r="R59" s="152"/>
      <c r="S59" s="152">
        <v>0</v>
      </c>
      <c r="T59" s="152"/>
      <c r="U59" s="152">
        <v>0</v>
      </c>
      <c r="V59" s="152"/>
      <c r="W59" s="152">
        <f>SUM(Q59:U59)</f>
        <v>0</v>
      </c>
      <c r="X59" s="152"/>
      <c r="Y59" s="152">
        <v>0</v>
      </c>
      <c r="Z59" s="152"/>
      <c r="AA59" s="152">
        <f>SUM(C59:O59,W59:Y59)</f>
        <v>4298024</v>
      </c>
    </row>
    <row r="60" spans="1:27" ht="18" customHeight="1" x14ac:dyDescent="0.3">
      <c r="A60" s="220" t="s">
        <v>105</v>
      </c>
      <c r="B60" s="194"/>
      <c r="C60" s="83">
        <v>0</v>
      </c>
      <c r="D60" s="152"/>
      <c r="E60" s="83">
        <v>0</v>
      </c>
      <c r="F60" s="152"/>
      <c r="G60" s="83">
        <v>0</v>
      </c>
      <c r="H60" s="152"/>
      <c r="I60" s="83">
        <v>0</v>
      </c>
      <c r="J60" s="152"/>
      <c r="K60" s="83">
        <v>0</v>
      </c>
      <c r="L60" s="152"/>
      <c r="M60" s="83">
        <v>0</v>
      </c>
      <c r="N60" s="96"/>
      <c r="O60" s="83">
        <v>0</v>
      </c>
      <c r="P60" s="152"/>
      <c r="Q60" s="83"/>
      <c r="R60" s="152"/>
      <c r="S60" s="83">
        <v>12536</v>
      </c>
      <c r="T60" s="152"/>
      <c r="U60" s="83">
        <v>20000</v>
      </c>
      <c r="V60" s="152"/>
      <c r="W60" s="83">
        <f>SUM(Q60:U60)</f>
        <v>32536</v>
      </c>
      <c r="X60" s="152"/>
      <c r="Y60" s="83">
        <v>0</v>
      </c>
      <c r="Z60" s="152"/>
      <c r="AA60" s="83">
        <f>SUM(C60:O60,W60:Y60)</f>
        <v>32536</v>
      </c>
    </row>
    <row r="61" spans="1:27" ht="18" customHeight="1" x14ac:dyDescent="0.3">
      <c r="A61" s="61" t="s">
        <v>312</v>
      </c>
      <c r="B61" s="61"/>
      <c r="C61" s="99">
        <f>SUM(C59:C60)</f>
        <v>0</v>
      </c>
      <c r="D61" s="89"/>
      <c r="E61" s="99">
        <f>SUM(E59:E60)</f>
        <v>0</v>
      </c>
      <c r="F61" s="89"/>
      <c r="G61" s="99">
        <f>SUM(G59:G60)</f>
        <v>0</v>
      </c>
      <c r="H61" s="89"/>
      <c r="I61" s="99">
        <f>SUM(I59:I60)</f>
        <v>0</v>
      </c>
      <c r="J61" s="89"/>
      <c r="K61" s="99">
        <f>SUM(K59:K60)</f>
        <v>0</v>
      </c>
      <c r="L61" s="89"/>
      <c r="M61" s="99">
        <f>SUM(M59:M60)</f>
        <v>4298024</v>
      </c>
      <c r="N61" s="95"/>
      <c r="O61" s="99">
        <f>SUM(O59:O60)</f>
        <v>0</v>
      </c>
      <c r="P61" s="89"/>
      <c r="Q61" s="99">
        <f>SUM(Q59:Q60)</f>
        <v>0</v>
      </c>
      <c r="R61" s="89"/>
      <c r="S61" s="99">
        <f>SUM(S59:S60)</f>
        <v>12536</v>
      </c>
      <c r="T61" s="89"/>
      <c r="U61" s="99">
        <f>SUM(U59:U60)</f>
        <v>20000</v>
      </c>
      <c r="V61" s="89"/>
      <c r="W61" s="99">
        <f>SUM(W59:W60)</f>
        <v>32536</v>
      </c>
      <c r="X61" s="89"/>
      <c r="Y61" s="99">
        <f>SUM(Y59:Y60)</f>
        <v>0</v>
      </c>
      <c r="Z61" s="89"/>
      <c r="AA61" s="99">
        <f>SUM(C61:O61,W61:Y61)</f>
        <v>4330560</v>
      </c>
    </row>
    <row r="62" spans="1:27" ht="18" customHeight="1" x14ac:dyDescent="0.3">
      <c r="A62" s="220" t="s">
        <v>343</v>
      </c>
      <c r="B62" s="80"/>
      <c r="C62" s="152">
        <v>0</v>
      </c>
      <c r="D62" s="152"/>
      <c r="E62" s="152">
        <v>0</v>
      </c>
      <c r="F62" s="152"/>
      <c r="G62" s="152">
        <v>0</v>
      </c>
      <c r="H62" s="152"/>
      <c r="I62" s="152">
        <v>0</v>
      </c>
      <c r="J62" s="152"/>
      <c r="K62" s="152">
        <v>0</v>
      </c>
      <c r="L62" s="152"/>
      <c r="M62" s="221">
        <v>-372578</v>
      </c>
      <c r="N62" s="221"/>
      <c r="O62" s="152">
        <v>0</v>
      </c>
      <c r="P62" s="152"/>
      <c r="Q62" s="152">
        <v>0</v>
      </c>
      <c r="R62" s="152"/>
      <c r="S62" s="152">
        <v>0</v>
      </c>
      <c r="T62" s="152"/>
      <c r="U62" s="152">
        <v>0</v>
      </c>
      <c r="V62" s="152"/>
      <c r="W62" s="152">
        <f>SUM(Q62:U62)</f>
        <v>0</v>
      </c>
      <c r="X62" s="152"/>
      <c r="Y62" s="152">
        <v>0</v>
      </c>
      <c r="Z62" s="152"/>
      <c r="AA62" s="152">
        <f>SUM(C62:O62,W62:Y62)</f>
        <v>-372578</v>
      </c>
    </row>
    <row r="63" spans="1:27" ht="18" customHeight="1" x14ac:dyDescent="0.3">
      <c r="A63" s="220" t="s">
        <v>342</v>
      </c>
      <c r="B63" s="80"/>
      <c r="C63" s="83">
        <v>0</v>
      </c>
      <c r="D63" s="152"/>
      <c r="E63" s="83">
        <v>0</v>
      </c>
      <c r="F63" s="152"/>
      <c r="G63" s="83">
        <v>0</v>
      </c>
      <c r="H63" s="152"/>
      <c r="I63" s="83">
        <v>0</v>
      </c>
      <c r="J63" s="152"/>
      <c r="K63" s="83">
        <v>0</v>
      </c>
      <c r="L63" s="152"/>
      <c r="M63" s="219">
        <v>3591</v>
      </c>
      <c r="N63" s="221"/>
      <c r="O63" s="83">
        <v>0</v>
      </c>
      <c r="P63" s="152"/>
      <c r="Q63" s="83">
        <v>-3591</v>
      </c>
      <c r="R63" s="152"/>
      <c r="S63" s="83">
        <v>0</v>
      </c>
      <c r="T63" s="152"/>
      <c r="U63" s="83">
        <v>0</v>
      </c>
      <c r="V63" s="152"/>
      <c r="W63" s="83">
        <f>SUM(Q63:U63)</f>
        <v>-3591</v>
      </c>
      <c r="X63" s="152"/>
      <c r="Y63" s="83">
        <v>0</v>
      </c>
      <c r="Z63" s="152"/>
      <c r="AA63" s="83">
        <f>SUM(C63:O63,W63:Y63)</f>
        <v>0</v>
      </c>
    </row>
    <row r="64" spans="1:27" ht="18" customHeight="1" thickBot="1" x14ac:dyDescent="0.35">
      <c r="A64" s="61" t="s">
        <v>319</v>
      </c>
      <c r="B64" s="194"/>
      <c r="C64" s="103">
        <f>SUM(C51,C57,C61,C62:C63)</f>
        <v>8611242</v>
      </c>
      <c r="D64" s="89"/>
      <c r="E64" s="103">
        <f>SUM(E51,E57,E61,E62:E63)</f>
        <v>56408882</v>
      </c>
      <c r="F64" s="89"/>
      <c r="G64" s="103">
        <f>SUM(G51,G57,G61,G62:G63)</f>
        <v>3470021</v>
      </c>
      <c r="H64" s="89"/>
      <c r="I64" s="103">
        <f>SUM(I51,I57,I61,I62:I63)</f>
        <v>490423</v>
      </c>
      <c r="J64" s="89"/>
      <c r="K64" s="103">
        <f>SUM(K51,K57,K61,K62:K63)</f>
        <v>929166</v>
      </c>
      <c r="L64" s="89"/>
      <c r="M64" s="103">
        <f>SUM(M51,M57,M61,M62:M63)</f>
        <v>53105882</v>
      </c>
      <c r="N64" s="95"/>
      <c r="O64" s="103">
        <f>SUM(O51,O57,O61,O62:O63)</f>
        <v>-6088210</v>
      </c>
      <c r="P64" s="89"/>
      <c r="Q64" s="103">
        <f>SUM(Q51,Q57,Q61,Q62:Q63)</f>
        <v>5087916</v>
      </c>
      <c r="R64" s="89"/>
      <c r="S64" s="103">
        <f>SUM(S51,S57,S61,S62:S63)</f>
        <v>-79456</v>
      </c>
      <c r="T64" s="89"/>
      <c r="U64" s="103">
        <f>SUM(U51,U57,U61,U62:U63)</f>
        <v>430167</v>
      </c>
      <c r="V64" s="89"/>
      <c r="W64" s="103">
        <f>SUM(W51,W57,W61,W62:W63)</f>
        <v>5438627</v>
      </c>
      <c r="X64" s="89"/>
      <c r="Y64" s="103">
        <f>SUM(Y51,Y57,Y61,Y62:Y63)</f>
        <v>15000000</v>
      </c>
      <c r="Z64" s="89"/>
      <c r="AA64" s="103">
        <f>SUM(AA51,AA57,AA61,AA62:AA63)</f>
        <v>137366033</v>
      </c>
    </row>
    <row r="65" spans="1:27" ht="20.25" customHeight="1" thickTop="1" x14ac:dyDescent="0.3">
      <c r="A65" s="194"/>
      <c r="B65" s="194"/>
      <c r="C65" s="194"/>
      <c r="D65" s="194"/>
      <c r="E65" s="194"/>
      <c r="F65" s="194"/>
      <c r="G65" s="194"/>
      <c r="H65" s="194"/>
      <c r="I65" s="194"/>
      <c r="J65" s="194"/>
      <c r="K65" s="194"/>
      <c r="L65" s="194"/>
      <c r="M65" s="194"/>
      <c r="N65" s="194"/>
      <c r="O65" s="194"/>
      <c r="P65" s="194"/>
      <c r="Q65" s="194"/>
      <c r="R65" s="194"/>
      <c r="S65" s="194"/>
      <c r="T65" s="194"/>
      <c r="U65" s="194"/>
      <c r="V65" s="194"/>
      <c r="W65" s="194"/>
      <c r="X65" s="194"/>
      <c r="Y65" s="194"/>
      <c r="Z65" s="194"/>
      <c r="AA65" s="194"/>
    </row>
  </sheetData>
  <mergeCells count="4">
    <mergeCell ref="C6:AA6"/>
    <mergeCell ref="Q7:W7"/>
    <mergeCell ref="C40:AA40"/>
    <mergeCell ref="Q41:W41"/>
  </mergeCells>
  <pageMargins left="0.45" right="0.2" top="0.48" bottom="0.5" header="0.5" footer="0.5"/>
  <pageSetup paperSize="9" scale="52" firstPageNumber="12" orientation="landscape" useFirstPageNumber="1" r:id="rId1"/>
  <headerFooter>
    <oddFooter>&amp;L&amp;13The accompanying notes are an integral part of these financial statements.
&amp;11
&amp;C&amp;13&amp;P</oddFooter>
  </headerFooter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9"/>
  <sheetViews>
    <sheetView tabSelected="1" view="pageBreakPreview" zoomScale="85" zoomScaleNormal="70" zoomScaleSheetLayoutView="85" zoomScalePageLayoutView="70" workbookViewId="0">
      <selection activeCell="B1" sqref="B1"/>
    </sheetView>
  </sheetViews>
  <sheetFormatPr defaultColWidth="9.1796875" defaultRowHeight="14" x14ac:dyDescent="0.3"/>
  <cols>
    <col min="1" max="1" width="2" style="109" customWidth="1"/>
    <col min="2" max="2" width="42" style="109" customWidth="1"/>
    <col min="3" max="3" width="5.54296875" style="111" customWidth="1"/>
    <col min="4" max="4" width="1" style="120" customWidth="1"/>
    <col min="5" max="5" width="13.453125" style="123" customWidth="1"/>
    <col min="6" max="6" width="1" style="120" customWidth="1"/>
    <col min="7" max="7" width="13.453125" style="123" customWidth="1"/>
    <col min="8" max="8" width="1" style="120" customWidth="1"/>
    <col min="9" max="9" width="13.453125" style="123" customWidth="1"/>
    <col min="10" max="10" width="1" style="120" customWidth="1"/>
    <col min="11" max="11" width="15.1796875" style="123" customWidth="1"/>
    <col min="12" max="16384" width="9.1796875" style="123"/>
  </cols>
  <sheetData>
    <row r="1" spans="1:11" s="118" customFormat="1" ht="17.5" x14ac:dyDescent="0.3">
      <c r="A1" s="112" t="s">
        <v>24</v>
      </c>
      <c r="B1" s="113"/>
      <c r="C1" s="114"/>
      <c r="D1" s="115"/>
      <c r="E1" s="116"/>
      <c r="F1" s="117"/>
      <c r="G1" s="116"/>
      <c r="H1" s="117"/>
      <c r="I1" s="116"/>
      <c r="J1" s="117"/>
      <c r="K1" s="116"/>
    </row>
    <row r="2" spans="1:11" s="119" customFormat="1" ht="17.5" x14ac:dyDescent="0.3">
      <c r="A2" s="112" t="s">
        <v>25</v>
      </c>
      <c r="B2" s="112"/>
      <c r="C2" s="114"/>
    </row>
    <row r="3" spans="1:11" s="119" customFormat="1" ht="15" x14ac:dyDescent="0.3">
      <c r="A3" s="222" t="s">
        <v>166</v>
      </c>
      <c r="B3" s="222"/>
      <c r="C3" s="59"/>
      <c r="D3" s="193"/>
      <c r="E3" s="193"/>
      <c r="F3" s="193"/>
      <c r="G3" s="193"/>
      <c r="H3" s="193"/>
      <c r="I3" s="193"/>
      <c r="J3" s="193"/>
      <c r="K3" s="193"/>
    </row>
    <row r="4" spans="1:11" s="119" customFormat="1" x14ac:dyDescent="0.3">
      <c r="A4" s="60"/>
      <c r="B4" s="60"/>
      <c r="C4" s="59"/>
      <c r="D4" s="193"/>
      <c r="E4" s="193"/>
      <c r="F4" s="193"/>
      <c r="G4" s="193"/>
      <c r="H4" s="193"/>
      <c r="I4" s="121"/>
      <c r="J4" s="74"/>
      <c r="K4" s="101" t="s">
        <v>89</v>
      </c>
    </row>
    <row r="5" spans="1:11" s="119" customFormat="1" x14ac:dyDescent="0.3">
      <c r="A5" s="60"/>
      <c r="B5" s="60"/>
      <c r="C5" s="59"/>
      <c r="D5" s="193"/>
      <c r="E5" s="331" t="s">
        <v>0</v>
      </c>
      <c r="F5" s="331"/>
      <c r="G5" s="331"/>
      <c r="H5" s="223"/>
      <c r="I5" s="331" t="s">
        <v>36</v>
      </c>
      <c r="J5" s="331"/>
      <c r="K5" s="331"/>
    </row>
    <row r="6" spans="1:11" s="122" customFormat="1" x14ac:dyDescent="0.3">
      <c r="A6" s="60"/>
      <c r="B6" s="60"/>
      <c r="C6" s="59"/>
      <c r="D6" s="193"/>
      <c r="E6" s="327" t="s">
        <v>7</v>
      </c>
      <c r="F6" s="327"/>
      <c r="G6" s="327"/>
      <c r="H6" s="223"/>
      <c r="I6" s="327" t="s">
        <v>7</v>
      </c>
      <c r="J6" s="327"/>
      <c r="K6" s="327"/>
    </row>
    <row r="7" spans="1:11" s="122" customFormat="1" x14ac:dyDescent="0.3">
      <c r="A7" s="60"/>
      <c r="B7" s="60"/>
      <c r="C7" s="59"/>
      <c r="D7" s="193"/>
      <c r="E7" s="332" t="s">
        <v>220</v>
      </c>
      <c r="F7" s="332"/>
      <c r="G7" s="332"/>
      <c r="H7" s="125"/>
      <c r="I7" s="332" t="s">
        <v>220</v>
      </c>
      <c r="J7" s="332"/>
      <c r="K7" s="332"/>
    </row>
    <row r="8" spans="1:11" s="122" customFormat="1" x14ac:dyDescent="0.3">
      <c r="A8" s="60"/>
      <c r="B8" s="60"/>
      <c r="C8" s="194"/>
      <c r="D8" s="193"/>
      <c r="E8" s="333" t="s">
        <v>219</v>
      </c>
      <c r="F8" s="334"/>
      <c r="G8" s="334"/>
      <c r="H8" s="125"/>
      <c r="I8" s="333" t="s">
        <v>219</v>
      </c>
      <c r="J8" s="334"/>
      <c r="K8" s="334"/>
    </row>
    <row r="9" spans="1:11" s="122" customFormat="1" x14ac:dyDescent="0.3">
      <c r="A9" s="60"/>
      <c r="B9" s="60"/>
      <c r="C9" s="59" t="s">
        <v>37</v>
      </c>
      <c r="D9" s="193"/>
      <c r="E9" s="124" t="s">
        <v>320</v>
      </c>
      <c r="F9" s="125"/>
      <c r="G9" s="124" t="s">
        <v>267</v>
      </c>
      <c r="H9" s="125"/>
      <c r="I9" s="124" t="s">
        <v>320</v>
      </c>
      <c r="J9" s="125"/>
      <c r="K9" s="124" t="s">
        <v>267</v>
      </c>
    </row>
    <row r="10" spans="1:11" s="119" customFormat="1" ht="18" customHeight="1" x14ac:dyDescent="0.3">
      <c r="A10" s="335" t="s">
        <v>23</v>
      </c>
      <c r="B10" s="335"/>
      <c r="C10" s="335"/>
      <c r="D10" s="335"/>
      <c r="E10" s="140"/>
      <c r="F10" s="140"/>
      <c r="G10" s="140"/>
      <c r="H10" s="140"/>
      <c r="I10" s="140"/>
      <c r="J10" s="140"/>
      <c r="K10" s="140"/>
    </row>
    <row r="11" spans="1:11" s="119" customFormat="1" ht="18" customHeight="1" x14ac:dyDescent="0.3">
      <c r="A11" s="63" t="s">
        <v>55</v>
      </c>
      <c r="B11" s="224"/>
      <c r="C11" s="224"/>
      <c r="D11" s="224"/>
      <c r="E11" s="126">
        <v>14103620</v>
      </c>
      <c r="F11" s="126"/>
      <c r="G11" s="126">
        <v>17766303</v>
      </c>
      <c r="H11" s="126"/>
      <c r="I11" s="126">
        <v>4298024</v>
      </c>
      <c r="J11" s="126"/>
      <c r="K11" s="126">
        <v>4937186</v>
      </c>
    </row>
    <row r="12" spans="1:11" s="119" customFormat="1" ht="18" customHeight="1" x14ac:dyDescent="0.3">
      <c r="A12" s="225" t="s">
        <v>181</v>
      </c>
      <c r="B12" s="224"/>
      <c r="C12" s="224"/>
      <c r="D12" s="224"/>
      <c r="E12" s="126"/>
      <c r="F12" s="126"/>
      <c r="G12" s="126"/>
      <c r="H12" s="126"/>
      <c r="I12" s="126"/>
      <c r="J12" s="126"/>
      <c r="K12" s="126"/>
    </row>
    <row r="13" spans="1:11" s="119" customFormat="1" ht="18" customHeight="1" x14ac:dyDescent="0.3">
      <c r="A13" s="225" t="s">
        <v>173</v>
      </c>
      <c r="B13" s="225"/>
      <c r="C13" s="59"/>
      <c r="D13" s="64"/>
      <c r="E13" s="126"/>
      <c r="F13" s="126"/>
      <c r="G13" s="126"/>
      <c r="H13" s="126"/>
      <c r="I13" s="71"/>
      <c r="J13" s="126"/>
      <c r="K13" s="71"/>
    </row>
    <row r="14" spans="1:11" s="119" customFormat="1" ht="18" customHeight="1" x14ac:dyDescent="0.3">
      <c r="A14" s="63" t="s">
        <v>79</v>
      </c>
      <c r="B14" s="63"/>
      <c r="C14" s="59"/>
      <c r="D14" s="64"/>
      <c r="E14" s="126">
        <v>10209605</v>
      </c>
      <c r="F14" s="126"/>
      <c r="G14" s="126">
        <v>10104396</v>
      </c>
      <c r="H14" s="126"/>
      <c r="I14" s="126">
        <v>795610</v>
      </c>
      <c r="J14" s="126"/>
      <c r="K14" s="126">
        <v>810051</v>
      </c>
    </row>
    <row r="15" spans="1:11" s="119" customFormat="1" ht="18" customHeight="1" x14ac:dyDescent="0.3">
      <c r="A15" s="63" t="s">
        <v>80</v>
      </c>
      <c r="B15" s="63"/>
      <c r="C15" s="59"/>
      <c r="D15" s="64"/>
      <c r="E15" s="126">
        <v>560022</v>
      </c>
      <c r="F15" s="126"/>
      <c r="G15" s="126">
        <v>704082</v>
      </c>
      <c r="H15" s="126"/>
      <c r="I15" s="126">
        <v>3126</v>
      </c>
      <c r="J15" s="126"/>
      <c r="K15" s="126">
        <v>3342</v>
      </c>
    </row>
    <row r="16" spans="1:11" s="119" customFormat="1" ht="18" customHeight="1" x14ac:dyDescent="0.3">
      <c r="A16" s="63" t="s">
        <v>168</v>
      </c>
      <c r="B16" s="63"/>
      <c r="C16" s="59"/>
      <c r="D16" s="64"/>
      <c r="E16" s="126">
        <v>3276856</v>
      </c>
      <c r="F16" s="126"/>
      <c r="G16" s="126">
        <v>2949889</v>
      </c>
      <c r="H16" s="126"/>
      <c r="I16" s="126">
        <v>53711</v>
      </c>
      <c r="J16" s="126"/>
      <c r="K16" s="126">
        <v>71322</v>
      </c>
    </row>
    <row r="17" spans="1:11" s="119" customFormat="1" ht="18" customHeight="1" x14ac:dyDescent="0.3">
      <c r="A17" s="226" t="s">
        <v>389</v>
      </c>
      <c r="B17" s="63"/>
      <c r="C17" s="59"/>
      <c r="D17" s="64"/>
      <c r="E17" s="126"/>
      <c r="F17" s="126"/>
      <c r="G17" s="126"/>
      <c r="H17" s="126"/>
      <c r="I17" s="126"/>
      <c r="J17" s="126"/>
      <c r="K17" s="126"/>
    </row>
    <row r="18" spans="1:11" s="119" customFormat="1" ht="18" customHeight="1" x14ac:dyDescent="0.3">
      <c r="A18" s="226" t="s">
        <v>390</v>
      </c>
      <c r="B18" s="63"/>
      <c r="C18" s="59">
        <v>10</v>
      </c>
      <c r="D18" s="64"/>
      <c r="E18" s="126">
        <v>76142</v>
      </c>
      <c r="F18" s="126"/>
      <c r="G18" s="126">
        <v>67025</v>
      </c>
      <c r="H18" s="126"/>
      <c r="I18" s="126">
        <v>1202</v>
      </c>
      <c r="J18" s="126"/>
      <c r="K18" s="126">
        <v>16288</v>
      </c>
    </row>
    <row r="19" spans="1:11" s="119" customFormat="1" ht="18" customHeight="1" x14ac:dyDescent="0.3">
      <c r="A19" s="127" t="s">
        <v>345</v>
      </c>
      <c r="B19" s="63"/>
      <c r="C19" s="59"/>
      <c r="D19" s="64"/>
      <c r="E19" s="126">
        <v>84002</v>
      </c>
      <c r="F19" s="126"/>
      <c r="G19" s="126">
        <v>-28332</v>
      </c>
      <c r="H19" s="126"/>
      <c r="I19" s="126">
        <v>-6502</v>
      </c>
      <c r="J19" s="126"/>
      <c r="K19" s="126">
        <v>-62928</v>
      </c>
    </row>
    <row r="20" spans="1:11" s="119" customFormat="1" ht="18" customHeight="1" x14ac:dyDescent="0.3">
      <c r="A20" s="63" t="s">
        <v>22</v>
      </c>
      <c r="B20" s="63"/>
      <c r="C20" s="59"/>
      <c r="D20" s="64"/>
      <c r="E20" s="126">
        <v>-366938</v>
      </c>
      <c r="F20" s="126"/>
      <c r="G20" s="126">
        <v>-456370</v>
      </c>
      <c r="H20" s="126"/>
      <c r="I20" s="126">
        <v>-661764</v>
      </c>
      <c r="J20" s="126"/>
      <c r="K20" s="126">
        <v>-1005209</v>
      </c>
    </row>
    <row r="21" spans="1:11" s="119" customFormat="1" ht="18" customHeight="1" x14ac:dyDescent="0.3">
      <c r="A21" s="63" t="s">
        <v>116</v>
      </c>
      <c r="B21" s="63"/>
      <c r="C21" s="59"/>
      <c r="D21" s="64"/>
      <c r="E21" s="126">
        <v>-64008</v>
      </c>
      <c r="F21" s="126"/>
      <c r="G21" s="126">
        <v>-78018</v>
      </c>
      <c r="H21" s="126"/>
      <c r="I21" s="126">
        <v>-5538561</v>
      </c>
      <c r="J21" s="126"/>
      <c r="K21" s="126">
        <v>-5381053</v>
      </c>
    </row>
    <row r="22" spans="1:11" s="119" customFormat="1" ht="18" customHeight="1" x14ac:dyDescent="0.3">
      <c r="A22" s="63" t="s">
        <v>63</v>
      </c>
      <c r="B22" s="63"/>
      <c r="C22" s="59"/>
      <c r="D22" s="64"/>
      <c r="E22" s="126">
        <v>8069256</v>
      </c>
      <c r="F22" s="126"/>
      <c r="G22" s="126">
        <v>8156335</v>
      </c>
      <c r="H22" s="126"/>
      <c r="I22" s="126">
        <v>2673244</v>
      </c>
      <c r="J22" s="126"/>
      <c r="K22" s="126">
        <v>2270783</v>
      </c>
    </row>
    <row r="23" spans="1:11" s="119" customFormat="1" ht="18" customHeight="1" x14ac:dyDescent="0.3">
      <c r="A23" s="127" t="s">
        <v>223</v>
      </c>
      <c r="B23" s="63"/>
      <c r="C23" s="59"/>
      <c r="D23" s="64"/>
      <c r="E23" s="126">
        <v>-554786</v>
      </c>
      <c r="F23" s="126"/>
      <c r="G23" s="126">
        <v>-1575478</v>
      </c>
      <c r="H23" s="126"/>
      <c r="I23" s="227">
        <v>-283403</v>
      </c>
      <c r="J23" s="126"/>
      <c r="K23" s="227">
        <v>-834055</v>
      </c>
    </row>
    <row r="24" spans="1:11" s="119" customFormat="1" ht="18" customHeight="1" x14ac:dyDescent="0.3">
      <c r="A24" s="63" t="s">
        <v>218</v>
      </c>
      <c r="B24" s="63"/>
      <c r="C24" s="59"/>
      <c r="D24" s="64"/>
      <c r="E24" s="126">
        <v>446907</v>
      </c>
      <c r="F24" s="126"/>
      <c r="G24" s="126">
        <v>430181</v>
      </c>
      <c r="H24" s="126"/>
      <c r="I24" s="227">
        <v>116699</v>
      </c>
      <c r="J24" s="126"/>
      <c r="K24" s="227">
        <v>113238</v>
      </c>
    </row>
    <row r="25" spans="1:11" s="71" customFormat="1" ht="18" customHeight="1" x14ac:dyDescent="0.3">
      <c r="A25" s="127" t="s">
        <v>224</v>
      </c>
      <c r="B25" s="63"/>
      <c r="C25" s="59"/>
      <c r="D25" s="64"/>
      <c r="E25" s="126"/>
      <c r="F25" s="126"/>
      <c r="G25" s="126"/>
    </row>
    <row r="26" spans="1:11" s="71" customFormat="1" ht="18" customHeight="1" x14ac:dyDescent="0.3">
      <c r="A26" s="127" t="s">
        <v>352</v>
      </c>
      <c r="B26" s="63"/>
      <c r="C26" s="59"/>
      <c r="D26" s="64"/>
      <c r="E26" s="126"/>
      <c r="F26" s="126"/>
      <c r="G26" s="126"/>
      <c r="I26" s="128"/>
      <c r="K26" s="128"/>
    </row>
    <row r="27" spans="1:11" s="71" customFormat="1" ht="18" customHeight="1" x14ac:dyDescent="0.3">
      <c r="A27" s="127" t="s">
        <v>358</v>
      </c>
      <c r="B27" s="63"/>
      <c r="C27" s="59"/>
      <c r="D27" s="64"/>
      <c r="E27" s="126">
        <v>57106</v>
      </c>
      <c r="F27" s="126"/>
      <c r="G27" s="126">
        <v>124447</v>
      </c>
      <c r="H27" s="126"/>
      <c r="I27" s="126">
        <v>17160</v>
      </c>
      <c r="J27" s="126"/>
      <c r="K27" s="126">
        <v>16179</v>
      </c>
    </row>
    <row r="28" spans="1:11" s="119" customFormat="1" ht="18" customHeight="1" x14ac:dyDescent="0.3">
      <c r="A28" s="127" t="s">
        <v>308</v>
      </c>
      <c r="B28" s="63"/>
      <c r="C28" s="59"/>
      <c r="D28" s="64"/>
      <c r="E28" s="126">
        <v>-780</v>
      </c>
      <c r="F28" s="126"/>
      <c r="G28" s="126">
        <v>263798</v>
      </c>
      <c r="H28" s="126"/>
      <c r="I28" s="126">
        <v>0</v>
      </c>
      <c r="J28" s="126"/>
      <c r="K28" s="126">
        <v>-58420</v>
      </c>
    </row>
    <row r="29" spans="1:11" s="119" customFormat="1" ht="18" customHeight="1" x14ac:dyDescent="0.3">
      <c r="A29" s="127" t="s">
        <v>182</v>
      </c>
      <c r="B29" s="63"/>
      <c r="C29" s="59"/>
      <c r="D29" s="64"/>
      <c r="E29" s="126">
        <v>-12706</v>
      </c>
      <c r="F29" s="126"/>
      <c r="G29" s="126">
        <v>36888</v>
      </c>
      <c r="H29" s="126"/>
      <c r="I29" s="227">
        <v>-10786</v>
      </c>
      <c r="J29" s="126"/>
      <c r="K29" s="227">
        <v>-232905</v>
      </c>
    </row>
    <row r="30" spans="1:11" s="119" customFormat="1" ht="18" customHeight="1" x14ac:dyDescent="0.3">
      <c r="A30" s="127" t="s">
        <v>135</v>
      </c>
      <c r="B30" s="129"/>
      <c r="C30" s="59"/>
      <c r="D30" s="64"/>
      <c r="E30" s="126"/>
      <c r="F30" s="126"/>
      <c r="G30" s="126"/>
      <c r="H30" s="126"/>
      <c r="I30" s="126"/>
      <c r="J30" s="126"/>
      <c r="K30" s="126"/>
    </row>
    <row r="31" spans="1:11" s="119" customFormat="1" ht="18" customHeight="1" x14ac:dyDescent="0.3">
      <c r="A31" s="127" t="s">
        <v>124</v>
      </c>
      <c r="B31" s="129"/>
      <c r="C31" s="59"/>
      <c r="D31" s="64"/>
      <c r="E31" s="126">
        <v>599256</v>
      </c>
      <c r="F31" s="126"/>
      <c r="G31" s="126">
        <v>799707</v>
      </c>
      <c r="H31" s="126"/>
      <c r="I31" s="227">
        <v>0</v>
      </c>
      <c r="J31" s="227"/>
      <c r="K31" s="227">
        <v>0</v>
      </c>
    </row>
    <row r="32" spans="1:11" s="119" customFormat="1" ht="18" customHeight="1" x14ac:dyDescent="0.3">
      <c r="A32" s="127" t="s">
        <v>225</v>
      </c>
      <c r="B32" s="129"/>
      <c r="C32" s="59"/>
      <c r="D32" s="64"/>
      <c r="E32" s="126"/>
      <c r="F32" s="126"/>
      <c r="G32" s="126"/>
      <c r="H32" s="126"/>
      <c r="I32" s="227"/>
      <c r="J32" s="227"/>
      <c r="K32" s="227"/>
    </row>
    <row r="33" spans="1:11" s="119" customFormat="1" ht="18" customHeight="1" x14ac:dyDescent="0.3">
      <c r="A33" s="97" t="s">
        <v>377</v>
      </c>
      <c r="B33" s="129"/>
      <c r="C33" s="59">
        <v>2</v>
      </c>
      <c r="D33" s="64"/>
      <c r="E33" s="126">
        <v>-486831</v>
      </c>
      <c r="F33" s="126"/>
      <c r="G33" s="126">
        <v>0</v>
      </c>
      <c r="H33" s="126"/>
      <c r="I33" s="227">
        <v>0</v>
      </c>
      <c r="J33" s="227"/>
      <c r="K33" s="227">
        <v>0</v>
      </c>
    </row>
    <row r="34" spans="1:11" s="119" customFormat="1" ht="18" customHeight="1" x14ac:dyDescent="0.3">
      <c r="A34" s="97" t="s">
        <v>353</v>
      </c>
      <c r="B34" s="129"/>
      <c r="C34" s="59"/>
      <c r="D34" s="64"/>
      <c r="E34" s="126"/>
      <c r="F34" s="126"/>
      <c r="G34" s="126"/>
      <c r="H34" s="126"/>
      <c r="I34" s="227"/>
      <c r="J34" s="227"/>
      <c r="K34" s="227"/>
    </row>
    <row r="35" spans="1:11" s="119" customFormat="1" ht="18" customHeight="1" x14ac:dyDescent="0.3">
      <c r="A35" s="97" t="s">
        <v>395</v>
      </c>
      <c r="B35" s="129"/>
      <c r="C35" s="59"/>
      <c r="D35" s="64"/>
      <c r="E35" s="126">
        <v>27</v>
      </c>
      <c r="F35" s="126"/>
      <c r="G35" s="126">
        <v>0</v>
      </c>
      <c r="H35" s="126"/>
      <c r="I35" s="126">
        <v>0</v>
      </c>
      <c r="J35" s="227"/>
      <c r="K35" s="126">
        <v>0</v>
      </c>
    </row>
    <row r="36" spans="1:11" s="119" customFormat="1" ht="18" customHeight="1" x14ac:dyDescent="0.3">
      <c r="A36" s="97" t="s">
        <v>381</v>
      </c>
      <c r="B36" s="129"/>
      <c r="C36" s="59"/>
      <c r="D36" s="64"/>
      <c r="E36" s="126">
        <v>-529</v>
      </c>
      <c r="F36" s="126"/>
      <c r="G36" s="126">
        <v>0</v>
      </c>
      <c r="H36" s="126"/>
      <c r="I36" s="126">
        <v>0</v>
      </c>
      <c r="J36" s="227"/>
      <c r="K36" s="126">
        <v>0</v>
      </c>
    </row>
    <row r="37" spans="1:11" s="119" customFormat="1" ht="18" customHeight="1" x14ac:dyDescent="0.3">
      <c r="A37" s="127" t="s">
        <v>246</v>
      </c>
      <c r="B37" s="129"/>
      <c r="C37" s="59"/>
      <c r="D37" s="64"/>
      <c r="E37" s="126"/>
      <c r="F37" s="126"/>
      <c r="G37" s="126"/>
      <c r="H37" s="126"/>
      <c r="I37" s="126"/>
      <c r="J37" s="227"/>
      <c r="K37" s="126"/>
    </row>
    <row r="38" spans="1:11" s="122" customFormat="1" ht="18" customHeight="1" x14ac:dyDescent="0.3">
      <c r="A38" s="63" t="s">
        <v>336</v>
      </c>
      <c r="B38" s="63"/>
      <c r="C38" s="59"/>
      <c r="D38" s="64"/>
      <c r="E38" s="126">
        <v>-2796294</v>
      </c>
      <c r="F38" s="126"/>
      <c r="G38" s="126">
        <v>-4262916</v>
      </c>
      <c r="H38" s="126"/>
      <c r="I38" s="227">
        <v>0</v>
      </c>
      <c r="J38" s="227"/>
      <c r="K38" s="227">
        <v>0</v>
      </c>
    </row>
    <row r="39" spans="1:11" s="122" customFormat="1" ht="18" customHeight="1" x14ac:dyDescent="0.3">
      <c r="A39" s="127" t="s">
        <v>114</v>
      </c>
      <c r="B39" s="63"/>
      <c r="C39" s="59"/>
      <c r="D39" s="64"/>
      <c r="E39" s="135">
        <v>3869496</v>
      </c>
      <c r="F39" s="126"/>
      <c r="G39" s="135">
        <v>4914868</v>
      </c>
      <c r="H39" s="126"/>
      <c r="I39" s="228">
        <v>-225883</v>
      </c>
      <c r="J39" s="126"/>
      <c r="K39" s="228">
        <v>259067</v>
      </c>
    </row>
    <row r="40" spans="1:11" s="122" customFormat="1" ht="18" customHeight="1" x14ac:dyDescent="0.3">
      <c r="A40" s="63"/>
      <c r="B40" s="63"/>
      <c r="C40" s="59"/>
      <c r="D40" s="64"/>
      <c r="E40" s="126">
        <f>SUM(E10:E39)</f>
        <v>37069423</v>
      </c>
      <c r="F40" s="126"/>
      <c r="G40" s="126">
        <f>SUM(G10:G39)</f>
        <v>39916805</v>
      </c>
      <c r="H40" s="126"/>
      <c r="I40" s="126">
        <f>SUM(I10:I39)</f>
        <v>1231877</v>
      </c>
      <c r="J40" s="126" t="s">
        <v>294</v>
      </c>
      <c r="K40" s="126">
        <f>SUM(K10:K39)</f>
        <v>922886</v>
      </c>
    </row>
    <row r="41" spans="1:11" s="119" customFormat="1" ht="17.5" x14ac:dyDescent="0.3">
      <c r="A41" s="229" t="s">
        <v>24</v>
      </c>
      <c r="B41" s="229"/>
      <c r="C41" s="59"/>
      <c r="D41" s="64"/>
      <c r="E41" s="126"/>
      <c r="F41" s="126"/>
      <c r="G41" s="126"/>
      <c r="H41" s="126"/>
      <c r="I41" s="126"/>
      <c r="J41" s="126"/>
      <c r="K41" s="126"/>
    </row>
    <row r="42" spans="1:11" s="119" customFormat="1" ht="17.5" x14ac:dyDescent="0.3">
      <c r="A42" s="229" t="s">
        <v>25</v>
      </c>
      <c r="B42" s="229"/>
      <c r="C42" s="59"/>
      <c r="D42" s="64"/>
      <c r="E42" s="126"/>
      <c r="F42" s="126"/>
      <c r="G42" s="126"/>
      <c r="H42" s="126"/>
      <c r="I42" s="126"/>
      <c r="J42" s="126"/>
      <c r="K42" s="126"/>
    </row>
    <row r="43" spans="1:11" s="119" customFormat="1" ht="15" x14ac:dyDescent="0.3">
      <c r="A43" s="222" t="s">
        <v>166</v>
      </c>
      <c r="B43" s="222"/>
      <c r="C43" s="59"/>
      <c r="D43" s="193"/>
      <c r="E43" s="193"/>
      <c r="F43" s="193"/>
      <c r="G43" s="193"/>
      <c r="H43" s="193"/>
      <c r="I43" s="193"/>
      <c r="J43" s="193"/>
      <c r="K43" s="193"/>
    </row>
    <row r="44" spans="1:11" s="119" customFormat="1" x14ac:dyDescent="0.3">
      <c r="A44" s="60"/>
      <c r="B44" s="60"/>
      <c r="C44" s="59"/>
      <c r="D44" s="193"/>
      <c r="E44" s="193"/>
      <c r="F44" s="193"/>
      <c r="G44" s="193"/>
      <c r="H44" s="193"/>
      <c r="I44" s="121"/>
      <c r="J44" s="74"/>
      <c r="K44" s="101" t="s">
        <v>89</v>
      </c>
    </row>
    <row r="45" spans="1:11" s="119" customFormat="1" x14ac:dyDescent="0.3">
      <c r="A45" s="60"/>
      <c r="B45" s="60"/>
      <c r="C45" s="59"/>
      <c r="D45" s="193"/>
      <c r="E45" s="331" t="s">
        <v>0</v>
      </c>
      <c r="F45" s="331"/>
      <c r="G45" s="331"/>
      <c r="H45" s="223"/>
      <c r="I45" s="331" t="s">
        <v>36</v>
      </c>
      <c r="J45" s="331"/>
      <c r="K45" s="331"/>
    </row>
    <row r="46" spans="1:11" s="122" customFormat="1" x14ac:dyDescent="0.3">
      <c r="A46" s="60"/>
      <c r="B46" s="60"/>
      <c r="C46" s="59"/>
      <c r="D46" s="193"/>
      <c r="E46" s="327" t="s">
        <v>7</v>
      </c>
      <c r="F46" s="327"/>
      <c r="G46" s="327"/>
      <c r="H46" s="223"/>
      <c r="I46" s="327" t="s">
        <v>7</v>
      </c>
      <c r="J46" s="327"/>
      <c r="K46" s="327"/>
    </row>
    <row r="47" spans="1:11" s="122" customFormat="1" x14ac:dyDescent="0.3">
      <c r="A47" s="60"/>
      <c r="B47" s="60"/>
      <c r="C47" s="59"/>
      <c r="D47" s="193"/>
      <c r="E47" s="332" t="s">
        <v>220</v>
      </c>
      <c r="F47" s="332"/>
      <c r="G47" s="332"/>
      <c r="H47" s="125"/>
      <c r="I47" s="332" t="s">
        <v>220</v>
      </c>
      <c r="J47" s="332"/>
      <c r="K47" s="332"/>
    </row>
    <row r="48" spans="1:11" s="122" customFormat="1" x14ac:dyDescent="0.3">
      <c r="A48" s="60"/>
      <c r="B48" s="60"/>
      <c r="C48" s="194"/>
      <c r="D48" s="193"/>
      <c r="E48" s="333" t="s">
        <v>219</v>
      </c>
      <c r="F48" s="334"/>
      <c r="G48" s="334"/>
      <c r="H48" s="125"/>
      <c r="I48" s="333" t="s">
        <v>219</v>
      </c>
      <c r="J48" s="334"/>
      <c r="K48" s="334"/>
    </row>
    <row r="49" spans="1:11" s="122" customFormat="1" x14ac:dyDescent="0.3">
      <c r="A49" s="60"/>
      <c r="B49" s="60"/>
      <c r="C49" s="59" t="s">
        <v>37</v>
      </c>
      <c r="D49" s="193"/>
      <c r="E49" s="124" t="s">
        <v>320</v>
      </c>
      <c r="F49" s="125"/>
      <c r="G49" s="124" t="s">
        <v>267</v>
      </c>
      <c r="H49" s="125"/>
      <c r="I49" s="124" t="s">
        <v>320</v>
      </c>
      <c r="J49" s="125"/>
      <c r="K49" s="124" t="s">
        <v>267</v>
      </c>
    </row>
    <row r="50" spans="1:11" s="122" customFormat="1" ht="18" customHeight="1" x14ac:dyDescent="0.3">
      <c r="A50" s="335" t="s">
        <v>351</v>
      </c>
      <c r="B50" s="335"/>
      <c r="C50" s="335"/>
      <c r="D50" s="335"/>
      <c r="E50" s="335"/>
      <c r="F50" s="59"/>
      <c r="G50" s="59"/>
      <c r="H50" s="59"/>
      <c r="I50" s="59"/>
      <c r="J50" s="59"/>
      <c r="K50" s="59"/>
    </row>
    <row r="51" spans="1:11" s="122" customFormat="1" ht="18" customHeight="1" x14ac:dyDescent="0.3">
      <c r="A51" s="225" t="s">
        <v>247</v>
      </c>
      <c r="B51" s="225"/>
      <c r="C51" s="59"/>
      <c r="D51" s="64"/>
      <c r="E51" s="126"/>
      <c r="F51" s="126"/>
      <c r="G51" s="126"/>
      <c r="H51" s="126"/>
      <c r="I51" s="126"/>
      <c r="J51" s="126"/>
      <c r="K51" s="126"/>
    </row>
    <row r="52" spans="1:11" s="122" customFormat="1" ht="18" customHeight="1" x14ac:dyDescent="0.3">
      <c r="A52" s="127" t="s">
        <v>54</v>
      </c>
      <c r="B52" s="63"/>
      <c r="C52" s="59"/>
      <c r="D52" s="64"/>
      <c r="E52" s="126">
        <v>-4107279</v>
      </c>
      <c r="F52" s="126"/>
      <c r="G52" s="126">
        <v>-1053435</v>
      </c>
      <c r="H52" s="126"/>
      <c r="I52" s="227">
        <v>-637800</v>
      </c>
      <c r="J52" s="227"/>
      <c r="K52" s="227">
        <v>-1031566</v>
      </c>
    </row>
    <row r="53" spans="1:11" s="122" customFormat="1" ht="18" customHeight="1" x14ac:dyDescent="0.3">
      <c r="A53" s="127" t="s">
        <v>2</v>
      </c>
      <c r="B53" s="63"/>
      <c r="C53" s="59"/>
      <c r="D53" s="64"/>
      <c r="E53" s="126">
        <v>-8675080</v>
      </c>
      <c r="F53" s="126"/>
      <c r="G53" s="126">
        <v>-3378785</v>
      </c>
      <c r="H53" s="126"/>
      <c r="I53" s="227">
        <v>-164773</v>
      </c>
      <c r="J53" s="227"/>
      <c r="K53" s="227">
        <v>25409</v>
      </c>
    </row>
    <row r="54" spans="1:11" s="122" customFormat="1" ht="18" customHeight="1" x14ac:dyDescent="0.3">
      <c r="A54" s="127" t="s">
        <v>295</v>
      </c>
      <c r="B54" s="63"/>
      <c r="C54" s="59"/>
      <c r="D54" s="64"/>
      <c r="E54" s="126">
        <v>-8737169</v>
      </c>
      <c r="F54" s="126"/>
      <c r="G54" s="126">
        <v>-3957670</v>
      </c>
      <c r="H54" s="126"/>
      <c r="I54" s="227">
        <v>-119916</v>
      </c>
      <c r="J54" s="227"/>
      <c r="K54" s="227">
        <v>-51345</v>
      </c>
    </row>
    <row r="55" spans="1:11" s="122" customFormat="1" ht="18" customHeight="1" x14ac:dyDescent="0.3">
      <c r="A55" s="127" t="s">
        <v>322</v>
      </c>
      <c r="B55" s="63"/>
      <c r="C55" s="59"/>
      <c r="D55" s="64"/>
      <c r="E55" s="126">
        <v>-2547</v>
      </c>
      <c r="F55" s="126"/>
      <c r="G55" s="126">
        <v>-57365</v>
      </c>
      <c r="H55" s="126"/>
      <c r="I55" s="227">
        <v>0</v>
      </c>
      <c r="J55" s="227"/>
      <c r="K55" s="227">
        <v>0</v>
      </c>
    </row>
    <row r="56" spans="1:11" s="122" customFormat="1" ht="18" customHeight="1" x14ac:dyDescent="0.3">
      <c r="A56" s="127" t="s">
        <v>3</v>
      </c>
      <c r="B56" s="63"/>
      <c r="C56" s="59"/>
      <c r="D56" s="64"/>
      <c r="E56" s="126">
        <v>-366177</v>
      </c>
      <c r="F56" s="126"/>
      <c r="G56" s="126">
        <v>1027089</v>
      </c>
      <c r="H56" s="126"/>
      <c r="I56" s="227">
        <v>-53141</v>
      </c>
      <c r="J56" s="227"/>
      <c r="K56" s="227">
        <v>10986</v>
      </c>
    </row>
    <row r="57" spans="1:11" s="122" customFormat="1" ht="18" customHeight="1" x14ac:dyDescent="0.3">
      <c r="A57" s="127" t="s">
        <v>4</v>
      </c>
      <c r="B57" s="63"/>
      <c r="C57" s="59"/>
      <c r="D57" s="64"/>
      <c r="E57" s="126">
        <v>437233</v>
      </c>
      <c r="F57" s="126"/>
      <c r="G57" s="126">
        <v>-346463</v>
      </c>
      <c r="H57" s="126"/>
      <c r="I57" s="227">
        <v>27109</v>
      </c>
      <c r="J57" s="227"/>
      <c r="K57" s="227">
        <v>313</v>
      </c>
    </row>
    <row r="58" spans="1:11" s="122" customFormat="1" ht="18" customHeight="1" x14ac:dyDescent="0.3">
      <c r="A58" s="63" t="s">
        <v>6</v>
      </c>
      <c r="B58" s="63"/>
      <c r="C58" s="59"/>
      <c r="D58" s="64"/>
      <c r="E58" s="126">
        <v>4037035</v>
      </c>
      <c r="F58" s="126"/>
      <c r="G58" s="126">
        <v>-5451754</v>
      </c>
      <c r="H58" s="126"/>
      <c r="I58" s="130">
        <v>178930</v>
      </c>
      <c r="J58" s="126"/>
      <c r="K58" s="130">
        <v>-67356</v>
      </c>
    </row>
    <row r="59" spans="1:11" s="119" customFormat="1" ht="18" customHeight="1" x14ac:dyDescent="0.3">
      <c r="A59" s="63" t="s">
        <v>5</v>
      </c>
      <c r="B59" s="63"/>
      <c r="C59" s="59"/>
      <c r="D59" s="64"/>
      <c r="E59" s="131">
        <v>-2340555</v>
      </c>
      <c r="F59" s="126"/>
      <c r="G59" s="131">
        <v>234800</v>
      </c>
      <c r="H59" s="126"/>
      <c r="I59" s="130">
        <v>153291</v>
      </c>
      <c r="J59" s="126"/>
      <c r="K59" s="130">
        <v>311054</v>
      </c>
    </row>
    <row r="60" spans="1:11" s="119" customFormat="1" ht="18" customHeight="1" x14ac:dyDescent="0.3">
      <c r="A60" s="63" t="s">
        <v>372</v>
      </c>
      <c r="B60" s="63"/>
      <c r="C60" s="59"/>
      <c r="D60" s="64"/>
      <c r="E60" s="227">
        <v>-227748</v>
      </c>
      <c r="F60" s="126"/>
      <c r="G60" s="227">
        <v>231421</v>
      </c>
      <c r="H60" s="126"/>
      <c r="I60" s="227">
        <v>0</v>
      </c>
      <c r="J60" s="126"/>
      <c r="K60" s="227">
        <v>0</v>
      </c>
    </row>
    <row r="61" spans="1:11" s="119" customFormat="1" ht="18" customHeight="1" x14ac:dyDescent="0.3">
      <c r="A61" s="127" t="s">
        <v>359</v>
      </c>
      <c r="B61" s="63"/>
      <c r="C61" s="59"/>
      <c r="D61" s="64"/>
      <c r="E61" s="131">
        <v>-58768</v>
      </c>
      <c r="F61" s="126"/>
      <c r="G61" s="131">
        <v>-32469</v>
      </c>
      <c r="H61" s="126"/>
      <c r="I61" s="130">
        <v>-37866</v>
      </c>
      <c r="J61" s="126"/>
      <c r="K61" s="130">
        <v>-3074</v>
      </c>
    </row>
    <row r="62" spans="1:11" s="119" customFormat="1" ht="18" customHeight="1" x14ac:dyDescent="0.3">
      <c r="A62" s="63" t="s">
        <v>33</v>
      </c>
      <c r="B62" s="63"/>
      <c r="C62" s="59"/>
      <c r="D62" s="64"/>
      <c r="E62" s="132">
        <v>-5260106</v>
      </c>
      <c r="F62" s="126"/>
      <c r="G62" s="132">
        <v>-4171918</v>
      </c>
      <c r="H62" s="126"/>
      <c r="I62" s="133">
        <v>-6633</v>
      </c>
      <c r="J62" s="126"/>
      <c r="K62" s="133">
        <v>-102531</v>
      </c>
    </row>
    <row r="63" spans="1:11" s="119" customFormat="1" ht="18" customHeight="1" x14ac:dyDescent="0.3">
      <c r="A63" s="60" t="s">
        <v>296</v>
      </c>
      <c r="B63" s="60"/>
      <c r="C63" s="59"/>
      <c r="D63" s="64"/>
      <c r="E63" s="230">
        <f>SUM(E52:E62)+E40</f>
        <v>11768262</v>
      </c>
      <c r="F63" s="70"/>
      <c r="G63" s="230">
        <f>SUM(G52:G62)+G40</f>
        <v>22960256</v>
      </c>
      <c r="H63" s="126"/>
      <c r="I63" s="230">
        <f>SUM(I52:I62)+I40</f>
        <v>571078</v>
      </c>
      <c r="J63" s="70"/>
      <c r="K63" s="230">
        <f>SUM(K52:K62)+K40</f>
        <v>14776</v>
      </c>
    </row>
    <row r="64" spans="1:11" s="119" customFormat="1" ht="7.5" customHeight="1" x14ac:dyDescent="0.3">
      <c r="A64" s="60"/>
      <c r="B64" s="60"/>
      <c r="C64" s="59"/>
      <c r="D64" s="71"/>
      <c r="E64" s="71"/>
      <c r="F64" s="71"/>
      <c r="G64" s="71"/>
      <c r="H64" s="126"/>
      <c r="I64" s="71"/>
      <c r="J64" s="126"/>
      <c r="K64" s="71"/>
    </row>
    <row r="65" spans="1:11" s="119" customFormat="1" ht="18" customHeight="1" x14ac:dyDescent="0.3">
      <c r="A65" s="77" t="s">
        <v>71</v>
      </c>
      <c r="B65" s="77"/>
      <c r="C65" s="59"/>
      <c r="D65" s="64"/>
      <c r="E65" s="140"/>
      <c r="F65" s="140"/>
      <c r="G65" s="140"/>
      <c r="H65" s="126"/>
      <c r="I65" s="140"/>
      <c r="J65" s="126"/>
      <c r="K65" s="140"/>
    </row>
    <row r="66" spans="1:11" s="119" customFormat="1" ht="18" customHeight="1" x14ac:dyDescent="0.3">
      <c r="A66" s="63" t="s">
        <v>49</v>
      </c>
      <c r="B66" s="63"/>
      <c r="C66" s="59"/>
      <c r="D66" s="64"/>
      <c r="E66" s="126">
        <v>347680</v>
      </c>
      <c r="F66" s="126"/>
      <c r="G66" s="126">
        <v>447421</v>
      </c>
      <c r="H66" s="126"/>
      <c r="I66" s="126">
        <v>657777</v>
      </c>
      <c r="J66" s="126"/>
      <c r="K66" s="126">
        <v>1002815</v>
      </c>
    </row>
    <row r="67" spans="1:11" s="119" customFormat="1" ht="18" customHeight="1" x14ac:dyDescent="0.3">
      <c r="A67" s="63" t="s">
        <v>82</v>
      </c>
      <c r="B67" s="63"/>
      <c r="C67" s="59"/>
      <c r="D67" s="64"/>
      <c r="E67" s="126">
        <v>10860611</v>
      </c>
      <c r="F67" s="126"/>
      <c r="G67" s="126">
        <v>5656399</v>
      </c>
      <c r="H67" s="126"/>
      <c r="I67" s="126">
        <v>5219513</v>
      </c>
      <c r="J67" s="126"/>
      <c r="K67" s="126">
        <v>8303553</v>
      </c>
    </row>
    <row r="68" spans="1:11" s="119" customFormat="1" ht="18" customHeight="1" x14ac:dyDescent="0.3">
      <c r="A68" s="63" t="s">
        <v>346</v>
      </c>
      <c r="B68" s="63"/>
      <c r="C68" s="59"/>
      <c r="D68" s="64"/>
      <c r="E68" s="126"/>
      <c r="F68" s="126"/>
      <c r="G68" s="126"/>
      <c r="H68" s="126"/>
      <c r="I68" s="126"/>
      <c r="J68" s="126"/>
      <c r="K68" s="126"/>
    </row>
    <row r="69" spans="1:11" s="119" customFormat="1" ht="18" customHeight="1" x14ac:dyDescent="0.3">
      <c r="A69" s="63" t="s">
        <v>347</v>
      </c>
      <c r="B69" s="63"/>
      <c r="C69" s="59"/>
      <c r="D69" s="64"/>
      <c r="E69" s="227">
        <v>0</v>
      </c>
      <c r="F69" s="227"/>
      <c r="G69" s="227">
        <v>-7776</v>
      </c>
      <c r="H69" s="126"/>
      <c r="I69" s="126">
        <v>4399025</v>
      </c>
      <c r="J69" s="126"/>
      <c r="K69" s="126">
        <v>22400000</v>
      </c>
    </row>
    <row r="70" spans="1:11" s="119" customFormat="1" ht="18" customHeight="1" x14ac:dyDescent="0.3">
      <c r="A70" s="63" t="s">
        <v>384</v>
      </c>
      <c r="B70" s="63"/>
      <c r="C70" s="59"/>
      <c r="D70" s="64"/>
      <c r="E70" s="227"/>
      <c r="F70" s="227"/>
      <c r="G70" s="227"/>
      <c r="H70" s="126"/>
      <c r="I70" s="227"/>
      <c r="J70" s="126"/>
      <c r="K70" s="227"/>
    </row>
    <row r="71" spans="1:11" s="119" customFormat="1" ht="18" customHeight="1" x14ac:dyDescent="0.3">
      <c r="A71" s="63" t="s">
        <v>380</v>
      </c>
      <c r="B71" s="63"/>
      <c r="C71" s="59"/>
      <c r="D71" s="64"/>
      <c r="E71" s="227">
        <v>-586358</v>
      </c>
      <c r="F71" s="227"/>
      <c r="G71" s="227">
        <v>1014365</v>
      </c>
      <c r="H71" s="126"/>
      <c r="I71" s="227">
        <v>0</v>
      </c>
      <c r="J71" s="126"/>
      <c r="K71" s="227">
        <v>0</v>
      </c>
    </row>
    <row r="72" spans="1:11" s="119" customFormat="1" ht="18" customHeight="1" x14ac:dyDescent="0.3">
      <c r="A72" s="63" t="s">
        <v>252</v>
      </c>
      <c r="B72" s="63"/>
      <c r="C72" s="59"/>
      <c r="D72" s="64"/>
      <c r="E72" s="227">
        <v>-910166</v>
      </c>
      <c r="F72" s="227"/>
      <c r="G72" s="227">
        <v>-3748121</v>
      </c>
      <c r="H72" s="126"/>
      <c r="I72" s="227">
        <v>-1251381</v>
      </c>
      <c r="J72" s="126"/>
      <c r="K72" s="227">
        <v>-21029556</v>
      </c>
    </row>
    <row r="73" spans="1:11" s="119" customFormat="1" ht="18" customHeight="1" x14ac:dyDescent="0.3">
      <c r="A73" s="71" t="s">
        <v>292</v>
      </c>
      <c r="B73" s="63"/>
      <c r="C73" s="59"/>
      <c r="D73" s="64"/>
      <c r="E73" s="227">
        <v>0</v>
      </c>
      <c r="F73" s="227"/>
      <c r="G73" s="227">
        <v>-1257705</v>
      </c>
      <c r="H73" s="126"/>
      <c r="I73" s="227">
        <v>0</v>
      </c>
      <c r="J73" s="126"/>
      <c r="K73" s="227">
        <v>0</v>
      </c>
    </row>
    <row r="74" spans="1:11" s="119" customFormat="1" ht="18" customHeight="1" x14ac:dyDescent="0.3">
      <c r="A74" s="63" t="s">
        <v>174</v>
      </c>
      <c r="B74" s="63"/>
      <c r="C74" s="59"/>
      <c r="D74" s="64"/>
      <c r="E74" s="227">
        <v>1033756</v>
      </c>
      <c r="F74" s="227"/>
      <c r="G74" s="227">
        <v>3150461</v>
      </c>
      <c r="H74" s="126"/>
      <c r="I74" s="227">
        <v>951253</v>
      </c>
      <c r="J74" s="126" t="s">
        <v>81</v>
      </c>
      <c r="K74" s="227">
        <v>2154596</v>
      </c>
    </row>
    <row r="75" spans="1:11" s="119" customFormat="1" ht="18" customHeight="1" x14ac:dyDescent="0.3">
      <c r="A75" s="63" t="s">
        <v>354</v>
      </c>
      <c r="B75" s="63"/>
      <c r="C75" s="59"/>
      <c r="D75" s="64"/>
      <c r="E75" s="71"/>
      <c r="F75" s="71"/>
      <c r="G75" s="71"/>
      <c r="H75" s="71"/>
      <c r="I75" s="71"/>
      <c r="J75" s="71"/>
      <c r="K75" s="71"/>
    </row>
    <row r="76" spans="1:11" s="119" customFormat="1" ht="18" customHeight="1" x14ac:dyDescent="0.3">
      <c r="A76" s="63" t="s">
        <v>316</v>
      </c>
      <c r="B76" s="63"/>
      <c r="C76" s="59">
        <v>2</v>
      </c>
      <c r="D76" s="64"/>
      <c r="E76" s="227">
        <v>-1353767</v>
      </c>
      <c r="F76" s="227"/>
      <c r="G76" s="227">
        <v>6067</v>
      </c>
      <c r="H76" s="126"/>
      <c r="I76" s="227">
        <v>0</v>
      </c>
      <c r="J76" s="126"/>
      <c r="K76" s="227">
        <v>0</v>
      </c>
    </row>
    <row r="77" spans="1:11" s="119" customFormat="1" ht="18" customHeight="1" x14ac:dyDescent="0.3">
      <c r="A77" s="63" t="s">
        <v>356</v>
      </c>
      <c r="B77" s="63"/>
      <c r="C77" s="59"/>
      <c r="D77" s="64"/>
      <c r="E77" s="227"/>
      <c r="F77" s="227"/>
      <c r="G77" s="227"/>
      <c r="H77" s="126"/>
      <c r="I77" s="227"/>
      <c r="J77" s="126"/>
      <c r="K77" s="227"/>
    </row>
    <row r="78" spans="1:11" s="119" customFormat="1" ht="18" customHeight="1" x14ac:dyDescent="0.3">
      <c r="A78" s="63" t="s">
        <v>355</v>
      </c>
      <c r="B78" s="63"/>
      <c r="C78" s="59"/>
      <c r="D78" s="64"/>
      <c r="E78" s="227">
        <v>0</v>
      </c>
      <c r="F78" s="227"/>
      <c r="G78" s="227">
        <v>-16200</v>
      </c>
      <c r="H78" s="126"/>
      <c r="I78" s="227">
        <v>0</v>
      </c>
      <c r="J78" s="126"/>
      <c r="K78" s="126">
        <v>30000</v>
      </c>
    </row>
    <row r="79" spans="1:11" s="119" customFormat="1" ht="18" customHeight="1" x14ac:dyDescent="0.3">
      <c r="A79" s="63" t="s">
        <v>242</v>
      </c>
      <c r="B79" s="63"/>
      <c r="C79" s="59"/>
      <c r="D79" s="64"/>
      <c r="E79" s="126"/>
      <c r="F79" s="126"/>
      <c r="G79" s="126"/>
      <c r="H79" s="126"/>
      <c r="I79" s="71"/>
      <c r="J79" s="126"/>
      <c r="K79" s="71"/>
    </row>
    <row r="80" spans="1:11" ht="18" customHeight="1" x14ac:dyDescent="0.3">
      <c r="A80" s="127" t="s">
        <v>189</v>
      </c>
      <c r="B80" s="63"/>
      <c r="C80" s="59"/>
      <c r="D80" s="64"/>
      <c r="E80" s="126">
        <v>-11432200</v>
      </c>
      <c r="F80" s="126"/>
      <c r="G80" s="126">
        <v>-12718183</v>
      </c>
      <c r="H80" s="126"/>
      <c r="I80" s="126">
        <v>-94442</v>
      </c>
      <c r="J80" s="126"/>
      <c r="K80" s="126">
        <v>-188040</v>
      </c>
    </row>
    <row r="81" spans="1:11" ht="18" customHeight="1" x14ac:dyDescent="0.3">
      <c r="A81" s="63" t="s">
        <v>188</v>
      </c>
      <c r="B81" s="63"/>
      <c r="C81" s="59"/>
      <c r="D81" s="64"/>
      <c r="E81" s="126"/>
      <c r="F81" s="126"/>
      <c r="G81" s="126"/>
      <c r="H81" s="126"/>
      <c r="I81" s="194"/>
      <c r="J81" s="126"/>
      <c r="K81" s="194"/>
    </row>
    <row r="82" spans="1:11" ht="18" customHeight="1" x14ac:dyDescent="0.3">
      <c r="A82" s="63" t="s">
        <v>189</v>
      </c>
      <c r="B82" s="63"/>
      <c r="C82" s="59"/>
      <c r="D82" s="64"/>
      <c r="E82" s="126">
        <v>159852</v>
      </c>
      <c r="F82" s="126"/>
      <c r="G82" s="126">
        <v>752510</v>
      </c>
      <c r="H82" s="126"/>
      <c r="I82" s="126">
        <v>3956</v>
      </c>
      <c r="J82" s="126"/>
      <c r="K82" s="126">
        <v>5011</v>
      </c>
    </row>
    <row r="83" spans="1:11" s="122" customFormat="1" ht="17.899999999999999" customHeight="1" x14ac:dyDescent="0.3">
      <c r="A83" s="63" t="s">
        <v>243</v>
      </c>
      <c r="B83" s="63"/>
      <c r="C83" s="59"/>
      <c r="D83" s="64"/>
      <c r="E83" s="126">
        <v>-162652</v>
      </c>
      <c r="F83" s="126"/>
      <c r="G83" s="126">
        <v>-403615</v>
      </c>
      <c r="H83" s="126"/>
      <c r="I83" s="126">
        <v>-1031</v>
      </c>
      <c r="J83" s="126"/>
      <c r="K83" s="126">
        <v>-231</v>
      </c>
    </row>
    <row r="84" spans="1:11" s="122" customFormat="1" ht="17.899999999999999" customHeight="1" x14ac:dyDescent="0.3">
      <c r="A84" s="63" t="s">
        <v>391</v>
      </c>
      <c r="B84" s="63"/>
      <c r="C84" s="59"/>
      <c r="D84" s="64"/>
      <c r="E84" s="126">
        <v>-192</v>
      </c>
      <c r="F84" s="126"/>
      <c r="G84" s="126">
        <v>0</v>
      </c>
      <c r="H84" s="126"/>
      <c r="I84" s="126">
        <v>0</v>
      </c>
      <c r="J84" s="126"/>
      <c r="K84" s="126">
        <v>0</v>
      </c>
    </row>
    <row r="85" spans="1:11" s="122" customFormat="1" ht="18" customHeight="1" x14ac:dyDescent="0.3">
      <c r="A85" s="63" t="s">
        <v>244</v>
      </c>
      <c r="B85" s="63"/>
      <c r="C85" s="59"/>
      <c r="D85" s="64"/>
      <c r="E85" s="126">
        <v>10</v>
      </c>
      <c r="F85" s="126"/>
      <c r="G85" s="126">
        <v>2356</v>
      </c>
      <c r="H85" s="126"/>
      <c r="I85" s="134">
        <v>12</v>
      </c>
      <c r="J85" s="227"/>
      <c r="K85" s="134">
        <v>55</v>
      </c>
    </row>
    <row r="86" spans="1:11" s="122" customFormat="1" ht="18" customHeight="1" x14ac:dyDescent="0.3">
      <c r="A86" s="63" t="s">
        <v>302</v>
      </c>
      <c r="B86" s="63"/>
      <c r="C86" s="59"/>
      <c r="D86" s="64"/>
      <c r="E86" s="135">
        <v>-207</v>
      </c>
      <c r="F86" s="126"/>
      <c r="G86" s="135">
        <v>-2030</v>
      </c>
      <c r="H86" s="126"/>
      <c r="I86" s="228">
        <v>0</v>
      </c>
      <c r="J86" s="227"/>
      <c r="K86" s="228">
        <v>0</v>
      </c>
    </row>
    <row r="87" spans="1:11" s="119" customFormat="1" ht="18" customHeight="1" x14ac:dyDescent="0.3">
      <c r="A87" s="60" t="s">
        <v>245</v>
      </c>
      <c r="B87" s="60"/>
      <c r="C87" s="59"/>
      <c r="D87" s="64"/>
      <c r="E87" s="230">
        <f>SUM(E66:E86)</f>
        <v>-2043633</v>
      </c>
      <c r="F87" s="70"/>
      <c r="G87" s="230">
        <f>SUM(G66:G86)</f>
        <v>-7124051</v>
      </c>
      <c r="H87" s="126"/>
      <c r="I87" s="230">
        <f>SUM(I66:I86)</f>
        <v>9884682</v>
      </c>
      <c r="J87" s="70"/>
      <c r="K87" s="230">
        <f>SUM(K66:K86)</f>
        <v>12678203</v>
      </c>
    </row>
    <row r="88" spans="1:11" s="119" customFormat="1" ht="17.5" x14ac:dyDescent="0.3">
      <c r="A88" s="229" t="s">
        <v>24</v>
      </c>
      <c r="B88" s="229"/>
      <c r="C88" s="59"/>
      <c r="D88" s="64"/>
      <c r="E88" s="126"/>
      <c r="F88" s="126"/>
      <c r="G88" s="126"/>
      <c r="H88" s="126"/>
      <c r="I88" s="126"/>
      <c r="J88" s="126"/>
      <c r="K88" s="126"/>
    </row>
    <row r="89" spans="1:11" s="119" customFormat="1" ht="17.5" x14ac:dyDescent="0.3">
      <c r="A89" s="229" t="s">
        <v>25</v>
      </c>
      <c r="B89" s="229"/>
      <c r="C89" s="59"/>
      <c r="D89" s="64"/>
      <c r="E89" s="126"/>
      <c r="F89" s="126"/>
      <c r="G89" s="126"/>
      <c r="H89" s="126"/>
      <c r="I89" s="126"/>
      <c r="J89" s="126"/>
      <c r="K89" s="126"/>
    </row>
    <row r="90" spans="1:11" s="119" customFormat="1" ht="15" x14ac:dyDescent="0.3">
      <c r="A90" s="222" t="s">
        <v>166</v>
      </c>
      <c r="B90" s="222"/>
      <c r="C90" s="59"/>
      <c r="D90" s="193"/>
      <c r="E90" s="193"/>
      <c r="F90" s="193"/>
      <c r="G90" s="193"/>
      <c r="H90" s="193"/>
      <c r="I90" s="193"/>
      <c r="J90" s="193"/>
      <c r="K90" s="193"/>
    </row>
    <row r="91" spans="1:11" s="119" customFormat="1" x14ac:dyDescent="0.3">
      <c r="A91" s="60"/>
      <c r="B91" s="60"/>
      <c r="C91" s="59"/>
      <c r="D91" s="193"/>
      <c r="E91" s="193"/>
      <c r="F91" s="193"/>
      <c r="G91" s="193"/>
      <c r="H91" s="193"/>
      <c r="I91" s="121"/>
      <c r="J91" s="74"/>
      <c r="K91" s="101" t="s">
        <v>89</v>
      </c>
    </row>
    <row r="92" spans="1:11" s="119" customFormat="1" x14ac:dyDescent="0.3">
      <c r="A92" s="60"/>
      <c r="B92" s="60"/>
      <c r="C92" s="59"/>
      <c r="D92" s="193"/>
      <c r="E92" s="331" t="s">
        <v>0</v>
      </c>
      <c r="F92" s="331"/>
      <c r="G92" s="331"/>
      <c r="H92" s="223"/>
      <c r="I92" s="331" t="s">
        <v>36</v>
      </c>
      <c r="J92" s="331"/>
      <c r="K92" s="331"/>
    </row>
    <row r="93" spans="1:11" s="122" customFormat="1" x14ac:dyDescent="0.3">
      <c r="A93" s="60"/>
      <c r="B93" s="60"/>
      <c r="C93" s="59"/>
      <c r="D93" s="193"/>
      <c r="E93" s="327" t="s">
        <v>7</v>
      </c>
      <c r="F93" s="327"/>
      <c r="G93" s="327"/>
      <c r="H93" s="223"/>
      <c r="I93" s="327" t="s">
        <v>7</v>
      </c>
      <c r="J93" s="327"/>
      <c r="K93" s="327"/>
    </row>
    <row r="94" spans="1:11" s="122" customFormat="1" x14ac:dyDescent="0.3">
      <c r="A94" s="60"/>
      <c r="B94" s="60"/>
      <c r="C94" s="59"/>
      <c r="D94" s="193"/>
      <c r="E94" s="332" t="s">
        <v>220</v>
      </c>
      <c r="F94" s="332"/>
      <c r="G94" s="332"/>
      <c r="H94" s="125"/>
      <c r="I94" s="332" t="s">
        <v>220</v>
      </c>
      <c r="J94" s="332"/>
      <c r="K94" s="332"/>
    </row>
    <row r="95" spans="1:11" s="122" customFormat="1" x14ac:dyDescent="0.3">
      <c r="A95" s="60"/>
      <c r="B95" s="60"/>
      <c r="C95" s="194"/>
      <c r="D95" s="193"/>
      <c r="E95" s="333" t="s">
        <v>219</v>
      </c>
      <c r="F95" s="334"/>
      <c r="G95" s="334"/>
      <c r="H95" s="125"/>
      <c r="I95" s="333" t="s">
        <v>219</v>
      </c>
      <c r="J95" s="334"/>
      <c r="K95" s="334"/>
    </row>
    <row r="96" spans="1:11" s="122" customFormat="1" x14ac:dyDescent="0.3">
      <c r="A96" s="60"/>
      <c r="B96" s="60"/>
      <c r="C96" s="59" t="s">
        <v>37</v>
      </c>
      <c r="D96" s="193"/>
      <c r="E96" s="124" t="s">
        <v>320</v>
      </c>
      <c r="F96" s="125"/>
      <c r="G96" s="124" t="s">
        <v>267</v>
      </c>
      <c r="H96" s="125"/>
      <c r="I96" s="124" t="s">
        <v>320</v>
      </c>
      <c r="J96" s="125"/>
      <c r="K96" s="124" t="s">
        <v>267</v>
      </c>
    </row>
    <row r="97" spans="1:11" s="119" customFormat="1" ht="18" customHeight="1" x14ac:dyDescent="0.3">
      <c r="A97" s="77" t="s">
        <v>392</v>
      </c>
      <c r="B97" s="71"/>
      <c r="C97" s="71"/>
      <c r="D97" s="71"/>
      <c r="E97" s="71"/>
      <c r="F97" s="71"/>
      <c r="G97" s="71"/>
      <c r="H97" s="71"/>
      <c r="I97" s="71"/>
      <c r="J97" s="71"/>
      <c r="K97" s="71"/>
    </row>
    <row r="98" spans="1:11" s="119" customFormat="1" ht="18" customHeight="1" x14ac:dyDescent="0.3">
      <c r="A98" s="231" t="s">
        <v>303</v>
      </c>
      <c r="B98" s="231"/>
      <c r="C98" s="80"/>
      <c r="D98" s="232"/>
      <c r="E98" s="71"/>
      <c r="F98" s="233"/>
      <c r="G98" s="71"/>
      <c r="H98" s="233"/>
      <c r="I98" s="71"/>
      <c r="J98" s="233"/>
      <c r="K98" s="71"/>
    </row>
    <row r="99" spans="1:11" s="119" customFormat="1" ht="18" customHeight="1" x14ac:dyDescent="0.3">
      <c r="A99" s="231" t="s">
        <v>304</v>
      </c>
      <c r="B99" s="231"/>
      <c r="C99" s="80"/>
      <c r="D99" s="232"/>
      <c r="E99" s="233">
        <v>-10086507</v>
      </c>
      <c r="F99" s="233"/>
      <c r="G99" s="233">
        <v>12497262</v>
      </c>
      <c r="H99" s="233"/>
      <c r="I99" s="234">
        <v>-5400000</v>
      </c>
      <c r="J99" s="234"/>
      <c r="K99" s="234">
        <v>-750000</v>
      </c>
    </row>
    <row r="100" spans="1:11" s="119" customFormat="1" ht="18" customHeight="1" x14ac:dyDescent="0.3">
      <c r="A100" s="231" t="s">
        <v>289</v>
      </c>
      <c r="B100" s="231"/>
      <c r="C100" s="80"/>
      <c r="D100" s="232"/>
      <c r="E100" s="233">
        <v>-23107845</v>
      </c>
      <c r="F100" s="233"/>
      <c r="G100" s="233">
        <v>17914365</v>
      </c>
      <c r="H100" s="233"/>
      <c r="I100" s="191">
        <v>-10974723</v>
      </c>
      <c r="J100" s="234"/>
      <c r="K100" s="191">
        <v>6428402</v>
      </c>
    </row>
    <row r="101" spans="1:11" s="119" customFormat="1" ht="18" customHeight="1" x14ac:dyDescent="0.3">
      <c r="A101" s="231" t="s">
        <v>379</v>
      </c>
      <c r="B101" s="231"/>
      <c r="C101" s="80"/>
      <c r="D101" s="232"/>
      <c r="E101" s="233"/>
      <c r="F101" s="233"/>
      <c r="G101" s="233"/>
      <c r="H101" s="233"/>
      <c r="I101" s="235"/>
      <c r="J101" s="234"/>
      <c r="K101" s="235"/>
    </row>
    <row r="102" spans="1:11" s="119" customFormat="1" ht="18" customHeight="1" x14ac:dyDescent="0.3">
      <c r="A102" s="231" t="s">
        <v>357</v>
      </c>
      <c r="B102" s="231"/>
      <c r="C102" s="80"/>
      <c r="D102" s="232"/>
      <c r="E102" s="233">
        <v>407706</v>
      </c>
      <c r="F102" s="233"/>
      <c r="G102" s="233">
        <v>87823</v>
      </c>
      <c r="H102" s="233"/>
      <c r="I102" s="233">
        <v>-13250742</v>
      </c>
      <c r="J102" s="71"/>
      <c r="K102" s="233">
        <v>-201220</v>
      </c>
    </row>
    <row r="103" spans="1:11" s="119" customFormat="1" ht="18" customHeight="1" x14ac:dyDescent="0.3">
      <c r="A103" s="63" t="s">
        <v>310</v>
      </c>
      <c r="B103" s="71"/>
      <c r="C103" s="71"/>
      <c r="D103" s="71"/>
      <c r="E103" s="71"/>
      <c r="F103" s="71"/>
      <c r="G103" s="71"/>
      <c r="H103" s="71"/>
      <c r="I103" s="71"/>
      <c r="J103" s="71"/>
      <c r="K103" s="71"/>
    </row>
    <row r="104" spans="1:11" s="119" customFormat="1" ht="18" customHeight="1" x14ac:dyDescent="0.3">
      <c r="A104" s="63" t="s">
        <v>311</v>
      </c>
      <c r="B104" s="71"/>
      <c r="C104" s="71"/>
      <c r="D104" s="71"/>
      <c r="E104" s="126">
        <v>11208</v>
      </c>
      <c r="F104" s="71"/>
      <c r="G104" s="126">
        <v>9800</v>
      </c>
      <c r="H104" s="71"/>
      <c r="I104" s="126">
        <v>0</v>
      </c>
      <c r="J104" s="71"/>
      <c r="K104" s="126">
        <v>0</v>
      </c>
    </row>
    <row r="105" spans="1:11" s="119" customFormat="1" ht="18" customHeight="1" x14ac:dyDescent="0.3">
      <c r="A105" s="63" t="s">
        <v>305</v>
      </c>
      <c r="B105" s="63"/>
      <c r="C105" s="59"/>
      <c r="D105" s="64"/>
      <c r="E105" s="126">
        <v>-2427116</v>
      </c>
      <c r="F105" s="126"/>
      <c r="G105" s="126">
        <v>-2240771</v>
      </c>
      <c r="H105" s="126"/>
      <c r="I105" s="126">
        <v>-153959</v>
      </c>
      <c r="J105" s="227"/>
      <c r="K105" s="126">
        <v>-128827</v>
      </c>
    </row>
    <row r="106" spans="1:11" s="119" customFormat="1" ht="18" customHeight="1" x14ac:dyDescent="0.3">
      <c r="A106" s="63" t="s">
        <v>309</v>
      </c>
      <c r="B106" s="63"/>
      <c r="C106" s="59"/>
      <c r="D106" s="64"/>
      <c r="E106" s="126">
        <v>0</v>
      </c>
      <c r="F106" s="126"/>
      <c r="G106" s="126">
        <v>-2160367</v>
      </c>
      <c r="H106" s="126"/>
      <c r="I106" s="126">
        <v>0</v>
      </c>
      <c r="J106" s="227"/>
      <c r="K106" s="126">
        <v>-2160367</v>
      </c>
    </row>
    <row r="107" spans="1:11" s="119" customFormat="1" ht="18" customHeight="1" x14ac:dyDescent="0.3">
      <c r="A107" s="63" t="s">
        <v>74</v>
      </c>
      <c r="B107" s="63"/>
      <c r="C107" s="59"/>
      <c r="D107" s="64"/>
      <c r="E107" s="126"/>
      <c r="F107" s="126"/>
      <c r="G107" s="126"/>
      <c r="H107" s="126"/>
      <c r="I107" s="126"/>
      <c r="J107" s="227"/>
      <c r="K107" s="126"/>
    </row>
    <row r="108" spans="1:11" s="119" customFormat="1" ht="18" customHeight="1" x14ac:dyDescent="0.3">
      <c r="A108" s="63" t="s">
        <v>50</v>
      </c>
      <c r="B108" s="63"/>
      <c r="C108" s="71"/>
      <c r="D108" s="64"/>
      <c r="E108" s="126">
        <v>12816527</v>
      </c>
      <c r="F108" s="126"/>
      <c r="G108" s="126">
        <v>21154355</v>
      </c>
      <c r="H108" s="126"/>
      <c r="I108" s="126">
        <v>0</v>
      </c>
      <c r="J108" s="227"/>
      <c r="K108" s="126">
        <v>0</v>
      </c>
    </row>
    <row r="109" spans="1:11" s="122" customFormat="1" ht="18" customHeight="1" x14ac:dyDescent="0.3">
      <c r="A109" s="63" t="s">
        <v>75</v>
      </c>
      <c r="B109" s="63"/>
      <c r="C109" s="59"/>
      <c r="D109" s="64"/>
      <c r="E109" s="126"/>
      <c r="F109" s="126"/>
      <c r="G109" s="126"/>
      <c r="H109" s="126"/>
      <c r="I109" s="126"/>
      <c r="J109" s="227"/>
      <c r="K109" s="126"/>
    </row>
    <row r="110" spans="1:11" s="122" customFormat="1" ht="18" customHeight="1" x14ac:dyDescent="0.3">
      <c r="A110" s="63" t="s">
        <v>76</v>
      </c>
      <c r="B110" s="63"/>
      <c r="C110" s="59"/>
      <c r="D110" s="64"/>
      <c r="E110" s="126">
        <v>-8269926</v>
      </c>
      <c r="F110" s="126"/>
      <c r="G110" s="126">
        <v>-14878353</v>
      </c>
      <c r="H110" s="126"/>
      <c r="I110" s="126">
        <v>0</v>
      </c>
      <c r="J110" s="227"/>
      <c r="K110" s="126">
        <v>-259926</v>
      </c>
    </row>
    <row r="111" spans="1:11" s="122" customFormat="1" ht="18" customHeight="1" x14ac:dyDescent="0.3">
      <c r="A111" s="63" t="s">
        <v>86</v>
      </c>
      <c r="B111" s="63"/>
      <c r="C111" s="80">
        <v>6</v>
      </c>
      <c r="D111" s="64"/>
      <c r="E111" s="126">
        <v>30000000</v>
      </c>
      <c r="F111" s="126"/>
      <c r="G111" s="126">
        <v>33641742</v>
      </c>
      <c r="H111" s="126"/>
      <c r="I111" s="126">
        <v>30000000</v>
      </c>
      <c r="J111" s="227"/>
      <c r="K111" s="126">
        <v>25000000</v>
      </c>
    </row>
    <row r="112" spans="1:11" s="122" customFormat="1" ht="18" customHeight="1" x14ac:dyDescent="0.3">
      <c r="A112" s="63" t="s">
        <v>306</v>
      </c>
      <c r="B112" s="63"/>
      <c r="C112" s="59"/>
      <c r="D112" s="64"/>
      <c r="E112" s="126">
        <v>-11950000</v>
      </c>
      <c r="F112" s="126"/>
      <c r="G112" s="126">
        <v>-9560000</v>
      </c>
      <c r="H112" s="126"/>
      <c r="I112" s="126">
        <v>0</v>
      </c>
      <c r="J112" s="227"/>
      <c r="K112" s="126">
        <v>-9560000</v>
      </c>
    </row>
    <row r="113" spans="1:11" s="122" customFormat="1" ht="18" customHeight="1" x14ac:dyDescent="0.3">
      <c r="A113" s="127" t="s">
        <v>217</v>
      </c>
      <c r="B113" s="63"/>
      <c r="C113" s="59"/>
      <c r="D113" s="64"/>
      <c r="E113" s="126">
        <v>-61447</v>
      </c>
      <c r="F113" s="126"/>
      <c r="G113" s="126">
        <v>-316759</v>
      </c>
      <c r="H113" s="126"/>
      <c r="I113" s="227">
        <v>-16358</v>
      </c>
      <c r="J113" s="126"/>
      <c r="K113" s="227">
        <v>-19858</v>
      </c>
    </row>
    <row r="114" spans="1:11" s="119" customFormat="1" ht="18" customHeight="1" x14ac:dyDescent="0.3">
      <c r="A114" s="63" t="s">
        <v>70</v>
      </c>
      <c r="B114" s="63"/>
      <c r="C114" s="59"/>
      <c r="D114" s="64"/>
      <c r="E114" s="126">
        <v>-7328401</v>
      </c>
      <c r="F114" s="126"/>
      <c r="G114" s="126">
        <v>-7697010</v>
      </c>
      <c r="H114" s="126"/>
      <c r="I114" s="227">
        <v>-2572353</v>
      </c>
      <c r="J114" s="126"/>
      <c r="K114" s="227">
        <v>-2436524</v>
      </c>
    </row>
    <row r="115" spans="1:11" s="119" customFormat="1" ht="18" customHeight="1" x14ac:dyDescent="0.3">
      <c r="A115" s="127" t="s">
        <v>360</v>
      </c>
      <c r="B115" s="63"/>
      <c r="C115" s="59"/>
      <c r="D115" s="64"/>
      <c r="E115" s="126">
        <v>-97711</v>
      </c>
      <c r="F115" s="126"/>
      <c r="G115" s="126">
        <v>-2243128</v>
      </c>
      <c r="H115" s="126"/>
      <c r="I115" s="227">
        <v>0</v>
      </c>
      <c r="J115" s="227"/>
      <c r="K115" s="227">
        <v>0</v>
      </c>
    </row>
    <row r="116" spans="1:11" s="119" customFormat="1" ht="18" customHeight="1" x14ac:dyDescent="0.3">
      <c r="A116" s="127" t="s">
        <v>248</v>
      </c>
      <c r="B116" s="63"/>
      <c r="C116" s="59"/>
      <c r="D116" s="64"/>
      <c r="E116" s="126"/>
      <c r="F116" s="71"/>
      <c r="G116" s="126"/>
      <c r="H116" s="126"/>
      <c r="I116" s="71"/>
      <c r="J116" s="126"/>
      <c r="K116" s="71"/>
    </row>
    <row r="117" spans="1:11" s="119" customFormat="1" ht="18" customHeight="1" x14ac:dyDescent="0.3">
      <c r="A117" s="127" t="s">
        <v>373</v>
      </c>
      <c r="B117" s="63"/>
      <c r="C117" s="59"/>
      <c r="D117" s="64"/>
      <c r="E117" s="126">
        <v>-4792007</v>
      </c>
      <c r="F117" s="126"/>
      <c r="G117" s="126">
        <v>-3274211</v>
      </c>
      <c r="H117" s="126"/>
      <c r="I117" s="227">
        <v>-5047707</v>
      </c>
      <c r="J117" s="126"/>
      <c r="K117" s="227">
        <v>-3444440</v>
      </c>
    </row>
    <row r="118" spans="1:11" s="119" customFormat="1" ht="18" customHeight="1" x14ac:dyDescent="0.3">
      <c r="A118" s="127" t="s">
        <v>195</v>
      </c>
      <c r="B118" s="63"/>
      <c r="C118" s="59"/>
      <c r="D118" s="64"/>
      <c r="E118" s="126">
        <v>52848</v>
      </c>
      <c r="F118" s="126"/>
      <c r="G118" s="126">
        <v>199257</v>
      </c>
      <c r="H118" s="126"/>
      <c r="I118" s="227">
        <v>0</v>
      </c>
      <c r="J118" s="126"/>
      <c r="K118" s="227">
        <v>0</v>
      </c>
    </row>
    <row r="119" spans="1:11" s="119" customFormat="1" ht="18" customHeight="1" x14ac:dyDescent="0.3">
      <c r="A119" s="127" t="s">
        <v>290</v>
      </c>
      <c r="B119" s="63"/>
      <c r="C119" s="59"/>
      <c r="D119" s="64"/>
      <c r="E119" s="126"/>
      <c r="F119" s="126"/>
      <c r="G119" s="126"/>
      <c r="H119" s="126"/>
      <c r="I119" s="227"/>
      <c r="J119" s="126"/>
      <c r="K119" s="227"/>
    </row>
    <row r="120" spans="1:11" s="119" customFormat="1" ht="18" customHeight="1" x14ac:dyDescent="0.3">
      <c r="A120" s="236" t="s">
        <v>291</v>
      </c>
      <c r="B120" s="63"/>
      <c r="C120" s="59"/>
      <c r="D120" s="64"/>
      <c r="E120" s="135">
        <v>-3729</v>
      </c>
      <c r="F120" s="126"/>
      <c r="G120" s="135">
        <v>23403</v>
      </c>
      <c r="H120" s="126"/>
      <c r="I120" s="228">
        <v>0</v>
      </c>
      <c r="J120" s="126"/>
      <c r="K120" s="228">
        <v>0</v>
      </c>
    </row>
    <row r="121" spans="1:11" s="122" customFormat="1" ht="18" customHeight="1" x14ac:dyDescent="0.3">
      <c r="A121" s="68" t="s">
        <v>249</v>
      </c>
      <c r="B121" s="62"/>
      <c r="C121" s="71"/>
      <c r="D121" s="71"/>
      <c r="E121" s="136">
        <f>SUM(E97:E120)</f>
        <v>-24836400</v>
      </c>
      <c r="F121" s="126"/>
      <c r="G121" s="136">
        <f>SUM(G97:G120)</f>
        <v>43157408</v>
      </c>
      <c r="H121" s="70"/>
      <c r="I121" s="136">
        <f>SUM(I97:I120)</f>
        <v>-7415842</v>
      </c>
      <c r="J121" s="126"/>
      <c r="K121" s="136">
        <f>SUM(K97:K120)</f>
        <v>12467240</v>
      </c>
    </row>
    <row r="122" spans="1:11" s="119" customFormat="1" ht="18" customHeight="1" x14ac:dyDescent="0.3">
      <c r="A122" s="63"/>
      <c r="B122" s="63"/>
      <c r="C122" s="59"/>
      <c r="D122" s="64"/>
      <c r="E122" s="126"/>
      <c r="F122" s="126"/>
      <c r="G122" s="126"/>
      <c r="H122" s="126"/>
      <c r="I122" s="126"/>
      <c r="J122" s="126"/>
      <c r="K122" s="126"/>
    </row>
    <row r="123" spans="1:11" s="119" customFormat="1" ht="18" customHeight="1" x14ac:dyDescent="0.3">
      <c r="A123" s="63" t="s">
        <v>230</v>
      </c>
      <c r="B123" s="60"/>
      <c r="C123" s="59"/>
      <c r="D123" s="237"/>
      <c r="E123" s="137"/>
      <c r="F123" s="137"/>
      <c r="G123" s="137"/>
      <c r="H123" s="137"/>
      <c r="I123" s="137"/>
      <c r="J123" s="137"/>
      <c r="K123" s="137"/>
    </row>
    <row r="124" spans="1:11" s="119" customFormat="1" ht="18" customHeight="1" x14ac:dyDescent="0.3">
      <c r="A124" s="63" t="s">
        <v>232</v>
      </c>
      <c r="B124" s="60"/>
      <c r="C124" s="59"/>
      <c r="D124" s="237"/>
      <c r="E124" s="137"/>
      <c r="F124" s="137"/>
      <c r="G124" s="137"/>
      <c r="H124" s="137"/>
      <c r="I124" s="137"/>
      <c r="J124" s="137"/>
      <c r="K124" s="137"/>
    </row>
    <row r="125" spans="1:11" s="119" customFormat="1" ht="18" customHeight="1" x14ac:dyDescent="0.3">
      <c r="A125" s="63" t="s">
        <v>231</v>
      </c>
      <c r="B125" s="129"/>
      <c r="C125" s="59"/>
      <c r="D125" s="237"/>
      <c r="E125" s="137">
        <f>E63+E87+E121</f>
        <v>-15111771</v>
      </c>
      <c r="F125" s="137"/>
      <c r="G125" s="137">
        <f>G63+G87+G121</f>
        <v>58993613</v>
      </c>
      <c r="H125" s="137"/>
      <c r="I125" s="137">
        <f>I63+I87+I121</f>
        <v>3039918</v>
      </c>
      <c r="J125" s="137"/>
      <c r="K125" s="137">
        <f>K63+K87+K121</f>
        <v>25160219</v>
      </c>
    </row>
    <row r="126" spans="1:11" s="119" customFormat="1" ht="18" customHeight="1" x14ac:dyDescent="0.3">
      <c r="A126" s="63" t="s">
        <v>190</v>
      </c>
      <c r="B126" s="129"/>
      <c r="C126" s="59"/>
      <c r="D126" s="237"/>
      <c r="E126" s="137"/>
      <c r="F126" s="137"/>
      <c r="G126" s="137"/>
      <c r="H126" s="137"/>
      <c r="I126" s="137"/>
      <c r="J126" s="137"/>
      <c r="K126" s="137"/>
    </row>
    <row r="127" spans="1:11" s="119" customFormat="1" ht="18" customHeight="1" x14ac:dyDescent="0.3">
      <c r="A127" s="63" t="s">
        <v>191</v>
      </c>
      <c r="B127" s="129"/>
      <c r="C127" s="59"/>
      <c r="D127" s="237"/>
      <c r="E127" s="138">
        <v>1810515</v>
      </c>
      <c r="F127" s="137"/>
      <c r="G127" s="138">
        <v>-611247</v>
      </c>
      <c r="H127" s="137"/>
      <c r="I127" s="238">
        <v>100</v>
      </c>
      <c r="J127" s="137"/>
      <c r="K127" s="238">
        <v>100</v>
      </c>
    </row>
    <row r="128" spans="1:11" s="119" customFormat="1" ht="18" customHeight="1" x14ac:dyDescent="0.3">
      <c r="A128" s="60" t="s">
        <v>230</v>
      </c>
      <c r="B128" s="129"/>
      <c r="C128" s="59"/>
      <c r="D128" s="237"/>
      <c r="E128" s="137"/>
      <c r="F128" s="137"/>
      <c r="G128" s="137"/>
      <c r="H128" s="137"/>
      <c r="I128" s="239"/>
      <c r="J128" s="137"/>
      <c r="K128" s="239"/>
    </row>
    <row r="129" spans="1:11" s="119" customFormat="1" ht="21.25" customHeight="1" x14ac:dyDescent="0.3">
      <c r="A129" s="98" t="s">
        <v>233</v>
      </c>
      <c r="B129" s="98"/>
      <c r="C129" s="139"/>
      <c r="D129" s="139"/>
      <c r="E129" s="70">
        <f>SUM(E125,E127)</f>
        <v>-13301256</v>
      </c>
      <c r="F129" s="139"/>
      <c r="G129" s="70">
        <f>SUM(G125,G127)</f>
        <v>58382366</v>
      </c>
      <c r="H129" s="139"/>
      <c r="I129" s="139">
        <f>SUM(I125,I127)</f>
        <v>3040018</v>
      </c>
      <c r="J129" s="139"/>
      <c r="K129" s="139">
        <f>SUM(K125,K127)</f>
        <v>25160319</v>
      </c>
    </row>
    <row r="130" spans="1:11" s="119" customFormat="1" ht="22" customHeight="1" x14ac:dyDescent="0.3">
      <c r="A130" s="62" t="s">
        <v>250</v>
      </c>
      <c r="B130" s="129"/>
      <c r="C130" s="59"/>
      <c r="D130" s="237"/>
      <c r="E130" s="138">
        <v>54406515</v>
      </c>
      <c r="F130" s="137"/>
      <c r="G130" s="138">
        <v>30376585</v>
      </c>
      <c r="H130" s="137"/>
      <c r="I130" s="238">
        <v>2812094</v>
      </c>
      <c r="J130" s="137"/>
      <c r="K130" s="238">
        <v>1062807</v>
      </c>
    </row>
    <row r="131" spans="1:11" s="119" customFormat="1" ht="20.25" customHeight="1" thickBot="1" x14ac:dyDescent="0.35">
      <c r="A131" s="61" t="s">
        <v>251</v>
      </c>
      <c r="B131" s="60"/>
      <c r="C131" s="88"/>
      <c r="D131" s="240"/>
      <c r="E131" s="69">
        <f>SUM(E129,E130)</f>
        <v>41105259</v>
      </c>
      <c r="F131" s="70"/>
      <c r="G131" s="69">
        <f>SUM(G129,G130)</f>
        <v>88758951</v>
      </c>
      <c r="H131" s="70"/>
      <c r="I131" s="69">
        <f>SUM(I129,I130)</f>
        <v>5852112</v>
      </c>
      <c r="J131" s="70"/>
      <c r="K131" s="69">
        <f>SUM(K129,K130)</f>
        <v>26223126</v>
      </c>
    </row>
    <row r="132" spans="1:11" s="119" customFormat="1" ht="19.5" customHeight="1" thickTop="1" x14ac:dyDescent="0.3">
      <c r="A132" s="63"/>
      <c r="B132" s="63"/>
      <c r="C132" s="59"/>
      <c r="D132" s="64"/>
      <c r="E132" s="126"/>
      <c r="F132" s="126"/>
      <c r="G132" s="126"/>
      <c r="H132" s="126"/>
      <c r="I132" s="126"/>
      <c r="J132" s="126"/>
      <c r="K132" s="126"/>
    </row>
    <row r="133" spans="1:11" s="119" customFormat="1" ht="17.5" x14ac:dyDescent="0.3">
      <c r="A133" s="229" t="s">
        <v>24</v>
      </c>
      <c r="B133" s="229"/>
      <c r="C133" s="59"/>
      <c r="D133" s="64"/>
      <c r="E133" s="126"/>
      <c r="F133" s="126"/>
      <c r="G133" s="126"/>
      <c r="H133" s="126"/>
      <c r="I133" s="126"/>
      <c r="J133" s="126"/>
      <c r="K133" s="126"/>
    </row>
    <row r="134" spans="1:11" s="119" customFormat="1" ht="17.5" x14ac:dyDescent="0.3">
      <c r="A134" s="229" t="s">
        <v>25</v>
      </c>
      <c r="B134" s="229"/>
      <c r="C134" s="59"/>
      <c r="D134" s="64"/>
      <c r="E134" s="126"/>
      <c r="F134" s="126"/>
      <c r="G134" s="126"/>
      <c r="H134" s="126"/>
      <c r="I134" s="126"/>
      <c r="J134" s="126"/>
      <c r="K134" s="126"/>
    </row>
    <row r="135" spans="1:11" s="119" customFormat="1" ht="15" x14ac:dyDescent="0.3">
      <c r="A135" s="222" t="s">
        <v>166</v>
      </c>
      <c r="B135" s="222"/>
      <c r="C135" s="59"/>
      <c r="D135" s="193"/>
      <c r="E135" s="193"/>
      <c r="F135" s="193"/>
      <c r="G135" s="193"/>
      <c r="H135" s="193"/>
      <c r="I135" s="193"/>
      <c r="J135" s="193"/>
      <c r="K135" s="193"/>
    </row>
    <row r="136" spans="1:11" s="119" customFormat="1" x14ac:dyDescent="0.3">
      <c r="A136" s="60"/>
      <c r="B136" s="60"/>
      <c r="C136" s="59"/>
      <c r="D136" s="193"/>
      <c r="E136" s="193"/>
      <c r="F136" s="193"/>
      <c r="G136" s="193"/>
      <c r="H136" s="193"/>
      <c r="I136" s="121"/>
      <c r="J136" s="74"/>
      <c r="K136" s="101" t="s">
        <v>89</v>
      </c>
    </row>
    <row r="137" spans="1:11" s="119" customFormat="1" x14ac:dyDescent="0.3">
      <c r="A137" s="60"/>
      <c r="B137" s="60"/>
      <c r="C137" s="59"/>
      <c r="D137" s="193"/>
      <c r="E137" s="331" t="s">
        <v>0</v>
      </c>
      <c r="F137" s="331"/>
      <c r="G137" s="331"/>
      <c r="H137" s="223"/>
      <c r="I137" s="331" t="s">
        <v>36</v>
      </c>
      <c r="J137" s="331"/>
      <c r="K137" s="331"/>
    </row>
    <row r="138" spans="1:11" s="122" customFormat="1" x14ac:dyDescent="0.3">
      <c r="A138" s="60"/>
      <c r="B138" s="60"/>
      <c r="C138" s="59"/>
      <c r="D138" s="193"/>
      <c r="E138" s="327" t="s">
        <v>7</v>
      </c>
      <c r="F138" s="327"/>
      <c r="G138" s="327"/>
      <c r="H138" s="223"/>
      <c r="I138" s="327" t="s">
        <v>7</v>
      </c>
      <c r="J138" s="327"/>
      <c r="K138" s="327"/>
    </row>
    <row r="139" spans="1:11" s="122" customFormat="1" x14ac:dyDescent="0.3">
      <c r="A139" s="60"/>
      <c r="B139" s="60"/>
      <c r="C139" s="59"/>
      <c r="D139" s="193"/>
      <c r="E139" s="332" t="s">
        <v>220</v>
      </c>
      <c r="F139" s="332"/>
      <c r="G139" s="332"/>
      <c r="H139" s="125"/>
      <c r="I139" s="332" t="s">
        <v>220</v>
      </c>
      <c r="J139" s="332"/>
      <c r="K139" s="332"/>
    </row>
    <row r="140" spans="1:11" s="122" customFormat="1" x14ac:dyDescent="0.3">
      <c r="A140" s="60"/>
      <c r="B140" s="60"/>
      <c r="C140" s="194"/>
      <c r="D140" s="193"/>
      <c r="E140" s="333" t="s">
        <v>219</v>
      </c>
      <c r="F140" s="334"/>
      <c r="G140" s="334"/>
      <c r="H140" s="125"/>
      <c r="I140" s="333" t="s">
        <v>219</v>
      </c>
      <c r="J140" s="334"/>
      <c r="K140" s="334"/>
    </row>
    <row r="141" spans="1:11" s="122" customFormat="1" x14ac:dyDescent="0.3">
      <c r="A141" s="60"/>
      <c r="B141" s="60"/>
      <c r="C141" s="59"/>
      <c r="D141" s="193"/>
      <c r="E141" s="124" t="s">
        <v>320</v>
      </c>
      <c r="F141" s="125"/>
      <c r="G141" s="124" t="s">
        <v>267</v>
      </c>
      <c r="H141" s="125"/>
      <c r="I141" s="124" t="s">
        <v>320</v>
      </c>
      <c r="J141" s="125"/>
      <c r="K141" s="124" t="s">
        <v>267</v>
      </c>
    </row>
    <row r="142" spans="1:11" s="119" customFormat="1" ht="18" customHeight="1" x14ac:dyDescent="0.3">
      <c r="A142" s="77" t="s">
        <v>229</v>
      </c>
      <c r="B142" s="77"/>
      <c r="C142" s="59"/>
      <c r="D142" s="64"/>
      <c r="E142" s="140"/>
      <c r="F142" s="140"/>
      <c r="G142" s="140"/>
      <c r="H142" s="140"/>
      <c r="I142" s="140"/>
      <c r="J142" s="140"/>
      <c r="K142" s="140"/>
    </row>
    <row r="143" spans="1:11" s="119" customFormat="1" ht="18" customHeight="1" x14ac:dyDescent="0.3">
      <c r="A143" s="77" t="s">
        <v>228</v>
      </c>
      <c r="B143" s="77"/>
      <c r="C143" s="59"/>
      <c r="D143" s="64"/>
      <c r="E143" s="140"/>
      <c r="F143" s="140"/>
      <c r="G143" s="140"/>
      <c r="H143" s="140"/>
      <c r="I143" s="140"/>
      <c r="J143" s="140"/>
      <c r="K143" s="140"/>
    </row>
    <row r="144" spans="1:11" s="119" customFormat="1" ht="18" customHeight="1" x14ac:dyDescent="0.3">
      <c r="A144" s="241" t="s">
        <v>140</v>
      </c>
      <c r="B144" s="68" t="s">
        <v>1</v>
      </c>
      <c r="C144" s="59"/>
      <c r="D144" s="64"/>
      <c r="E144" s="140"/>
      <c r="F144" s="140"/>
      <c r="G144" s="140"/>
      <c r="H144" s="140"/>
      <c r="I144" s="140"/>
      <c r="J144" s="140"/>
      <c r="K144" s="140"/>
    </row>
    <row r="145" spans="1:11" s="119" customFormat="1" ht="18" customHeight="1" x14ac:dyDescent="0.3">
      <c r="A145" s="71"/>
      <c r="B145" s="97" t="s">
        <v>141</v>
      </c>
      <c r="C145" s="59"/>
      <c r="D145" s="64"/>
      <c r="E145" s="126"/>
      <c r="F145" s="126"/>
      <c r="G145" s="126"/>
      <c r="H145" s="126"/>
      <c r="I145" s="126"/>
      <c r="J145" s="126"/>
      <c r="K145" s="126"/>
    </row>
    <row r="146" spans="1:11" s="119" customFormat="1" ht="18" customHeight="1" x14ac:dyDescent="0.3">
      <c r="A146" s="71"/>
      <c r="B146" s="63" t="s">
        <v>1</v>
      </c>
      <c r="C146" s="59"/>
      <c r="D146" s="64"/>
      <c r="E146" s="141">
        <v>43067257</v>
      </c>
      <c r="F146" s="126"/>
      <c r="G146" s="141">
        <v>90923281</v>
      </c>
      <c r="H146" s="126"/>
      <c r="I146" s="141">
        <v>5852112</v>
      </c>
      <c r="J146" s="126"/>
      <c r="K146" s="141">
        <v>26228466</v>
      </c>
    </row>
    <row r="147" spans="1:11" s="119" customFormat="1" ht="18" customHeight="1" x14ac:dyDescent="0.3">
      <c r="A147" s="71"/>
      <c r="B147" s="63" t="s">
        <v>197</v>
      </c>
      <c r="C147" s="59"/>
      <c r="D147" s="64"/>
      <c r="E147" s="141">
        <v>-1961998</v>
      </c>
      <c r="F147" s="126"/>
      <c r="G147" s="141">
        <v>-2164330</v>
      </c>
      <c r="H147" s="126"/>
      <c r="I147" s="227">
        <v>0</v>
      </c>
      <c r="J147" s="126"/>
      <c r="K147" s="142">
        <v>-5340</v>
      </c>
    </row>
    <row r="148" spans="1:11" s="119" customFormat="1" ht="18" customHeight="1" thickBot="1" x14ac:dyDescent="0.35">
      <c r="A148" s="61"/>
      <c r="B148" s="60" t="s">
        <v>142</v>
      </c>
      <c r="C148" s="88"/>
      <c r="D148" s="240"/>
      <c r="E148" s="69">
        <f>SUM(E146:E147)</f>
        <v>41105259</v>
      </c>
      <c r="F148" s="70"/>
      <c r="G148" s="69">
        <f>SUM(G146:G147)</f>
        <v>88758951</v>
      </c>
      <c r="H148" s="70"/>
      <c r="I148" s="69">
        <f>SUM(I146:I147)</f>
        <v>5852112</v>
      </c>
      <c r="J148" s="70"/>
      <c r="K148" s="69">
        <f>SUM(K146:K147)</f>
        <v>26223126</v>
      </c>
    </row>
    <row r="149" spans="1:11" s="122" customFormat="1" ht="9.75" customHeight="1" thickTop="1" x14ac:dyDescent="0.3">
      <c r="A149" s="62"/>
      <c r="B149" s="62"/>
      <c r="C149" s="62"/>
      <c r="D149" s="71"/>
      <c r="E149" s="62"/>
      <c r="F149" s="71"/>
      <c r="G149" s="62"/>
      <c r="H149" s="71"/>
      <c r="I149" s="62"/>
      <c r="J149" s="71"/>
      <c r="K149" s="62"/>
    </row>
    <row r="150" spans="1:11" ht="18" customHeight="1" x14ac:dyDescent="0.3">
      <c r="A150" s="241" t="s">
        <v>143</v>
      </c>
      <c r="B150" s="241" t="s">
        <v>307</v>
      </c>
      <c r="C150" s="80"/>
      <c r="D150" s="71"/>
      <c r="E150" s="71"/>
      <c r="F150" s="71"/>
      <c r="G150" s="71"/>
      <c r="H150" s="71"/>
      <c r="I150" s="71"/>
      <c r="J150" s="71"/>
      <c r="K150" s="71"/>
    </row>
    <row r="151" spans="1:11" ht="9" customHeight="1" x14ac:dyDescent="0.3">
      <c r="A151" s="241"/>
      <c r="B151" s="241"/>
      <c r="C151" s="80"/>
      <c r="D151" s="71"/>
      <c r="E151" s="71"/>
      <c r="F151" s="71"/>
      <c r="G151" s="71"/>
      <c r="H151" s="71"/>
      <c r="I151" s="71"/>
      <c r="J151" s="71"/>
      <c r="K151" s="71"/>
    </row>
    <row r="152" spans="1:11" s="71" customFormat="1" ht="18" customHeight="1" x14ac:dyDescent="0.3">
      <c r="B152" s="242" t="s">
        <v>382</v>
      </c>
      <c r="C152" s="192"/>
      <c r="D152" s="192"/>
      <c r="E152" s="192"/>
      <c r="F152" s="192"/>
      <c r="G152" s="192"/>
      <c r="H152" s="192"/>
      <c r="I152" s="192"/>
    </row>
    <row r="153" spans="1:11" s="71" customFormat="1" ht="18" customHeight="1" x14ac:dyDescent="0.3">
      <c r="B153" s="94" t="s">
        <v>393</v>
      </c>
      <c r="C153" s="59"/>
      <c r="D153" s="64"/>
      <c r="E153" s="126"/>
      <c r="F153" s="126"/>
      <c r="G153" s="126"/>
      <c r="H153" s="126"/>
      <c r="I153" s="126"/>
      <c r="J153" s="126"/>
      <c r="K153" s="126"/>
    </row>
    <row r="154" spans="1:11" s="194" customFormat="1" x14ac:dyDescent="0.3">
      <c r="A154" s="81"/>
      <c r="B154" s="81"/>
      <c r="C154" s="80"/>
      <c r="D154" s="71"/>
      <c r="E154" s="62"/>
      <c r="F154" s="71"/>
      <c r="G154" s="62"/>
      <c r="H154" s="71"/>
      <c r="I154" s="62"/>
      <c r="J154" s="193"/>
    </row>
    <row r="155" spans="1:11" s="194" customFormat="1" ht="18" customHeight="1" x14ac:dyDescent="0.3">
      <c r="A155" s="81"/>
      <c r="B155" s="81" t="s">
        <v>385</v>
      </c>
      <c r="C155" s="80"/>
      <c r="D155" s="71"/>
      <c r="E155" s="62"/>
      <c r="F155" s="71"/>
      <c r="G155" s="62"/>
      <c r="H155" s="71"/>
      <c r="I155" s="62"/>
      <c r="J155" s="193"/>
    </row>
    <row r="156" spans="1:11" s="194" customFormat="1" ht="18" customHeight="1" x14ac:dyDescent="0.3">
      <c r="A156" s="81"/>
      <c r="B156" s="81" t="s">
        <v>396</v>
      </c>
      <c r="C156" s="80"/>
      <c r="D156" s="71"/>
      <c r="E156" s="62"/>
      <c r="F156" s="71"/>
      <c r="G156" s="62"/>
      <c r="H156" s="71"/>
      <c r="I156" s="62"/>
      <c r="J156" s="193"/>
    </row>
    <row r="157" spans="1:11" s="194" customFormat="1" ht="18" customHeight="1" x14ac:dyDescent="0.3">
      <c r="A157" s="81"/>
      <c r="B157" s="195" t="s">
        <v>394</v>
      </c>
      <c r="C157" s="80"/>
      <c r="D157" s="71"/>
      <c r="E157" s="62"/>
      <c r="F157" s="71"/>
      <c r="G157" s="62"/>
      <c r="H157" s="71"/>
      <c r="I157" s="62"/>
      <c r="J157" s="193"/>
    </row>
    <row r="158" spans="1:11" s="194" customFormat="1" ht="18" customHeight="1" x14ac:dyDescent="0.3">
      <c r="A158" s="196"/>
      <c r="B158" s="195" t="s">
        <v>383</v>
      </c>
      <c r="C158" s="80"/>
      <c r="D158" s="193"/>
      <c r="F158" s="193"/>
      <c r="H158" s="193"/>
      <c r="J158" s="193"/>
    </row>
    <row r="159" spans="1:11" ht="18" customHeight="1" x14ac:dyDescent="0.3"/>
  </sheetData>
  <mergeCells count="34">
    <mergeCell ref="E94:G94"/>
    <mergeCell ref="I94:K94"/>
    <mergeCell ref="E95:G95"/>
    <mergeCell ref="I95:K95"/>
    <mergeCell ref="E140:G140"/>
    <mergeCell ref="I140:K140"/>
    <mergeCell ref="E137:G137"/>
    <mergeCell ref="I137:K137"/>
    <mergeCell ref="E138:G138"/>
    <mergeCell ref="I138:K138"/>
    <mergeCell ref="E139:G139"/>
    <mergeCell ref="I139:K139"/>
    <mergeCell ref="A50:E50"/>
    <mergeCell ref="E92:G92"/>
    <mergeCell ref="I92:K92"/>
    <mergeCell ref="E93:G93"/>
    <mergeCell ref="I93:K93"/>
    <mergeCell ref="E46:G46"/>
    <mergeCell ref="I46:K46"/>
    <mergeCell ref="E47:G47"/>
    <mergeCell ref="I47:K47"/>
    <mergeCell ref="E48:G48"/>
    <mergeCell ref="I48:K48"/>
    <mergeCell ref="E8:G8"/>
    <mergeCell ref="I8:K8"/>
    <mergeCell ref="A10:D10"/>
    <mergeCell ref="E45:G45"/>
    <mergeCell ref="I45:K45"/>
    <mergeCell ref="E5:G5"/>
    <mergeCell ref="I5:K5"/>
    <mergeCell ref="E6:G6"/>
    <mergeCell ref="I6:K6"/>
    <mergeCell ref="E7:G7"/>
    <mergeCell ref="I7:K7"/>
  </mergeCells>
  <pageMargins left="0.8" right="0.8" top="0.48" bottom="0.5" header="0.5" footer="0.5"/>
  <pageSetup paperSize="9" scale="79" firstPageNumber="14" fitToHeight="3" orientation="portrait" useFirstPageNumber="1" r:id="rId1"/>
  <headerFooter>
    <oddFooter>&amp;LThe accompanying notes are an integral part of these financial statements.
&amp;C&amp;P</oddFooter>
  </headerFooter>
  <rowBreaks count="3" manualBreakCount="3">
    <brk id="40" max="10" man="1"/>
    <brk id="87" max="10" man="1"/>
    <brk id="132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5"/>
  <sheetViews>
    <sheetView showGridLines="0" zoomScaleNormal="100" zoomScaleSheetLayoutView="85" zoomScalePageLayoutView="70" workbookViewId="0">
      <selection activeCell="I23" sqref="I23"/>
    </sheetView>
  </sheetViews>
  <sheetFormatPr defaultColWidth="9.1796875" defaultRowHeight="20.25" customHeight="1" x14ac:dyDescent="0.3"/>
  <cols>
    <col min="1" max="1" width="3.453125" style="44" customWidth="1"/>
    <col min="2" max="2" width="29.81640625" style="44" customWidth="1"/>
    <col min="3" max="3" width="4.1796875" style="36" customWidth="1"/>
    <col min="4" max="4" width="1.453125" style="25" customWidth="1"/>
    <col min="5" max="5" width="13.453125" style="25" customWidth="1"/>
    <col min="6" max="6" width="1.453125" style="25" customWidth="1"/>
    <col min="7" max="7" width="13.453125" style="25" customWidth="1"/>
    <col min="8" max="8" width="1.453125" style="34" customWidth="1"/>
    <col min="9" max="9" width="13.1796875" style="25" customWidth="1"/>
    <col min="10" max="10" width="1.453125" style="34" customWidth="1"/>
    <col min="11" max="11" width="13.1796875" style="25" customWidth="1"/>
    <col min="12" max="16384" width="9.1796875" style="25"/>
  </cols>
  <sheetData>
    <row r="1" spans="1:11" ht="20.25" customHeight="1" x14ac:dyDescent="0.35">
      <c r="A1" s="24" t="s">
        <v>24</v>
      </c>
      <c r="B1" s="24"/>
      <c r="C1" s="24"/>
      <c r="D1" s="24"/>
      <c r="E1" s="24"/>
      <c r="F1" s="24"/>
      <c r="G1" s="24"/>
      <c r="H1" s="1"/>
      <c r="I1" s="1"/>
      <c r="J1" s="1"/>
      <c r="K1" s="1"/>
    </row>
    <row r="2" spans="1:11" ht="20.25" customHeight="1" x14ac:dyDescent="0.35">
      <c r="A2" s="24" t="s">
        <v>25</v>
      </c>
      <c r="B2" s="24"/>
      <c r="C2" s="24"/>
      <c r="D2" s="24"/>
      <c r="E2" s="24"/>
      <c r="F2" s="24"/>
      <c r="G2" s="24"/>
      <c r="H2" s="1"/>
      <c r="I2" s="1"/>
      <c r="J2" s="1"/>
      <c r="K2" s="1"/>
    </row>
    <row r="3" spans="1:11" ht="20.25" customHeight="1" x14ac:dyDescent="0.35">
      <c r="A3" s="26" t="s">
        <v>131</v>
      </c>
      <c r="B3" s="26"/>
      <c r="C3" s="41"/>
      <c r="D3" s="42"/>
      <c r="E3" s="42"/>
      <c r="F3" s="42"/>
      <c r="G3" s="42"/>
      <c r="H3" s="1"/>
      <c r="I3" s="1"/>
      <c r="J3" s="1"/>
      <c r="K3" s="1"/>
    </row>
    <row r="4" spans="1:11" ht="20.25" customHeight="1" x14ac:dyDescent="0.3">
      <c r="A4" s="2"/>
      <c r="B4" s="2"/>
      <c r="C4" s="23"/>
      <c r="D4" s="1"/>
      <c r="E4" s="1"/>
      <c r="F4" s="1"/>
      <c r="G4" s="1"/>
      <c r="H4" s="1"/>
      <c r="I4" s="1"/>
      <c r="J4" s="1"/>
      <c r="K4" s="15" t="s">
        <v>89</v>
      </c>
    </row>
    <row r="5" spans="1:11" ht="20.25" customHeight="1" x14ac:dyDescent="0.3">
      <c r="A5" s="13"/>
      <c r="B5" s="13"/>
      <c r="C5" s="23"/>
      <c r="D5" s="1"/>
      <c r="E5" s="336" t="s">
        <v>0</v>
      </c>
      <c r="F5" s="336"/>
      <c r="G5" s="336"/>
      <c r="H5" s="27"/>
      <c r="I5" s="336" t="s">
        <v>36</v>
      </c>
      <c r="J5" s="336"/>
      <c r="K5" s="336"/>
    </row>
    <row r="6" spans="1:11" ht="20.25" customHeight="1" x14ac:dyDescent="0.3">
      <c r="A6" s="13"/>
      <c r="B6" s="13"/>
      <c r="C6" s="23"/>
      <c r="D6" s="1"/>
      <c r="E6" s="339" t="s">
        <v>7</v>
      </c>
      <c r="F6" s="339"/>
      <c r="G6" s="339"/>
      <c r="H6" s="27"/>
      <c r="I6" s="339" t="s">
        <v>7</v>
      </c>
      <c r="J6" s="339"/>
      <c r="K6" s="339"/>
    </row>
    <row r="7" spans="1:11" ht="20.25" customHeight="1" x14ac:dyDescent="0.3">
      <c r="A7" s="13"/>
      <c r="B7" s="13"/>
      <c r="C7" s="23"/>
      <c r="D7" s="1"/>
      <c r="E7" s="337" t="s">
        <v>133</v>
      </c>
      <c r="F7" s="337"/>
      <c r="G7" s="337"/>
      <c r="H7" s="28"/>
      <c r="I7" s="337" t="s">
        <v>133</v>
      </c>
      <c r="J7" s="337"/>
      <c r="K7" s="337"/>
    </row>
    <row r="8" spans="1:11" ht="20.25" customHeight="1" x14ac:dyDescent="0.3">
      <c r="A8" s="25"/>
      <c r="B8" s="25"/>
      <c r="C8" s="25"/>
      <c r="D8" s="1"/>
      <c r="E8" s="338" t="s">
        <v>88</v>
      </c>
      <c r="F8" s="338"/>
      <c r="G8" s="338"/>
      <c r="H8" s="28"/>
      <c r="I8" s="338" t="s">
        <v>88</v>
      </c>
      <c r="J8" s="338"/>
      <c r="K8" s="338"/>
    </row>
    <row r="9" spans="1:11" ht="20.25" customHeight="1" x14ac:dyDescent="0.3">
      <c r="A9" s="13"/>
      <c r="B9" s="13"/>
      <c r="C9" s="23" t="s">
        <v>37</v>
      </c>
      <c r="D9" s="1"/>
      <c r="E9" s="43" t="s">
        <v>162</v>
      </c>
      <c r="F9" s="28"/>
      <c r="G9" s="43" t="s">
        <v>146</v>
      </c>
      <c r="H9" s="28"/>
      <c r="I9" s="43" t="s">
        <v>162</v>
      </c>
      <c r="J9" s="28"/>
      <c r="K9" s="43" t="s">
        <v>146</v>
      </c>
    </row>
    <row r="10" spans="1:11" ht="20.25" customHeight="1" x14ac:dyDescent="0.3">
      <c r="A10" s="29" t="s">
        <v>108</v>
      </c>
      <c r="B10" s="29"/>
      <c r="C10" s="23"/>
      <c r="D10" s="30"/>
      <c r="E10" s="3"/>
      <c r="F10" s="3"/>
      <c r="G10" s="3"/>
      <c r="H10" s="3"/>
      <c r="I10" s="3"/>
      <c r="J10" s="3"/>
      <c r="K10" s="3"/>
    </row>
    <row r="11" spans="1:11" ht="20.25" customHeight="1" x14ac:dyDescent="0.3">
      <c r="A11" s="2" t="s">
        <v>45</v>
      </c>
      <c r="B11" s="2"/>
      <c r="C11" s="23">
        <v>3</v>
      </c>
      <c r="D11" s="30"/>
      <c r="E11" s="4">
        <v>105512574</v>
      </c>
      <c r="F11" s="4"/>
      <c r="G11" s="4">
        <v>96224274</v>
      </c>
      <c r="H11" s="4"/>
      <c r="I11" s="4">
        <v>6539585</v>
      </c>
      <c r="J11" s="4"/>
      <c r="K11" s="4">
        <v>5161254</v>
      </c>
    </row>
    <row r="12" spans="1:11" ht="20.25" customHeight="1" x14ac:dyDescent="0.3">
      <c r="A12" s="2" t="s">
        <v>22</v>
      </c>
      <c r="B12" s="2"/>
      <c r="C12" s="23"/>
      <c r="D12" s="30"/>
      <c r="E12" s="4">
        <v>133391</v>
      </c>
      <c r="F12" s="4"/>
      <c r="G12" s="4">
        <v>154711</v>
      </c>
      <c r="H12" s="4"/>
      <c r="I12" s="4">
        <v>1020677</v>
      </c>
      <c r="J12" s="4"/>
      <c r="K12" s="4">
        <v>729182</v>
      </c>
    </row>
    <row r="13" spans="1:11" ht="20.25" customHeight="1" x14ac:dyDescent="0.3">
      <c r="A13" s="16" t="s">
        <v>116</v>
      </c>
      <c r="B13" s="2"/>
      <c r="C13" s="23">
        <v>6</v>
      </c>
      <c r="D13" s="30"/>
      <c r="E13" s="12" t="s">
        <v>81</v>
      </c>
      <c r="F13" s="4"/>
      <c r="G13" s="12" t="s">
        <v>81</v>
      </c>
      <c r="H13" s="4"/>
      <c r="I13" s="4">
        <v>2025000</v>
      </c>
      <c r="J13" s="4"/>
      <c r="K13" s="4">
        <v>2925000</v>
      </c>
    </row>
    <row r="14" spans="1:11" ht="20.25" customHeight="1" x14ac:dyDescent="0.3">
      <c r="A14" s="16" t="s">
        <v>164</v>
      </c>
      <c r="B14" s="2"/>
      <c r="C14" s="23"/>
      <c r="D14" s="30"/>
      <c r="E14" s="12">
        <v>67415</v>
      </c>
      <c r="F14" s="4"/>
      <c r="G14" s="12" t="s">
        <v>81</v>
      </c>
      <c r="H14" s="4"/>
      <c r="I14" s="4">
        <v>104289</v>
      </c>
      <c r="J14" s="4"/>
      <c r="K14" s="12" t="s">
        <v>81</v>
      </c>
    </row>
    <row r="15" spans="1:11" ht="20.25" customHeight="1" x14ac:dyDescent="0.3">
      <c r="A15" s="16" t="s">
        <v>111</v>
      </c>
      <c r="B15" s="2"/>
      <c r="C15" s="23" t="s">
        <v>154</v>
      </c>
      <c r="D15" s="30"/>
      <c r="E15" s="8">
        <v>903210</v>
      </c>
      <c r="F15" s="4"/>
      <c r="G15" s="8">
        <v>2504963</v>
      </c>
      <c r="H15" s="4"/>
      <c r="I15" s="12">
        <v>0</v>
      </c>
      <c r="J15" s="4"/>
      <c r="K15" s="12" t="s">
        <v>81</v>
      </c>
    </row>
    <row r="16" spans="1:11" ht="20.25" customHeight="1" x14ac:dyDescent="0.3">
      <c r="A16" s="2" t="s">
        <v>34</v>
      </c>
      <c r="B16" s="2"/>
      <c r="C16" s="23"/>
      <c r="D16" s="30"/>
      <c r="E16" s="4">
        <v>492722</v>
      </c>
      <c r="F16" s="4"/>
      <c r="G16" s="4">
        <v>1197825</v>
      </c>
      <c r="H16" s="4"/>
      <c r="I16" s="4">
        <v>10992</v>
      </c>
      <c r="J16" s="4"/>
      <c r="K16" s="4">
        <v>9677</v>
      </c>
    </row>
    <row r="17" spans="1:11" ht="20.25" customHeight="1" x14ac:dyDescent="0.3">
      <c r="A17" s="13" t="s">
        <v>107</v>
      </c>
      <c r="B17" s="13"/>
      <c r="C17" s="23"/>
      <c r="D17" s="30"/>
      <c r="E17" s="32">
        <f>SUM(E11:E16)</f>
        <v>107109312</v>
      </c>
      <c r="F17" s="5"/>
      <c r="G17" s="32">
        <f>SUM(G11:G16)</f>
        <v>100081773</v>
      </c>
      <c r="H17" s="5"/>
      <c r="I17" s="32">
        <f>SUM(I11:I16)</f>
        <v>9700543</v>
      </c>
      <c r="J17" s="5"/>
      <c r="K17" s="32">
        <f>SUM(K11:K16)</f>
        <v>8825113</v>
      </c>
    </row>
    <row r="18" spans="1:11" ht="12.75" customHeight="1" x14ac:dyDescent="0.3">
      <c r="A18" s="13"/>
      <c r="B18" s="13"/>
      <c r="C18" s="23"/>
      <c r="D18" s="30"/>
      <c r="E18" s="33"/>
      <c r="F18" s="3"/>
      <c r="G18" s="33"/>
      <c r="H18" s="5"/>
      <c r="I18" s="33"/>
      <c r="J18" s="3"/>
      <c r="K18" s="33"/>
    </row>
    <row r="19" spans="1:11" ht="20.25" customHeight="1" x14ac:dyDescent="0.3">
      <c r="A19" s="29" t="s">
        <v>20</v>
      </c>
      <c r="B19" s="29"/>
      <c r="C19" s="23"/>
      <c r="D19" s="30"/>
      <c r="E19" s="33"/>
      <c r="F19" s="3"/>
      <c r="G19" s="33"/>
      <c r="H19" s="5"/>
      <c r="I19" s="33"/>
      <c r="J19" s="3"/>
      <c r="K19" s="33"/>
    </row>
    <row r="20" spans="1:11" ht="20.25" customHeight="1" x14ac:dyDescent="0.3">
      <c r="A20" s="2" t="s">
        <v>53</v>
      </c>
      <c r="B20" s="2"/>
      <c r="C20" s="23"/>
      <c r="D20" s="30"/>
      <c r="E20" s="4">
        <v>88986875</v>
      </c>
      <c r="F20" s="3"/>
      <c r="G20" s="4">
        <v>84068138</v>
      </c>
      <c r="H20" s="4"/>
      <c r="I20" s="4">
        <v>5875007</v>
      </c>
      <c r="J20" s="4"/>
      <c r="K20" s="4">
        <v>5539518</v>
      </c>
    </row>
    <row r="21" spans="1:11" ht="20.25" customHeight="1" x14ac:dyDescent="0.3">
      <c r="A21" s="16" t="s">
        <v>135</v>
      </c>
      <c r="B21" s="2"/>
      <c r="C21" s="23"/>
      <c r="D21" s="30"/>
      <c r="E21" s="4"/>
      <c r="F21" s="3"/>
      <c r="G21" s="4"/>
      <c r="H21" s="4"/>
      <c r="I21" s="4"/>
      <c r="J21" s="4"/>
      <c r="K21" s="4"/>
    </row>
    <row r="22" spans="1:11" ht="20.25" customHeight="1" x14ac:dyDescent="0.3">
      <c r="A22" s="16" t="s">
        <v>124</v>
      </c>
      <c r="C22" s="23"/>
      <c r="D22" s="30"/>
      <c r="E22" s="4">
        <v>-675333</v>
      </c>
      <c r="F22" s="3"/>
      <c r="G22" s="4">
        <v>131608</v>
      </c>
      <c r="H22" s="4"/>
      <c r="I22" s="4">
        <v>0</v>
      </c>
      <c r="J22" s="4"/>
      <c r="K22" s="4">
        <v>0</v>
      </c>
    </row>
    <row r="23" spans="1:11" ht="20.25" customHeight="1" x14ac:dyDescent="0.3">
      <c r="A23" s="2" t="s">
        <v>61</v>
      </c>
      <c r="B23" s="2"/>
      <c r="C23" s="23"/>
      <c r="D23" s="30"/>
      <c r="E23" s="4">
        <v>4530171</v>
      </c>
      <c r="F23" s="3"/>
      <c r="G23" s="4">
        <v>4587749</v>
      </c>
      <c r="H23" s="4"/>
      <c r="I23" s="4">
        <v>236391</v>
      </c>
      <c r="J23" s="4"/>
      <c r="K23" s="4">
        <v>220454</v>
      </c>
    </row>
    <row r="24" spans="1:11" ht="20.25" customHeight="1" x14ac:dyDescent="0.3">
      <c r="A24" s="2" t="s">
        <v>62</v>
      </c>
      <c r="B24" s="2"/>
      <c r="C24" s="23"/>
      <c r="D24" s="30"/>
      <c r="E24" s="4">
        <v>6372348</v>
      </c>
      <c r="F24" s="3"/>
      <c r="G24" s="4">
        <v>5606457</v>
      </c>
      <c r="H24" s="4"/>
      <c r="I24" s="4">
        <v>796503</v>
      </c>
      <c r="J24" s="4"/>
      <c r="K24" s="4">
        <v>801887</v>
      </c>
    </row>
    <row r="25" spans="1:11" ht="20.25" customHeight="1" x14ac:dyDescent="0.3">
      <c r="A25" s="16" t="s">
        <v>136</v>
      </c>
      <c r="B25" s="2"/>
      <c r="C25" s="23"/>
      <c r="D25" s="30"/>
      <c r="E25" s="58">
        <v>0</v>
      </c>
      <c r="F25" s="3"/>
      <c r="G25" s="4">
        <v>193463</v>
      </c>
      <c r="H25" s="4"/>
      <c r="I25" s="4">
        <v>0</v>
      </c>
      <c r="J25" s="4"/>
      <c r="K25" s="4">
        <v>179930</v>
      </c>
    </row>
    <row r="26" spans="1:11" ht="20.25" customHeight="1" x14ac:dyDescent="0.3">
      <c r="A26" s="16" t="s">
        <v>63</v>
      </c>
      <c r="B26" s="2"/>
      <c r="C26" s="23"/>
      <c r="D26" s="30"/>
      <c r="E26" s="58">
        <v>2600172</v>
      </c>
      <c r="F26" s="3"/>
      <c r="G26" s="4">
        <v>2174067</v>
      </c>
      <c r="H26" s="4"/>
      <c r="I26" s="4">
        <v>842772</v>
      </c>
      <c r="J26" s="4"/>
      <c r="K26" s="4">
        <v>781117</v>
      </c>
    </row>
    <row r="27" spans="1:11" ht="20.25" customHeight="1" x14ac:dyDescent="0.3">
      <c r="A27" s="13" t="s">
        <v>21</v>
      </c>
      <c r="B27" s="13"/>
      <c r="C27" s="23"/>
      <c r="D27" s="30"/>
      <c r="E27" s="32">
        <f>SUM(E20:E26)</f>
        <v>101814233</v>
      </c>
      <c r="F27" s="5"/>
      <c r="G27" s="32">
        <f>SUM(G20:G26)</f>
        <v>96761482</v>
      </c>
      <c r="H27" s="5"/>
      <c r="I27" s="32">
        <f>SUM(I20:I26)</f>
        <v>7750673</v>
      </c>
      <c r="J27" s="5"/>
      <c r="K27" s="32">
        <f>SUM(K20:K26)</f>
        <v>7522906</v>
      </c>
    </row>
    <row r="28" spans="1:11" ht="15" customHeight="1" x14ac:dyDescent="0.3">
      <c r="A28" s="13"/>
      <c r="B28" s="13"/>
      <c r="C28" s="23"/>
      <c r="D28" s="30"/>
      <c r="E28" s="45"/>
      <c r="F28" s="5"/>
      <c r="G28" s="45"/>
      <c r="H28" s="9"/>
      <c r="I28" s="45"/>
      <c r="J28" s="9"/>
      <c r="K28" s="45"/>
    </row>
    <row r="29" spans="1:11" ht="15" customHeight="1" x14ac:dyDescent="0.3">
      <c r="A29" s="16" t="s">
        <v>125</v>
      </c>
      <c r="B29" s="13"/>
      <c r="C29" s="23"/>
      <c r="D29" s="30"/>
      <c r="E29" s="9"/>
      <c r="F29" s="5"/>
      <c r="G29" s="9"/>
      <c r="H29" s="9"/>
      <c r="I29" s="9"/>
      <c r="J29" s="9"/>
      <c r="K29" s="9"/>
    </row>
    <row r="30" spans="1:11" ht="20.25" customHeight="1" x14ac:dyDescent="0.3">
      <c r="A30" s="16" t="s">
        <v>152</v>
      </c>
      <c r="B30" s="2"/>
      <c r="C30" s="23" t="s">
        <v>149</v>
      </c>
      <c r="D30" s="30"/>
      <c r="E30" s="7">
        <v>1552664</v>
      </c>
      <c r="F30" s="4"/>
      <c r="G30" s="7">
        <v>1267165</v>
      </c>
      <c r="H30" s="4"/>
      <c r="I30" s="7">
        <v>0</v>
      </c>
      <c r="J30" s="4"/>
      <c r="K30" s="7">
        <v>0</v>
      </c>
    </row>
    <row r="31" spans="1:11" ht="20.25" customHeight="1" x14ac:dyDescent="0.3">
      <c r="A31" s="13" t="s">
        <v>109</v>
      </c>
      <c r="B31" s="13"/>
      <c r="C31" s="23"/>
      <c r="D31" s="30"/>
      <c r="E31" s="4"/>
      <c r="F31" s="4"/>
      <c r="G31" s="4"/>
      <c r="H31" s="4"/>
      <c r="I31" s="14"/>
      <c r="J31" s="3"/>
      <c r="K31" s="14"/>
    </row>
    <row r="32" spans="1:11" s="39" customFormat="1" ht="20.25" customHeight="1" x14ac:dyDescent="0.3">
      <c r="A32" s="13" t="s">
        <v>113</v>
      </c>
      <c r="B32" s="13"/>
      <c r="C32" s="38"/>
      <c r="D32" s="6"/>
      <c r="E32" s="9">
        <f>E17-E27+E30</f>
        <v>6847743</v>
      </c>
      <c r="F32" s="5"/>
      <c r="G32" s="9">
        <f>G17-G27+G30</f>
        <v>4587456</v>
      </c>
      <c r="H32" s="5"/>
      <c r="I32" s="9">
        <f>I17-I27</f>
        <v>1949870</v>
      </c>
      <c r="J32" s="5"/>
      <c r="K32" s="9">
        <f>K17-K27</f>
        <v>1302207</v>
      </c>
    </row>
    <row r="33" spans="1:11" ht="20.25" customHeight="1" x14ac:dyDescent="0.3">
      <c r="A33" s="16" t="s">
        <v>114</v>
      </c>
      <c r="B33" s="2"/>
      <c r="C33" s="23"/>
      <c r="D33" s="30"/>
      <c r="E33" s="4">
        <v>1694802</v>
      </c>
      <c r="F33" s="3"/>
      <c r="G33" s="4">
        <v>611690</v>
      </c>
      <c r="H33" s="5"/>
      <c r="I33" s="4">
        <v>-30457</v>
      </c>
      <c r="J33" s="3"/>
      <c r="K33" s="4">
        <v>-325940</v>
      </c>
    </row>
    <row r="34" spans="1:11" ht="20.25" customHeight="1" thickBot="1" x14ac:dyDescent="0.35">
      <c r="A34" s="13" t="s">
        <v>56</v>
      </c>
      <c r="B34" s="13"/>
      <c r="C34" s="23"/>
      <c r="D34" s="30"/>
      <c r="E34" s="10">
        <f>E32-E33</f>
        <v>5152941</v>
      </c>
      <c r="F34" s="5"/>
      <c r="G34" s="10">
        <f>G32-G33</f>
        <v>3975766</v>
      </c>
      <c r="H34" s="5"/>
      <c r="I34" s="10">
        <f>I32-I33</f>
        <v>1980327</v>
      </c>
      <c r="J34" s="5"/>
      <c r="K34" s="10">
        <f>K32-K33</f>
        <v>1628147</v>
      </c>
    </row>
    <row r="35" spans="1:11" ht="15" customHeight="1" thickTop="1" x14ac:dyDescent="0.3">
      <c r="A35" s="13"/>
      <c r="B35" s="13"/>
      <c r="C35" s="23"/>
      <c r="D35" s="30"/>
      <c r="E35" s="9"/>
      <c r="F35" s="5"/>
      <c r="G35" s="9"/>
      <c r="H35" s="5"/>
      <c r="I35" s="9"/>
      <c r="J35" s="5"/>
      <c r="K35" s="9"/>
    </row>
    <row r="36" spans="1:11" ht="20.25" customHeight="1" x14ac:dyDescent="0.3">
      <c r="A36" s="13" t="s">
        <v>77</v>
      </c>
      <c r="B36" s="2"/>
      <c r="C36" s="23"/>
      <c r="D36" s="46"/>
      <c r="E36" s="47"/>
      <c r="F36" s="48"/>
      <c r="G36" s="47"/>
      <c r="H36" s="48"/>
      <c r="I36" s="49"/>
      <c r="J36" s="48"/>
      <c r="K36" s="49"/>
    </row>
    <row r="37" spans="1:11" ht="20.25" customHeight="1" x14ac:dyDescent="0.3">
      <c r="A37" s="16" t="s">
        <v>57</v>
      </c>
      <c r="B37" s="50"/>
      <c r="C37" s="23"/>
      <c r="D37" s="46"/>
      <c r="E37" s="4">
        <v>3764292</v>
      </c>
      <c r="F37" s="48"/>
      <c r="G37" s="4">
        <v>2956465</v>
      </c>
      <c r="H37" s="48"/>
      <c r="I37" s="4">
        <v>1971058</v>
      </c>
      <c r="J37" s="48"/>
      <c r="K37" s="4">
        <v>1628147</v>
      </c>
    </row>
    <row r="38" spans="1:11" ht="20.25" customHeight="1" x14ac:dyDescent="0.3">
      <c r="A38" s="16" t="s">
        <v>97</v>
      </c>
      <c r="B38" s="50"/>
      <c r="C38" s="23"/>
      <c r="D38" s="46"/>
      <c r="E38" s="4">
        <v>1390527</v>
      </c>
      <c r="F38" s="48"/>
      <c r="G38" s="4">
        <v>1019307</v>
      </c>
      <c r="H38" s="48"/>
      <c r="I38" s="19">
        <v>0</v>
      </c>
      <c r="J38" s="3"/>
      <c r="K38" s="19">
        <v>0</v>
      </c>
    </row>
    <row r="39" spans="1:11" ht="20.25" customHeight="1" thickBot="1" x14ac:dyDescent="0.35">
      <c r="A39" s="13" t="s">
        <v>56</v>
      </c>
      <c r="B39" s="13"/>
      <c r="C39" s="23"/>
      <c r="D39" s="30"/>
      <c r="E39" s="10">
        <f>E37+E38</f>
        <v>5154819</v>
      </c>
      <c r="F39" s="5"/>
      <c r="G39" s="10">
        <f>G37+G38</f>
        <v>3975772</v>
      </c>
      <c r="H39" s="5"/>
      <c r="I39" s="10">
        <f>I37</f>
        <v>1971058</v>
      </c>
      <c r="J39" s="5"/>
      <c r="K39" s="10">
        <f>K37</f>
        <v>1628147</v>
      </c>
    </row>
    <row r="40" spans="1:11" ht="15" customHeight="1" thickTop="1" x14ac:dyDescent="0.3">
      <c r="A40" s="13"/>
      <c r="B40" s="13"/>
      <c r="C40" s="23"/>
      <c r="D40" s="30"/>
      <c r="E40" s="5"/>
      <c r="F40" s="5"/>
      <c r="G40" s="5"/>
      <c r="H40" s="5"/>
      <c r="I40" s="5"/>
      <c r="J40" s="5"/>
      <c r="K40" s="5"/>
    </row>
    <row r="41" spans="1:11" ht="20.25" customHeight="1" thickBot="1" x14ac:dyDescent="0.35">
      <c r="A41" s="39" t="s">
        <v>83</v>
      </c>
      <c r="B41" s="13"/>
      <c r="C41" s="23">
        <v>14</v>
      </c>
      <c r="D41" s="6"/>
      <c r="E41" s="51">
        <v>0.51</v>
      </c>
      <c r="F41" s="52"/>
      <c r="G41" s="51">
        <v>0.4</v>
      </c>
      <c r="H41" s="52"/>
      <c r="I41" s="51">
        <v>0.25</v>
      </c>
      <c r="J41" s="52"/>
      <c r="K41" s="51">
        <v>0.21</v>
      </c>
    </row>
    <row r="42" spans="1:11" ht="20.25" customHeight="1" thickTop="1" x14ac:dyDescent="0.3">
      <c r="A42" s="13"/>
      <c r="B42" s="13"/>
      <c r="C42" s="23"/>
      <c r="D42" s="30"/>
      <c r="E42" s="5"/>
      <c r="F42" s="5"/>
      <c r="G42" s="5"/>
      <c r="H42" s="5"/>
      <c r="I42" s="5"/>
      <c r="J42" s="5"/>
      <c r="K42" s="5"/>
    </row>
    <row r="43" spans="1:11" ht="20.25" customHeight="1" x14ac:dyDescent="0.35">
      <c r="A43" s="24" t="s">
        <v>24</v>
      </c>
      <c r="B43" s="24"/>
      <c r="C43" s="24"/>
      <c r="D43" s="24"/>
      <c r="E43" s="24"/>
      <c r="F43" s="24"/>
      <c r="G43" s="24"/>
      <c r="H43" s="1"/>
      <c r="I43" s="1"/>
      <c r="J43" s="1"/>
      <c r="K43" s="1"/>
    </row>
    <row r="44" spans="1:11" ht="20.25" customHeight="1" x14ac:dyDescent="0.35">
      <c r="A44" s="24" t="s">
        <v>25</v>
      </c>
      <c r="B44" s="24"/>
      <c r="C44" s="24"/>
      <c r="D44" s="24"/>
      <c r="E44" s="24"/>
      <c r="F44" s="24"/>
      <c r="G44" s="24"/>
      <c r="H44" s="1"/>
      <c r="I44" s="1"/>
      <c r="J44" s="1"/>
      <c r="K44" s="1"/>
    </row>
    <row r="45" spans="1:11" ht="20.25" customHeight="1" x14ac:dyDescent="0.35">
      <c r="A45" s="26" t="s">
        <v>132</v>
      </c>
      <c r="B45" s="26"/>
      <c r="C45" s="41"/>
      <c r="D45" s="42"/>
      <c r="E45" s="42"/>
      <c r="F45" s="42"/>
      <c r="G45" s="42"/>
      <c r="H45" s="1"/>
      <c r="I45" s="1"/>
      <c r="J45" s="1"/>
      <c r="K45" s="1"/>
    </row>
    <row r="46" spans="1:11" ht="20.25" customHeight="1" x14ac:dyDescent="0.3">
      <c r="A46" s="2"/>
      <c r="B46" s="2"/>
      <c r="C46" s="23"/>
      <c r="D46" s="1"/>
      <c r="E46" s="1"/>
      <c r="F46" s="1"/>
      <c r="G46" s="1"/>
      <c r="H46" s="1"/>
      <c r="I46" s="1"/>
      <c r="J46" s="1"/>
      <c r="K46" s="15" t="s">
        <v>89</v>
      </c>
    </row>
    <row r="47" spans="1:11" ht="20.25" customHeight="1" x14ac:dyDescent="0.3">
      <c r="A47" s="13"/>
      <c r="B47" s="13"/>
      <c r="C47" s="23"/>
      <c r="D47" s="1"/>
      <c r="E47" s="336" t="s">
        <v>0</v>
      </c>
      <c r="F47" s="336"/>
      <c r="G47" s="336"/>
      <c r="H47" s="27"/>
      <c r="I47" s="336" t="s">
        <v>36</v>
      </c>
      <c r="J47" s="336"/>
      <c r="K47" s="336"/>
    </row>
    <row r="48" spans="1:11" ht="20.25" customHeight="1" x14ac:dyDescent="0.3">
      <c r="A48" s="13"/>
      <c r="B48" s="13"/>
      <c r="C48" s="23"/>
      <c r="D48" s="1"/>
      <c r="E48" s="339" t="s">
        <v>7</v>
      </c>
      <c r="F48" s="339"/>
      <c r="G48" s="339"/>
      <c r="H48" s="27"/>
      <c r="I48" s="339" t="s">
        <v>7</v>
      </c>
      <c r="J48" s="339"/>
      <c r="K48" s="339"/>
    </row>
    <row r="49" spans="1:11" ht="20.25" customHeight="1" x14ac:dyDescent="0.3">
      <c r="A49" s="13"/>
      <c r="B49" s="13"/>
      <c r="C49" s="23"/>
      <c r="D49" s="1"/>
      <c r="E49" s="337" t="s">
        <v>133</v>
      </c>
      <c r="F49" s="337"/>
      <c r="G49" s="337"/>
      <c r="H49" s="28"/>
      <c r="I49" s="337" t="s">
        <v>133</v>
      </c>
      <c r="J49" s="337"/>
      <c r="K49" s="337"/>
    </row>
    <row r="50" spans="1:11" ht="20.25" customHeight="1" x14ac:dyDescent="0.3">
      <c r="A50" s="25"/>
      <c r="B50" s="25"/>
      <c r="C50" s="25"/>
      <c r="D50" s="1"/>
      <c r="E50" s="338" t="s">
        <v>88</v>
      </c>
      <c r="F50" s="338"/>
      <c r="G50" s="338"/>
      <c r="H50" s="28"/>
      <c r="I50" s="338" t="s">
        <v>88</v>
      </c>
      <c r="J50" s="338"/>
      <c r="K50" s="338"/>
    </row>
    <row r="51" spans="1:11" ht="20.25" customHeight="1" x14ac:dyDescent="0.3">
      <c r="A51" s="13"/>
      <c r="B51" s="13"/>
      <c r="C51" s="23" t="s">
        <v>37</v>
      </c>
      <c r="D51" s="1"/>
      <c r="E51" s="43" t="s">
        <v>162</v>
      </c>
      <c r="F51" s="28"/>
      <c r="G51" s="43" t="s">
        <v>146</v>
      </c>
      <c r="H51" s="28"/>
      <c r="I51" s="43" t="s">
        <v>162</v>
      </c>
      <c r="J51" s="28"/>
      <c r="K51" s="43" t="s">
        <v>146</v>
      </c>
    </row>
    <row r="52" spans="1:11" ht="20.25" customHeight="1" x14ac:dyDescent="0.3">
      <c r="A52" s="29"/>
      <c r="B52" s="13"/>
      <c r="C52" s="23"/>
      <c r="D52" s="1"/>
      <c r="E52" s="23"/>
      <c r="F52" s="23"/>
      <c r="G52" s="23"/>
      <c r="H52" s="23"/>
      <c r="I52" s="23"/>
      <c r="J52" s="23"/>
      <c r="K52" s="23"/>
    </row>
    <row r="53" spans="1:11" ht="20.25" customHeight="1" x14ac:dyDescent="0.3">
      <c r="A53" s="13" t="s">
        <v>56</v>
      </c>
      <c r="B53" s="2"/>
      <c r="C53" s="23"/>
      <c r="D53" s="30"/>
      <c r="E53" s="9">
        <f>E34</f>
        <v>5152941</v>
      </c>
      <c r="F53" s="9"/>
      <c r="G53" s="9">
        <f>G34</f>
        <v>3975766</v>
      </c>
      <c r="H53" s="9"/>
      <c r="I53" s="9">
        <f>I34</f>
        <v>1980327</v>
      </c>
      <c r="J53" s="9"/>
      <c r="K53" s="9">
        <f>K34</f>
        <v>1628147</v>
      </c>
    </row>
    <row r="54" spans="1:11" ht="20.25" customHeight="1" x14ac:dyDescent="0.3">
      <c r="A54" s="2"/>
      <c r="B54" s="2"/>
      <c r="C54" s="23"/>
      <c r="D54" s="30"/>
      <c r="E54" s="4"/>
      <c r="F54" s="4"/>
      <c r="G54" s="4"/>
      <c r="H54" s="4"/>
      <c r="I54" s="4"/>
      <c r="J54" s="4"/>
      <c r="K54" s="4"/>
    </row>
    <row r="55" spans="1:11" ht="20.25" customHeight="1" x14ac:dyDescent="0.3">
      <c r="A55" s="13" t="s">
        <v>98</v>
      </c>
      <c r="B55" s="2"/>
      <c r="C55" s="23"/>
      <c r="D55" s="30"/>
      <c r="E55" s="4"/>
      <c r="F55" s="4"/>
      <c r="G55" s="4"/>
      <c r="H55" s="4"/>
      <c r="I55" s="4"/>
      <c r="J55" s="4"/>
      <c r="K55" s="4"/>
    </row>
    <row r="56" spans="1:11" ht="20.25" customHeight="1" x14ac:dyDescent="0.3">
      <c r="A56" s="29" t="s">
        <v>150</v>
      </c>
      <c r="B56" s="2"/>
      <c r="C56" s="23"/>
      <c r="D56" s="30"/>
      <c r="E56" s="4"/>
      <c r="F56" s="4"/>
      <c r="G56" s="4"/>
      <c r="H56" s="4"/>
      <c r="I56" s="4"/>
      <c r="J56" s="4"/>
      <c r="K56" s="4"/>
    </row>
    <row r="57" spans="1:11" ht="20.25" customHeight="1" x14ac:dyDescent="0.3">
      <c r="A57" s="29" t="s">
        <v>159</v>
      </c>
      <c r="B57" s="2"/>
      <c r="C57" s="23"/>
      <c r="D57" s="30"/>
      <c r="E57" s="4"/>
      <c r="F57" s="4"/>
      <c r="G57" s="4"/>
      <c r="H57" s="4"/>
      <c r="I57" s="4"/>
      <c r="J57" s="4"/>
      <c r="K57" s="4"/>
    </row>
    <row r="58" spans="1:11" ht="20.25" customHeight="1" x14ac:dyDescent="0.3">
      <c r="A58" s="16" t="s">
        <v>153</v>
      </c>
      <c r="B58" s="13"/>
      <c r="C58" s="23"/>
      <c r="D58" s="30"/>
      <c r="E58" s="58">
        <v>0</v>
      </c>
      <c r="F58" s="5"/>
      <c r="G58" s="58">
        <v>-14186</v>
      </c>
      <c r="H58" s="5"/>
      <c r="I58" s="14">
        <v>0</v>
      </c>
      <c r="J58" s="5"/>
      <c r="K58" s="14">
        <v>0</v>
      </c>
    </row>
    <row r="59" spans="1:11" ht="20.25" customHeight="1" x14ac:dyDescent="0.3">
      <c r="A59" s="16" t="s">
        <v>165</v>
      </c>
      <c r="B59" s="13"/>
      <c r="C59" s="23"/>
      <c r="D59" s="30"/>
      <c r="E59" s="58">
        <v>-2473</v>
      </c>
      <c r="F59" s="5"/>
      <c r="G59" s="58">
        <v>-12433</v>
      </c>
      <c r="H59" s="5"/>
      <c r="I59" s="14">
        <v>0</v>
      </c>
      <c r="J59" s="5"/>
      <c r="K59" s="14">
        <v>0</v>
      </c>
    </row>
    <row r="60" spans="1:11" ht="20.25" customHeight="1" x14ac:dyDescent="0.3">
      <c r="A60" s="29" t="s">
        <v>151</v>
      </c>
      <c r="B60" s="2"/>
      <c r="C60" s="23"/>
      <c r="D60" s="30"/>
      <c r="E60" s="4"/>
      <c r="F60" s="4"/>
      <c r="G60" s="4"/>
      <c r="H60" s="4"/>
      <c r="I60" s="4"/>
      <c r="J60" s="4"/>
      <c r="K60" s="4"/>
    </row>
    <row r="61" spans="1:11" ht="20.25" customHeight="1" x14ac:dyDescent="0.3">
      <c r="A61" s="29" t="s">
        <v>159</v>
      </c>
      <c r="B61" s="2"/>
      <c r="C61" s="23"/>
      <c r="D61" s="30"/>
      <c r="E61" s="4"/>
      <c r="F61" s="4"/>
      <c r="G61" s="4"/>
      <c r="H61" s="4"/>
      <c r="I61" s="4"/>
      <c r="J61" s="4"/>
      <c r="K61" s="4"/>
    </row>
    <row r="62" spans="1:11" ht="20.25" customHeight="1" x14ac:dyDescent="0.3">
      <c r="A62" s="16" t="s">
        <v>145</v>
      </c>
      <c r="B62" s="2"/>
      <c r="C62" s="23"/>
      <c r="D62" s="30"/>
      <c r="E62" s="40"/>
      <c r="F62" s="4"/>
      <c r="G62" s="40"/>
      <c r="H62" s="4"/>
      <c r="I62" s="58"/>
      <c r="J62" s="4"/>
      <c r="K62" s="58"/>
    </row>
    <row r="63" spans="1:11" ht="20.25" customHeight="1" x14ac:dyDescent="0.3">
      <c r="A63" s="16" t="s">
        <v>144</v>
      </c>
      <c r="B63" s="2"/>
      <c r="C63" s="23"/>
      <c r="D63" s="30"/>
      <c r="E63" s="4">
        <v>524086</v>
      </c>
      <c r="F63" s="4"/>
      <c r="G63" s="4">
        <v>-7827</v>
      </c>
      <c r="H63" s="4"/>
      <c r="I63" s="58">
        <v>0</v>
      </c>
      <c r="J63" s="4"/>
      <c r="K63" s="58">
        <v>0</v>
      </c>
    </row>
    <row r="64" spans="1:11" ht="20.25" customHeight="1" x14ac:dyDescent="0.3">
      <c r="A64" s="16" t="s">
        <v>155</v>
      </c>
      <c r="B64" s="2"/>
      <c r="C64" s="23"/>
      <c r="D64" s="30"/>
      <c r="E64" s="4"/>
      <c r="F64" s="4"/>
      <c r="G64" s="4"/>
      <c r="H64" s="4"/>
      <c r="I64" s="58"/>
      <c r="J64" s="4"/>
      <c r="K64" s="58"/>
    </row>
    <row r="65" spans="1:11" ht="20.25" customHeight="1" x14ac:dyDescent="0.3">
      <c r="A65" s="16" t="s">
        <v>156</v>
      </c>
      <c r="B65" s="2"/>
      <c r="C65" s="23"/>
      <c r="D65" s="30"/>
      <c r="E65" s="4">
        <v>0</v>
      </c>
      <c r="F65" s="4"/>
      <c r="G65" s="4">
        <v>-1017735</v>
      </c>
      <c r="H65" s="4"/>
      <c r="I65" s="58">
        <v>0</v>
      </c>
      <c r="J65" s="4"/>
      <c r="K65" s="58">
        <v>0</v>
      </c>
    </row>
    <row r="66" spans="1:11" ht="20.25" customHeight="1" x14ac:dyDescent="0.3">
      <c r="A66" s="16" t="s">
        <v>67</v>
      </c>
      <c r="B66" s="2"/>
      <c r="C66" s="23"/>
      <c r="D66" s="30"/>
      <c r="E66" s="7">
        <v>111792</v>
      </c>
      <c r="F66" s="4"/>
      <c r="G66" s="7">
        <v>-1668320</v>
      </c>
      <c r="H66" s="4"/>
      <c r="I66" s="54">
        <v>0</v>
      </c>
      <c r="J66" s="4"/>
      <c r="K66" s="54">
        <v>0</v>
      </c>
    </row>
    <row r="67" spans="1:11" s="39" customFormat="1" ht="20.25" customHeight="1" x14ac:dyDescent="0.3">
      <c r="A67" s="13" t="s">
        <v>121</v>
      </c>
      <c r="B67" s="13"/>
      <c r="C67" s="38"/>
      <c r="D67" s="6"/>
      <c r="E67" s="9"/>
      <c r="F67" s="5"/>
      <c r="G67" s="9"/>
      <c r="H67" s="5"/>
      <c r="I67" s="22"/>
      <c r="J67" s="5"/>
      <c r="K67" s="22"/>
    </row>
    <row r="68" spans="1:11" s="39" customFormat="1" ht="20.25" customHeight="1" x14ac:dyDescent="0.3">
      <c r="A68" s="13" t="s">
        <v>157</v>
      </c>
      <c r="B68" s="13"/>
      <c r="C68" s="38"/>
      <c r="D68" s="6"/>
      <c r="E68" s="9">
        <f>SUM(E58:E66)</f>
        <v>633405</v>
      </c>
      <c r="F68" s="5"/>
      <c r="G68" s="9">
        <f>SUM(G58:G66)</f>
        <v>-2720501</v>
      </c>
      <c r="H68" s="5"/>
      <c r="I68" s="9">
        <f>SUM(I58:I66)</f>
        <v>0</v>
      </c>
      <c r="J68" s="5"/>
      <c r="K68" s="9">
        <f>SUM(K58:K66)</f>
        <v>0</v>
      </c>
    </row>
    <row r="69" spans="1:11" s="57" customFormat="1" ht="20.25" customHeight="1" x14ac:dyDescent="0.3">
      <c r="A69" s="31" t="s">
        <v>158</v>
      </c>
      <c r="B69" s="55"/>
      <c r="C69" s="23"/>
      <c r="D69" s="21"/>
      <c r="E69" s="20">
        <v>32505</v>
      </c>
      <c r="F69" s="56"/>
      <c r="G69" s="20">
        <v>-87635</v>
      </c>
      <c r="H69" s="56"/>
      <c r="I69" s="54">
        <v>0</v>
      </c>
      <c r="J69" s="56"/>
      <c r="K69" s="54">
        <v>0</v>
      </c>
    </row>
    <row r="70" spans="1:11" ht="20.25" customHeight="1" x14ac:dyDescent="0.3">
      <c r="A70" s="13" t="s">
        <v>99</v>
      </c>
      <c r="B70" s="13"/>
      <c r="C70" s="23"/>
      <c r="D70" s="30"/>
      <c r="E70" s="4"/>
      <c r="F70" s="3"/>
      <c r="G70" s="4"/>
      <c r="H70" s="4"/>
      <c r="I70" s="4"/>
      <c r="J70" s="4"/>
      <c r="K70" s="4"/>
    </row>
    <row r="71" spans="1:11" ht="20.25" customHeight="1" x14ac:dyDescent="0.3">
      <c r="A71" s="13" t="s">
        <v>160</v>
      </c>
      <c r="B71" s="13"/>
      <c r="C71" s="23"/>
      <c r="D71" s="30"/>
      <c r="E71" s="35">
        <f>E68-E69</f>
        <v>600900</v>
      </c>
      <c r="F71" s="5"/>
      <c r="G71" s="35">
        <f>G68-G69</f>
        <v>-2632866</v>
      </c>
      <c r="H71" s="9"/>
      <c r="I71" s="35">
        <f>SUM(I68:I69)</f>
        <v>0</v>
      </c>
      <c r="J71" s="9"/>
      <c r="K71" s="35">
        <f>SUM(K68:K69)</f>
        <v>0</v>
      </c>
    </row>
    <row r="72" spans="1:11" ht="20.25" customHeight="1" x14ac:dyDescent="0.3">
      <c r="A72" s="13" t="s">
        <v>100</v>
      </c>
      <c r="B72" s="2"/>
      <c r="C72" s="23"/>
      <c r="D72" s="30"/>
      <c r="E72" s="14"/>
      <c r="F72" s="3"/>
      <c r="G72" s="14"/>
      <c r="H72" s="4"/>
      <c r="I72" s="12"/>
      <c r="J72" s="4"/>
      <c r="K72" s="12"/>
    </row>
    <row r="73" spans="1:11" ht="20.25" customHeight="1" thickBot="1" x14ac:dyDescent="0.35">
      <c r="A73" s="13" t="s">
        <v>101</v>
      </c>
      <c r="B73" s="2"/>
      <c r="C73" s="23"/>
      <c r="D73" s="30"/>
      <c r="E73" s="11">
        <f>E53+E71</f>
        <v>5753841</v>
      </c>
      <c r="F73" s="5"/>
      <c r="G73" s="11">
        <f>G53+G71</f>
        <v>1342900</v>
      </c>
      <c r="H73" s="9"/>
      <c r="I73" s="11">
        <f>I53+I71</f>
        <v>1980327</v>
      </c>
      <c r="J73" s="9"/>
      <c r="K73" s="11">
        <f>K53+K71</f>
        <v>1628147</v>
      </c>
    </row>
    <row r="74" spans="1:11" ht="20.25" customHeight="1" thickTop="1" x14ac:dyDescent="0.3">
      <c r="A74" s="2"/>
      <c r="B74" s="2"/>
      <c r="C74" s="23"/>
      <c r="D74" s="30"/>
      <c r="E74" s="14"/>
      <c r="F74" s="14"/>
      <c r="G74" s="14"/>
      <c r="H74" s="14"/>
      <c r="I74" s="12"/>
      <c r="J74" s="4"/>
      <c r="K74" s="12"/>
    </row>
    <row r="75" spans="1:11" ht="20.25" customHeight="1" x14ac:dyDescent="0.3">
      <c r="A75" s="13" t="s">
        <v>106</v>
      </c>
      <c r="B75" s="13"/>
      <c r="C75" s="23"/>
      <c r="D75" s="30"/>
      <c r="E75" s="9"/>
      <c r="F75" s="5"/>
      <c r="G75" s="9"/>
      <c r="H75" s="5"/>
      <c r="I75" s="9"/>
      <c r="J75" s="5"/>
      <c r="K75" s="9"/>
    </row>
    <row r="76" spans="1:11" ht="20.25" customHeight="1" x14ac:dyDescent="0.3">
      <c r="A76" s="13" t="s">
        <v>102</v>
      </c>
      <c r="B76" s="13"/>
      <c r="C76" s="23"/>
      <c r="D76" s="30"/>
      <c r="E76" s="9"/>
      <c r="F76" s="5"/>
      <c r="G76" s="9"/>
      <c r="H76" s="5"/>
      <c r="I76" s="9"/>
      <c r="J76" s="5"/>
      <c r="K76" s="9"/>
    </row>
    <row r="77" spans="1:11" ht="20.25" customHeight="1" x14ac:dyDescent="0.3">
      <c r="A77" s="16" t="s">
        <v>57</v>
      </c>
      <c r="B77" s="2"/>
      <c r="C77" s="23"/>
      <c r="D77" s="30"/>
      <c r="E77" s="4">
        <v>4946540</v>
      </c>
      <c r="F77" s="4"/>
      <c r="G77" s="4">
        <v>-763160</v>
      </c>
      <c r="H77" s="17"/>
      <c r="I77" s="18">
        <v>1971058</v>
      </c>
      <c r="J77" s="17"/>
      <c r="K77" s="18">
        <v>1628147</v>
      </c>
    </row>
    <row r="78" spans="1:11" ht="20.25" customHeight="1" x14ac:dyDescent="0.3">
      <c r="A78" s="16" t="s">
        <v>97</v>
      </c>
      <c r="B78" s="13"/>
      <c r="C78" s="23"/>
      <c r="D78" s="30"/>
      <c r="E78" s="37">
        <v>809179</v>
      </c>
      <c r="F78" s="3"/>
      <c r="G78" s="37">
        <v>2106066</v>
      </c>
      <c r="H78" s="5"/>
      <c r="I78" s="54" t="s">
        <v>81</v>
      </c>
      <c r="J78" s="56"/>
      <c r="K78" s="54">
        <v>0</v>
      </c>
    </row>
    <row r="79" spans="1:11" s="39" customFormat="1" ht="20.25" customHeight="1" x14ac:dyDescent="0.3">
      <c r="A79" s="13" t="s">
        <v>106</v>
      </c>
      <c r="B79" s="13"/>
      <c r="C79" s="38"/>
      <c r="D79" s="6"/>
      <c r="E79" s="9"/>
      <c r="F79" s="5"/>
      <c r="G79" s="9"/>
      <c r="H79" s="5"/>
      <c r="I79" s="9"/>
      <c r="J79" s="5"/>
      <c r="K79" s="9"/>
    </row>
    <row r="80" spans="1:11" ht="20.25" customHeight="1" thickBot="1" x14ac:dyDescent="0.35">
      <c r="A80" s="13" t="s">
        <v>101</v>
      </c>
      <c r="B80" s="2"/>
      <c r="C80" s="23"/>
      <c r="D80" s="30"/>
      <c r="E80" s="11">
        <f>SUM(E77:E78)</f>
        <v>5755719</v>
      </c>
      <c r="F80" s="5"/>
      <c r="G80" s="11">
        <f>SUM(G77:G78)</f>
        <v>1342906</v>
      </c>
      <c r="H80" s="5"/>
      <c r="I80" s="11">
        <f>SUM(I77:I78)</f>
        <v>1971058</v>
      </c>
      <c r="J80" s="5"/>
      <c r="K80" s="11">
        <f>SUM(K77:K78)</f>
        <v>1628147</v>
      </c>
    </row>
    <row r="81" spans="1:11" ht="20.25" customHeight="1" thickTop="1" x14ac:dyDescent="0.3">
      <c r="A81" s="13"/>
      <c r="B81" s="2"/>
      <c r="C81" s="23"/>
      <c r="D81" s="30"/>
      <c r="E81" s="9"/>
      <c r="F81" s="4"/>
      <c r="G81" s="9"/>
      <c r="H81" s="4"/>
      <c r="I81" s="9"/>
      <c r="J81" s="3"/>
      <c r="K81" s="9"/>
    </row>
    <row r="82" spans="1:11" s="39" customFormat="1" ht="20.25" customHeight="1" x14ac:dyDescent="0.3">
      <c r="B82" s="13"/>
      <c r="C82" s="23"/>
      <c r="D82" s="6"/>
      <c r="E82" s="53"/>
      <c r="F82" s="52"/>
      <c r="G82" s="53"/>
      <c r="H82" s="52"/>
      <c r="I82" s="53"/>
      <c r="J82" s="52"/>
      <c r="K82" s="53"/>
    </row>
    <row r="83" spans="1:11" s="39" customFormat="1" ht="20.25" customHeight="1" x14ac:dyDescent="0.3">
      <c r="B83" s="13"/>
      <c r="C83" s="23"/>
      <c r="D83" s="6"/>
      <c r="E83" s="53"/>
      <c r="F83" s="52"/>
      <c r="G83" s="53"/>
      <c r="H83" s="52"/>
      <c r="I83" s="53"/>
      <c r="J83" s="52"/>
      <c r="K83" s="53"/>
    </row>
    <row r="84" spans="1:11" s="39" customFormat="1" ht="20.25" customHeight="1" x14ac:dyDescent="0.3">
      <c r="B84" s="13"/>
      <c r="C84" s="23"/>
      <c r="D84" s="6"/>
      <c r="E84" s="53"/>
      <c r="F84" s="52"/>
      <c r="G84" s="53"/>
      <c r="H84" s="52"/>
      <c r="I84" s="53"/>
      <c r="J84" s="52"/>
      <c r="K84" s="53"/>
    </row>
    <row r="85" spans="1:11" s="39" customFormat="1" ht="20.25" customHeight="1" x14ac:dyDescent="0.3">
      <c r="B85" s="13"/>
      <c r="C85" s="23"/>
      <c r="D85" s="6"/>
      <c r="E85" s="53"/>
      <c r="F85" s="52"/>
      <c r="G85" s="53"/>
      <c r="H85" s="52"/>
      <c r="I85" s="53"/>
      <c r="J85" s="52"/>
      <c r="K85" s="53"/>
    </row>
  </sheetData>
  <mergeCells count="16">
    <mergeCell ref="E49:G49"/>
    <mergeCell ref="E50:G50"/>
    <mergeCell ref="I49:K49"/>
    <mergeCell ref="I50:K50"/>
    <mergeCell ref="E6:G6"/>
    <mergeCell ref="I6:K6"/>
    <mergeCell ref="E48:G48"/>
    <mergeCell ref="I48:K48"/>
    <mergeCell ref="E47:G47"/>
    <mergeCell ref="I47:K47"/>
    <mergeCell ref="E5:G5"/>
    <mergeCell ref="I5:K5"/>
    <mergeCell ref="E7:G7"/>
    <mergeCell ref="E8:G8"/>
    <mergeCell ref="I7:K7"/>
    <mergeCell ref="I8:K8"/>
  </mergeCells>
  <phoneticPr fontId="0" type="noConversion"/>
  <pageMargins left="0.7" right="0.7" top="0.48" bottom="0.5" header="0.5" footer="0.5"/>
  <pageSetup paperSize="9" scale="92" firstPageNumber="6" orientation="portrait" useFirstPageNumber="1" r:id="rId1"/>
  <headerFooter alignWithMargins="0">
    <oddFooter>&amp;LThe accompanying notes are an integral part of these financial statements.
&amp;C&amp;P</oddFooter>
  </headerFooter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 2-5</vt:lpstr>
      <vt:lpstr>PL 6-9</vt:lpstr>
      <vt:lpstr>CH10-11</vt:lpstr>
      <vt:lpstr>CH12-13</vt:lpstr>
      <vt:lpstr>CF 14-17</vt:lpstr>
      <vt:lpstr>PL</vt:lpstr>
      <vt:lpstr>'BS 2-5'!Print_Area</vt:lpstr>
      <vt:lpstr>'CF 14-17'!Print_Area</vt:lpstr>
      <vt:lpstr>'CH10-11'!Print_Area</vt:lpstr>
      <vt:lpstr>'CH12-13'!Print_Area</vt:lpstr>
      <vt:lpstr>PL!Print_Area</vt:lpstr>
      <vt:lpstr>'PL 6-9'!Print_Area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kkamtang</dc:creator>
  <cp:lastModifiedBy>Nuttatiya, Chidsin</cp:lastModifiedBy>
  <cp:lastPrinted>2021-08-13T04:16:25Z</cp:lastPrinted>
  <dcterms:created xsi:type="dcterms:W3CDTF">2005-02-11T01:43:17Z</dcterms:created>
  <dcterms:modified xsi:type="dcterms:W3CDTF">2021-08-13T10:05:56Z</dcterms:modified>
</cp:coreProperties>
</file>