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446" windowWidth="10575" windowHeight="8175" tabRatio="672" activeTab="0"/>
  </bookViews>
  <sheets>
    <sheet name="BL3-6" sheetId="1" r:id="rId1"/>
    <sheet name="PL7-12" sheetId="2" r:id="rId2"/>
    <sheet name="SH 13" sheetId="3" r:id="rId3"/>
    <sheet name="SH-14" sheetId="4" r:id="rId4"/>
    <sheet name="SH15" sheetId="5" r:id="rId5"/>
    <sheet name="CF16-19" sheetId="6" r:id="rId6"/>
  </sheets>
  <externalReferences>
    <externalReference r:id="rId9"/>
    <externalReference r:id="rId10"/>
  </externalReferences>
  <definedNames>
    <definedName name="__FPMExcelClient_CellBasedFunctionStatus" localSheetId="0" hidden="1">"2_2_2_2_2"</definedName>
    <definedName name="__FPMExcelClient_CellBasedFunctionStatus" localSheetId="5" hidden="1">"2_2_2_2_2"</definedName>
    <definedName name="__FPMExcelClient_CellBasedFunctionStatus" localSheetId="1" hidden="1">"2_2_2_2_2"</definedName>
    <definedName name="__FPMExcelClient_CellBasedFunctionStatus" localSheetId="2" hidden="1">"2_2_2_2_2"</definedName>
    <definedName name="__FPMExcelClient_CellBasedFunctionStatus" localSheetId="3" hidden="1">"2_2_2_2_2"</definedName>
    <definedName name="__FPMExcelClient_CellBasedFunctionStatus" localSheetId="4" hidden="1">"2_2_2_2_2"</definedName>
    <definedName name="_xlnm.Print_Area" localSheetId="0">'BL3-6'!$A$1:$J$112</definedName>
    <definedName name="_xlnm.Print_Area" localSheetId="5">'CF16-19'!$A$1:$J$134</definedName>
    <definedName name="_xlnm.Print_Area" localSheetId="1">'PL7-12'!$A$1:$J$171</definedName>
    <definedName name="_xlnm.Print_Area" localSheetId="2">'SH 13'!$A$1:$AC$40</definedName>
    <definedName name="_xlnm.Print_Area" localSheetId="3">'SH-14'!$A$1:$AE$39</definedName>
    <definedName name="_xlnm.Print_Area" localSheetId="4">'SH15'!$A$1:$X$39</definedName>
  </definedNames>
  <calcPr fullCalcOnLoad="1"/>
</workbook>
</file>

<file path=xl/sharedStrings.xml><?xml version="1.0" encoding="utf-8"?>
<sst xmlns="http://schemas.openxmlformats.org/spreadsheetml/2006/main" count="784" uniqueCount="317">
  <si>
    <t>บริษัท เจริญโภคภัณฑ์อาหาร จำกัด (มหาชน) และบริษัทย่อย</t>
  </si>
  <si>
    <t>สินทรัพย์</t>
  </si>
  <si>
    <t>งบการเงินรวม</t>
  </si>
  <si>
    <t>หมายเหตุ</t>
  </si>
  <si>
    <t xml:space="preserve">สินทรัพย์หมุนเวียน </t>
  </si>
  <si>
    <t>เงินสดและรายการเทียบเท่าเงินสด</t>
  </si>
  <si>
    <t>รวมสินทรัพย์หมุนเวียน</t>
  </si>
  <si>
    <t>สินทรัพย์ไม่หมุนเวียน</t>
  </si>
  <si>
    <t>สินทรัพย์ไม่หมุนเวียนอื่น</t>
  </si>
  <si>
    <t>รวมสินทรัพย์</t>
  </si>
  <si>
    <t>หนี้สินและส่วนของผู้ถือหุ้น</t>
  </si>
  <si>
    <t>หนี้สินหมุนเวียน</t>
  </si>
  <si>
    <t>เจ้าหนี้การค้าและเจ้าหนี้อื่น</t>
  </si>
  <si>
    <t>หนี้สินระยะยาวที่ถึงกำหนดชำระ</t>
  </si>
  <si>
    <t>หนี้สินหมุนเวียนอื่น</t>
  </si>
  <si>
    <t>รวมหนี้สินหมุนเวียน</t>
  </si>
  <si>
    <t xml:space="preserve">หนี้สินไม่หมุนเวียน </t>
  </si>
  <si>
    <t>รวมหนี้สินไม่หมุนเวียน</t>
  </si>
  <si>
    <t>รวมหนี้สิน</t>
  </si>
  <si>
    <t>ส่วนของผู้ถือหุ้น</t>
  </si>
  <si>
    <t>-</t>
  </si>
  <si>
    <t>ส่วนเกินทุน</t>
  </si>
  <si>
    <t>กำไรสะสม</t>
  </si>
  <si>
    <t xml:space="preserve">รายได้ </t>
  </si>
  <si>
    <t>รายได้อื่น</t>
  </si>
  <si>
    <t>รวมรายได้</t>
  </si>
  <si>
    <t xml:space="preserve">ค่าใช้จ่าย </t>
  </si>
  <si>
    <t>รวมค่าใช้จ่าย</t>
  </si>
  <si>
    <t>ส่วนเกิน</t>
  </si>
  <si>
    <t>ทุนเรือนหุ้น</t>
  </si>
  <si>
    <t>ที่ออกและ</t>
  </si>
  <si>
    <t xml:space="preserve">งบการเงิน </t>
  </si>
  <si>
    <t xml:space="preserve">ชำระแล้ว </t>
  </si>
  <si>
    <t>กระแสเงินสดจากกิจกรรมดำเนินงาน</t>
  </si>
  <si>
    <t xml:space="preserve">ลูกหนี้การค้าและลูกหนี้อื่น </t>
  </si>
  <si>
    <t>สินค้าคงเหลือ</t>
  </si>
  <si>
    <t>สินทรัพย์หมุนเวียนอื่น</t>
  </si>
  <si>
    <t xml:space="preserve">เจ้าหนี้การค้าและเจ้าหนี้อื่น </t>
  </si>
  <si>
    <t>กระแสเงินสดจากกิจกรรมลงทุน</t>
  </si>
  <si>
    <t>กระแสเงินสดจากกิจกรรมจัดหาเงิน</t>
  </si>
  <si>
    <t>ข้อมูลงบกระแสเงินสดเปิดเผยเพิ่มเติม</t>
  </si>
  <si>
    <t>รวมสินทรัพย์ไม่หมุนเวียน</t>
  </si>
  <si>
    <t>ส่วนของ</t>
  </si>
  <si>
    <t>ผู้ถือหุ้น</t>
  </si>
  <si>
    <t>เงินให้กู้ยืมระยะยาวแก่บริษัทย่อย</t>
  </si>
  <si>
    <t>เงินเบิกเกินบัญชีและเงินกู้ยืมระยะสั้น</t>
  </si>
  <si>
    <t>หนี้สินระยะยาว</t>
  </si>
  <si>
    <t>รายการปรับปรุง</t>
  </si>
  <si>
    <t>ดอกเบี้ยรับ</t>
  </si>
  <si>
    <t xml:space="preserve">31 ธันวาคม </t>
  </si>
  <si>
    <t>ตามกฎหมาย</t>
  </si>
  <si>
    <t>จัดสรร</t>
  </si>
  <si>
    <t>ยังไม่ได้</t>
  </si>
  <si>
    <t>การแปลงค่า</t>
  </si>
  <si>
    <t>เงินสดและรายการเทียบเท่าเงินสด ณ วันต้นงวด</t>
  </si>
  <si>
    <t>เงินสดและรายการเทียบเท่าเงินสด ณ วันสิ้นงวด</t>
  </si>
  <si>
    <t>เงินให้กู้ยืมระยะสั้นแก่บริษัทย่อย</t>
  </si>
  <si>
    <t>งบการเงินเฉพาะกิจการ</t>
  </si>
  <si>
    <t xml:space="preserve">   จากสถาบันการเงิน </t>
  </si>
  <si>
    <t xml:space="preserve">   ภายในหนึ่งปี</t>
  </si>
  <si>
    <t>ภาษีเงินได้ค้างจ่าย</t>
  </si>
  <si>
    <t xml:space="preserve">   ทุนจดทะเบียน</t>
  </si>
  <si>
    <t xml:space="preserve">   ทุนที่ออกและชำระแล้ว</t>
  </si>
  <si>
    <t xml:space="preserve">   ยังไม่ได้จัดสรร</t>
  </si>
  <si>
    <t>การตีราคา</t>
  </si>
  <si>
    <t>รวมส่วนของ</t>
  </si>
  <si>
    <t>จ่ายภาษีเงินได้</t>
  </si>
  <si>
    <t>การเปลี่ยนแปลงในสินทรัพย์และหนี้สินดำเนินงาน</t>
  </si>
  <si>
    <t xml:space="preserve">ที่ดิน อาคารและอุปกรณ์ </t>
  </si>
  <si>
    <t xml:space="preserve">สินทรัพย์ภาษีเงินได้รอการตัดบัญชี  </t>
  </si>
  <si>
    <t>ค่าใช้จ่ายค้างจ่าย</t>
  </si>
  <si>
    <t xml:space="preserve">หนี้สินภาษีเงินได้รอการตัดบัญชี  </t>
  </si>
  <si>
    <t xml:space="preserve">   จัดสรรแล้ว</t>
  </si>
  <si>
    <t>รายได้จากการขายสินค้า</t>
  </si>
  <si>
    <t>กำไรจากอัตราแลกเปลี่ยนสุทธิ</t>
  </si>
  <si>
    <t>ต้นทุนขายสินค้า</t>
  </si>
  <si>
    <t>รับดอกเบี้ย</t>
  </si>
  <si>
    <t xml:space="preserve"> </t>
  </si>
  <si>
    <t>กำไรสำหรับงวด</t>
  </si>
  <si>
    <t xml:space="preserve">ประมาณการหนี้สินและอื่นๆ </t>
  </si>
  <si>
    <t>ของบริษัท</t>
  </si>
  <si>
    <r>
      <t xml:space="preserve">   </t>
    </r>
    <r>
      <rPr>
        <sz val="15"/>
        <rFont val="Angsana New"/>
        <family val="1"/>
      </rPr>
      <t>หุ้นทุนซื้อคืน</t>
    </r>
  </si>
  <si>
    <t>ค่าใช้จ่ายในการขาย</t>
  </si>
  <si>
    <t>ค่าใช้จ่ายในการบริหาร</t>
  </si>
  <si>
    <t>ต้นทุนทางการเงิน</t>
  </si>
  <si>
    <t>มูลค่าหุ้นสามัญ</t>
  </si>
  <si>
    <t>ผลต่างจาก</t>
  </si>
  <si>
    <t xml:space="preserve"> มูลค่าหุ้นสามัญ</t>
  </si>
  <si>
    <t>ผลต่างจากการแปลงค่างบการเงิน</t>
  </si>
  <si>
    <t>เงินลงทุนในบริษัทย่อย</t>
  </si>
  <si>
    <t>เงินลงทุนในบริษัทร่วม</t>
  </si>
  <si>
    <t>เงินลงทุนในบริษัทที่เกี่ยวข้องกัน</t>
  </si>
  <si>
    <t xml:space="preserve">      ทุนสำรองตามกฎหมาย</t>
  </si>
  <si>
    <t>ทุนสำรอง</t>
  </si>
  <si>
    <t>ซื้อเงินลงทุน</t>
  </si>
  <si>
    <t>จ่ายดอกเบี้ย</t>
  </si>
  <si>
    <t>ส่วนของกำไรสำหรับงวดที่เป็นของ</t>
  </si>
  <si>
    <t>ส่วนเกินมูลค่าหุ้น</t>
  </si>
  <si>
    <t xml:space="preserve">   ส่วนเกินมูลค่าหุ้นสามัญ</t>
  </si>
  <si>
    <t>การเปลี่ยนแปลง</t>
  </si>
  <si>
    <t>เงินฝากสถาบันการเงินที่มีข้อจำกัด</t>
  </si>
  <si>
    <t xml:space="preserve">   ในการเบิกใช้</t>
  </si>
  <si>
    <t xml:space="preserve">ส่วนแบ่งกำไรจากเงินลงทุนในบริษัทร่วม </t>
  </si>
  <si>
    <t>เงินสดรับจากเงินกู้ยืมระยะยาวจากสถาบันการเงิน</t>
  </si>
  <si>
    <t>จ่ายชำระคืนเงินกู้ยืมระยะยาวจากสถาบันการเงิน</t>
  </si>
  <si>
    <t>ส่วนแบ่งกำไรจากเงินลงทุนในบริษัทร่วม</t>
  </si>
  <si>
    <t>ผลกระทบจากอัตราแลกเปลี่ยนของ</t>
  </si>
  <si>
    <t xml:space="preserve">   เงินตราต่างประเทศคงเหลือสิ้นงวด</t>
  </si>
  <si>
    <t>เงินจ่ายล่วงหน้าค่าสินค้า</t>
  </si>
  <si>
    <t>ค่าใช้จ่ายจ่ายล่วงหน้า</t>
  </si>
  <si>
    <t xml:space="preserve">   ที่ถึงกำหนดรับชำระภายในหนึ่งปี</t>
  </si>
  <si>
    <t>ค่าเสื่อมราคา</t>
  </si>
  <si>
    <t>ค่าตัดจำหน่าย</t>
  </si>
  <si>
    <t>รับเงินปันผล</t>
  </si>
  <si>
    <t xml:space="preserve">ซื้อคืน </t>
  </si>
  <si>
    <t>หุ้นทุน</t>
  </si>
  <si>
    <t>ยุติธรรมของ</t>
  </si>
  <si>
    <t>ในมูลค่า</t>
  </si>
  <si>
    <t>จ่ายชำระคืนหนี้สินตามสัญญาเช่าการเงิน</t>
  </si>
  <si>
    <r>
      <t xml:space="preserve">กำไรต่อหุ้นขั้นพื้นฐาน </t>
    </r>
    <r>
      <rPr>
        <b/>
        <i/>
        <sz val="15"/>
        <rFont val="Angsana New"/>
        <family val="1"/>
      </rPr>
      <t>(บาท)</t>
    </r>
  </si>
  <si>
    <t>บริษัท เจริญโภคภัณฑ์อาหาร จำกัด  (มหาชน) และบริษัทย่อย</t>
  </si>
  <si>
    <t>เงินสดรับจากการออกหุ้นกู้</t>
  </si>
  <si>
    <t>ขายเงินลงทุน</t>
  </si>
  <si>
    <t>ประกอบด้วย</t>
  </si>
  <si>
    <t>เงินเบิกเกินบัญชี</t>
  </si>
  <si>
    <t>สุทธิ</t>
  </si>
  <si>
    <t>(หน่วย: พันบาท)</t>
  </si>
  <si>
    <t>หนี้สูญและหนี้สงสัยจะสูญ (กลับรายการ</t>
  </si>
  <si>
    <t>งบแสดงฐานะการเงิน</t>
  </si>
  <si>
    <t>ส่วนได้เสียที่ไม่มีอำนาจควบคุม</t>
  </si>
  <si>
    <t>กำไรขาดทุนเบ็ดเสร็จอื่น</t>
  </si>
  <si>
    <t>องค์ประกอบอื่นของส่วนของผู้ถือหุ้น</t>
  </si>
  <si>
    <t>รวม</t>
  </si>
  <si>
    <t>องค์ประกอบอื่น</t>
  </si>
  <si>
    <t>ของ</t>
  </si>
  <si>
    <t>ส่วนได้เสีย</t>
  </si>
  <si>
    <t>ที่ไม่มีอำนาจ</t>
  </si>
  <si>
    <t>ควบคุม</t>
  </si>
  <si>
    <t xml:space="preserve">ค่าใช้จ่าย (รายได้) ภาษีเงินได้ </t>
  </si>
  <si>
    <t>ค่าใช้จ่าย (รายได้) ภาษีเงินได้</t>
  </si>
  <si>
    <t>อสังหาริมทรัพย์เพื่อการลงทุน</t>
  </si>
  <si>
    <t>กำไรขาดทุนเบ็ดเสร็จสำหรับงวด</t>
  </si>
  <si>
    <t xml:space="preserve">   กำไร</t>
  </si>
  <si>
    <t xml:space="preserve">   กำไรขาดทุนเบ็ดเสร็จอื่น</t>
  </si>
  <si>
    <t>รวมกำไรขาดทุนเบ็ดเสร็จสำหรับงวด</t>
  </si>
  <si>
    <t>เงินลงทุนเผื่อขาย</t>
  </si>
  <si>
    <t xml:space="preserve">   การเปลี่ยนแปลงในส่วนได้เสีย</t>
  </si>
  <si>
    <t xml:space="preserve">   เข้าส่วนของผู้ถือหุ้น</t>
  </si>
  <si>
    <t xml:space="preserve">   ให้เท่ากับมูลค่าสุทธิที่จะได้รับ</t>
  </si>
  <si>
    <t>กำไรจากการขายเงินลงทุน</t>
  </si>
  <si>
    <t>รวมส่วนของผู้ถือหุ้นของบริษัท</t>
  </si>
  <si>
    <t>รวมส่วนของผู้ถือหุ้น</t>
  </si>
  <si>
    <t>รวมหนี้สินและส่วนของผู้ถือหุ้น</t>
  </si>
  <si>
    <t>ค่าความนิยม</t>
  </si>
  <si>
    <t>จ่ายเงินปันผลให้ส่วนได้เสียที่ไม่มีอำนาจควบคุม</t>
  </si>
  <si>
    <t>รายการกับผู้ถือหุ้นที่บันทึกโดยตรง</t>
  </si>
  <si>
    <t>รวมรายการกับผู้ถือหุ้นที่บันทึกโดยตรง</t>
  </si>
  <si>
    <t>กำไรก่อนค่าใช้จ่าย (รายได้) ภาษีเงินได้</t>
  </si>
  <si>
    <t xml:space="preserve">สินทรัพย์ไม่มีตัวตนอื่น </t>
  </si>
  <si>
    <t xml:space="preserve">   การได้มาซึ่งส่วนได้เสียที่ไม่มีอำนาจควบคุม</t>
  </si>
  <si>
    <t xml:space="preserve">      โดยอำนาจควบคุมไม่เปลี่ยนแปลง</t>
  </si>
  <si>
    <t xml:space="preserve">ซื้อสินทรัพย์ไม่มีตัวตนอื่น </t>
  </si>
  <si>
    <t>กำไรขาดทุนเบ็ดเสร็จอื่นสำหรับงวด</t>
  </si>
  <si>
    <t xml:space="preserve">   รวมการเปลี่ยนแปลงในส่วนได้เสีย</t>
  </si>
  <si>
    <t>สินทรัพย์ (ต่อ)</t>
  </si>
  <si>
    <t>เงินปันผลรับ</t>
  </si>
  <si>
    <t>ขาดทุนจากอัตราแลกเปลี่ยนสุทธิ</t>
  </si>
  <si>
    <t>(ไม่ได้ตรวจสอบ)</t>
  </si>
  <si>
    <t>ส่วนเกินทุนอื่น</t>
  </si>
  <si>
    <t>สินทรัพย์ชีวภาพส่วนที่หมุนเวียน</t>
  </si>
  <si>
    <t>สินทรัพย์ชีวภาพส่วนที่ไม่หมุนเวียน</t>
  </si>
  <si>
    <t>เงินลงทุนในบริษัทอื่น</t>
  </si>
  <si>
    <t xml:space="preserve">   ส่วนเกินทุนอื่น</t>
  </si>
  <si>
    <t>เงินสดจ่ายสุทธิจากการซื้อบริษัทย่อย</t>
  </si>
  <si>
    <t xml:space="preserve">   ของสินทรัพย์ชีวภาพ</t>
  </si>
  <si>
    <t>ตั๋วแลกเงิน</t>
  </si>
  <si>
    <t>สินทรัพย์ชีวภาพส่วนที่หมุนเวียนและไม่หมุนเวียน</t>
  </si>
  <si>
    <t>เงินปันผลค้างรับ</t>
  </si>
  <si>
    <t>สิทธิการเช่าจ่ายล่วงหน้า</t>
  </si>
  <si>
    <t>ส่วนเกินทุนจากรายการกับกิจการ</t>
  </si>
  <si>
    <t xml:space="preserve">   ภายใต้การควบคุมเดียวกัน</t>
  </si>
  <si>
    <t xml:space="preserve">     - อื่นๆ </t>
  </si>
  <si>
    <t>จากรายการกับ</t>
  </si>
  <si>
    <t>กิจการภายใต้</t>
  </si>
  <si>
    <t>การควบคุมเดียวกัน</t>
  </si>
  <si>
    <t xml:space="preserve">   หลักคณิตศาสตร์ประกันภัย</t>
  </si>
  <si>
    <t>ภาระผูกพันผลประโยชน์พนักงาน</t>
  </si>
  <si>
    <t>หนี้สินและส่วนของผู้ถือหุ้น (ต่อ)</t>
  </si>
  <si>
    <t>งบกำไรขาดทุน (ไม่ได้ตรวจสอบ)</t>
  </si>
  <si>
    <t>งบแสดงการเปลี่ยนแปลงส่วนของผู้ถือหุ้น (ไม่ได้ตรวจสอบ)</t>
  </si>
  <si>
    <t>1.</t>
  </si>
  <si>
    <t>งบกำไรขาดทุนเบ็ดเสร็จ (ไม่ได้ตรวจสอบ)</t>
  </si>
  <si>
    <t>งบกระแสเงินสด (ไม่ได้ตรวจสอบ)</t>
  </si>
  <si>
    <t>ในบริษัทย่อย</t>
  </si>
  <si>
    <t>เงินสดจ่ายค่าสิทธิการเช่า</t>
  </si>
  <si>
    <t>กระแสเงินสดจากกิจกรรมดำเนินงาน (ต่อ)</t>
  </si>
  <si>
    <t>ส่วนเกินทุนจากการเปลี่ยนแปลง</t>
  </si>
  <si>
    <t>ส่วนเกินทุนจาก</t>
  </si>
  <si>
    <t>ส่วนได้</t>
  </si>
  <si>
    <t xml:space="preserve">   บริษัทย่อยออกหุ้นเพิ่มทุน</t>
  </si>
  <si>
    <t>เงินลงทุนชั่วคราว</t>
  </si>
  <si>
    <t xml:space="preserve">   ส่วนที่เป็นของบริษัทใหญ่</t>
  </si>
  <si>
    <t xml:space="preserve">   ส่วนที่เป็นของส่วนได้เสีย</t>
  </si>
  <si>
    <t xml:space="preserve">      ที่ไม่มีอำนาจควบคุม</t>
  </si>
  <si>
    <t>จ่ายเงินปันผลของบริษัทสุทธิจากส่วนที่เป็นของ</t>
  </si>
  <si>
    <t xml:space="preserve">   หุ้นทุนซื้อคืนที่ถือโดยบริษัทย่อย</t>
  </si>
  <si>
    <t>โอนไปกำไรสะสม</t>
  </si>
  <si>
    <t>ภาระผูกพันตามโครงการผลประโยชน์พนักงาน</t>
  </si>
  <si>
    <t xml:space="preserve">   (ลดลง) สุทธิ </t>
  </si>
  <si>
    <t xml:space="preserve">   ก่อนค่าใช้จ่าย (รายได้) ภาษีเงินได้</t>
  </si>
  <si>
    <t xml:space="preserve">   - สุทธิจากค่าใช้จ่าย (รายได้) ภาษีเงินได้</t>
  </si>
  <si>
    <t xml:space="preserve">สำหรับงวดสามเดือนสิ้นสุดวันที่ </t>
  </si>
  <si>
    <t xml:space="preserve">   มูลค่ายุติธรรมของสินทรัพย์ชีวภาพ</t>
  </si>
  <si>
    <t>งบกำไรขาดทุนเบ็ดเสร็จ</t>
  </si>
  <si>
    <t xml:space="preserve">สำหรับงวดสามเดือนสิ้นสุด </t>
  </si>
  <si>
    <t xml:space="preserve">   ของกำไรขาดทุนเบ็ดเสร็จอื่น</t>
  </si>
  <si>
    <t>กำไรเบ็ดเสร็จรวมสำหรับงวด</t>
  </si>
  <si>
    <t>ส่วนของกำไรเบ็ดเสร็จรวมที่เป็นของ</t>
  </si>
  <si>
    <t>รายการผู้ถือหุ้นที่บันทึกโดยตรง</t>
  </si>
  <si>
    <t>รวมรายการผู้ถือหุ้นที่บันทึกโดยตรง</t>
  </si>
  <si>
    <t xml:space="preserve">   การจัดสรรส่วนทุนให้ผู้ถือหุ้น</t>
  </si>
  <si>
    <t xml:space="preserve">   เงินปันผลจ่าย</t>
  </si>
  <si>
    <t xml:space="preserve">   ค่าเผื่อหนี้สงสัยจะสูญ) </t>
  </si>
  <si>
    <t>จ่ายผลประโยชน์พนักงาน</t>
  </si>
  <si>
    <t>เงินสดสุทธิได้มาจาก (ใช้ไปใน) กิจกรรมดำเนินงาน</t>
  </si>
  <si>
    <t xml:space="preserve">เงินกู้ยืมระยะยาวจากบริษัทที่เกี่ยวข้องกันลดลง  </t>
  </si>
  <si>
    <t>เงินสดและรายการเทียบเท่าเงินสดเพิ่มขึ้น</t>
  </si>
  <si>
    <t xml:space="preserve">เงินสดและรายการเทียบเท่าเงินสด </t>
  </si>
  <si>
    <t>2557</t>
  </si>
  <si>
    <t>ยอดคงเหลือ ณ วันที่ 1 มกราคม 2557</t>
  </si>
  <si>
    <t>2.</t>
  </si>
  <si>
    <t>รายการที่มิใช่เงินสด</t>
  </si>
  <si>
    <t>เงินสดสุทธิได้มาจาก (ใช้ไปใน) กิจกรรมลงทุน</t>
  </si>
  <si>
    <t>เงินสดสุทธิได้มาจาก (ใช้ไปใน) กิจกรรมจัดหาเงิน</t>
  </si>
  <si>
    <t>8, 9</t>
  </si>
  <si>
    <t>จ่ายชำระต้นทุนธุรกรรมทางการเงิน</t>
  </si>
  <si>
    <t xml:space="preserve">   การได้มาซึ่งบริษัทย่อยที่มีส่วนได้เสีย</t>
  </si>
  <si>
    <t>เงินลงทุนในการร่วมค้า</t>
  </si>
  <si>
    <t>เงินกู้ยืมระยะสั้นจากการร่วมค้า</t>
  </si>
  <si>
    <t xml:space="preserve">   และบริษัทที่เกี่ยวข้องกัน</t>
  </si>
  <si>
    <t xml:space="preserve">   ส่วนได้ในบริษัทย่อยและบริษัทร่วม</t>
  </si>
  <si>
    <t>ยอดคงเหลือ ณ วันที่ 1 มกราคม 2558</t>
  </si>
  <si>
    <t>2558</t>
  </si>
  <si>
    <t>เงินสดรับจากการใช้สิทธิซื้อหุ้น</t>
  </si>
  <si>
    <t>4, 11</t>
  </si>
  <si>
    <t xml:space="preserve">      เงินปันผลจ่าย</t>
  </si>
  <si>
    <t>จ่ายชำระคืนหุ้นกู้</t>
  </si>
  <si>
    <t>ตั๋วแลกเงินเพิ่มขึ้น (ลดลง)</t>
  </si>
  <si>
    <t>30 กันยายน</t>
  </si>
  <si>
    <t xml:space="preserve"> 30 กันยายน</t>
  </si>
  <si>
    <t>วันที่ 30 กันยายน</t>
  </si>
  <si>
    <t>สำหรับงวดเก้าเดือนสิ้นสุด</t>
  </si>
  <si>
    <t>ขาดทุนจากการขายเงินลงทุน</t>
  </si>
  <si>
    <t>สำรอง</t>
  </si>
  <si>
    <t>หุ้นทุนซื้อคืน</t>
  </si>
  <si>
    <t>สำหรับงวดเก้าเดือนสิ้นสุดวันที่ 30 กันยายน 2557</t>
  </si>
  <si>
    <t>ยอดคงเหลือ ณ วันที่ 30 กันยายน 2557</t>
  </si>
  <si>
    <t>สำหรับงวดเก้าเดือนสิ้นสุดวันที่ 30 กันยายน 2558</t>
  </si>
  <si>
    <t>ยอดคงเหลือ ณ วันที่ 30 กันยายน 2558</t>
  </si>
  <si>
    <t>ซื้อคืน</t>
  </si>
  <si>
    <r>
      <t xml:space="preserve">   </t>
    </r>
    <r>
      <rPr>
        <b/>
        <i/>
        <sz val="15"/>
        <rFont val="Angsana New"/>
        <family val="1"/>
      </rPr>
      <t>รวมการจัดสรรส่วนทุนให้ผู้ถือหุ้น</t>
    </r>
  </si>
  <si>
    <t>ผลขาดทุน (กลับรายการค่าเผื่อผลขาดทุน)</t>
  </si>
  <si>
    <t xml:space="preserve">   จากการปรับลดมูลค่าสินค้าคงเหลือ</t>
  </si>
  <si>
    <t xml:space="preserve">   และอุปกรณ์ อสังหาริมทรัพย์เพื่อการลงทุน</t>
  </si>
  <si>
    <t xml:space="preserve">   และสินทรัพย์ไม่มีตัวตนอื่น </t>
  </si>
  <si>
    <t xml:space="preserve">   อสังหาริมทรัพย์เพื่อการลงทุน</t>
  </si>
  <si>
    <t>เงินสดรับสุทธิจากการจำหน่ายบริษัทย่อย</t>
  </si>
  <si>
    <t>ซื้อที่ดิน อาคารและอุปกรณ์ และ</t>
  </si>
  <si>
    <t>กระแสเงินสดจากกิจกรรมลงทุน (ต่อ)</t>
  </si>
  <si>
    <t>เงินกู้ยืมระยะสั้นจากบริษัทอื่นลดลง</t>
  </si>
  <si>
    <t>เงินสดรับจากการออกหุ้นสามัญเพิ่มทุน</t>
  </si>
  <si>
    <t>เงินสดรับจากการจำหน่ายส่วนได้เสียในบริษัทย่อยบางส่วน</t>
  </si>
  <si>
    <t>6, 8</t>
  </si>
  <si>
    <t>กำไรจากการเปลี่ยนแปลงมูลค่า</t>
  </si>
  <si>
    <t xml:space="preserve">   ยุติธรรมของเงินลงทุนในบริษัทร่วม</t>
  </si>
  <si>
    <t xml:space="preserve">   และการร่วมค้า</t>
  </si>
  <si>
    <t>รายการที่จะไม่ถูกจัดประเภทรายการใหม่</t>
  </si>
  <si>
    <t xml:space="preserve">   ในภายหลังเข้าไปไว้ในกำไรหรือขาดทุน</t>
  </si>
  <si>
    <t>ผลต่างจากการตีราคาสินทรัพย์</t>
  </si>
  <si>
    <t>รายการที่อาจถูกจัดประเภทรายการใหม่</t>
  </si>
  <si>
    <t>การเปลี่ยนแปลงในมูลค่ายุติธรรมของเงินลงทุนเผื่อขาย</t>
  </si>
  <si>
    <t>จัดประเภทการเปลี่ยนแปลงในมูลค่ายุติธรรมสุทธิ</t>
  </si>
  <si>
    <t xml:space="preserve">   ของเงินลงทุนเผื่อขายไปกำไรหรือขาดทุน</t>
  </si>
  <si>
    <t>จัดประเภทผลต่างจากการแปลงค่างบการเงิน</t>
  </si>
  <si>
    <t xml:space="preserve">   จากส่วนได้เสียในบริษัทร่วมที่มีอยู่ก่อนการเปลี่ยน</t>
  </si>
  <si>
    <t xml:space="preserve">   สภาพเป็นบริษัทย่อยไปกำไรหรือขาดทุน</t>
  </si>
  <si>
    <t>ขาดทุน (กำไร) จากการเปลี่ยนแปลง</t>
  </si>
  <si>
    <t xml:space="preserve">(กำไร) ขาดทุนจากการขายและตัดจำหน่ายที่ดิน อาคาร </t>
  </si>
  <si>
    <t>(กำไร) ขาดทุนจากอัตราแลกเปลี่ยนที่ยังไม่เกิดขึ้นจริง</t>
  </si>
  <si>
    <t>(กำไร) ขาดทุนจากการเปลี่ยนแปลงมูลค่ายุติธรรม</t>
  </si>
  <si>
    <t>กำไรจากการเปลี่ยนแปลงมูลค่ายุติธรรมของ</t>
  </si>
  <si>
    <t xml:space="preserve">   เงินลงทุนในบริษัทร่วม</t>
  </si>
  <si>
    <t>เงินให้กู้ยืมระยะสั้นแก่การร่วมค้าลดลง</t>
  </si>
  <si>
    <t>เงินสดจ่ายจากเงินลงทุนชั่วคราว</t>
  </si>
  <si>
    <t>เงินสดจ่ายซื้อส่วนได้เสียที่ไม่มีอำนาจควบคุม</t>
  </si>
  <si>
    <t>และบริษัทร่วม</t>
  </si>
  <si>
    <t xml:space="preserve">   รวมการจัดสรรส่วนทุนให้ผู้ถือหุ้น</t>
  </si>
  <si>
    <t xml:space="preserve">      ของบริษัทย่อยและบริษัทร่วม</t>
  </si>
  <si>
    <t xml:space="preserve">     - กำไรจากการประมาณการ</t>
  </si>
  <si>
    <t xml:space="preserve">         ตามหลักคณิตศาสตร์ประกันภัย</t>
  </si>
  <si>
    <t xml:space="preserve">   การเปลี่ยนแปลงส่วนได้เสียในบริษัทร่วม</t>
  </si>
  <si>
    <t xml:space="preserve">   การควบคุมเดียวกัน</t>
  </si>
  <si>
    <t xml:space="preserve">  ณ  วันที่  30  กันยายน  2558  กลุ่มบริษัทและบริษัทมีเงินปันผลค้างรับเป็นจำนวนเงิน 206  ล้านบาทและ 1,800 ล้านบาท </t>
  </si>
  <si>
    <r>
      <t xml:space="preserve">  </t>
    </r>
    <r>
      <rPr>
        <sz val="15"/>
        <rFont val="Angsana New"/>
        <family val="1"/>
      </rPr>
      <t xml:space="preserve">ตามลำดับ </t>
    </r>
    <r>
      <rPr>
        <i/>
        <sz val="15"/>
        <rFont val="Angsana New"/>
        <family val="1"/>
      </rPr>
      <t>(2557: ไม่มีและ 2,803 ล้านบาท ตามลำดับ)</t>
    </r>
  </si>
  <si>
    <t>เงินให้กู้ยืมระยะสั้นแก่บริษัทย่อยเพิ่มขึ้น</t>
  </si>
  <si>
    <t>เงินให้กู้ยืมระยะยาวแก่บริษัทย่อยลดลง</t>
  </si>
  <si>
    <t>รายการที่เกิดขึ้นภายใต้การควบคุมเดียวกัน</t>
  </si>
  <si>
    <t>กำไรจากการเปลี่ยนแปลงมูลค่ายุติธรรม</t>
  </si>
  <si>
    <t>.</t>
  </si>
  <si>
    <t xml:space="preserve">ขาดทุนจากการด้อยค่าของอาคารและอุปกรณ์ </t>
  </si>
  <si>
    <t>เงินกู้ยืมระยะสั้นจากสถาบันการเงินลดลง</t>
  </si>
  <si>
    <t xml:space="preserve">   และบริษัทที่เกี่ยวข้องกัน (ลดลง) เพิ่มขึ้น</t>
  </si>
  <si>
    <t xml:space="preserve">   เพื่อการลงทุนและสินทรัพย์ไม่มีตัวตน</t>
  </si>
  <si>
    <t>ขายที่ดิน อาคารและอุปกรณ์ และอสังหาริมทรัพย์</t>
  </si>
  <si>
    <t xml:space="preserve">     - กำไร (ขาดทุน) จากการประมาณการ</t>
  </si>
  <si>
    <t>กำไร (ขาดทุน) จากการประมาณการตาม</t>
  </si>
  <si>
    <t>เงินสดรับสุทธิจากการโอนธุรกิจภายใต้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</si>
</sst>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฿&quot;* #,##0.00_);_(&quot;฿&quot;* \(#,##0.00\);_(&quot;฿&quot;* &quot;-&quot;??_);_(@_)"/>
    <numFmt numFmtId="165" formatCode="#,##0\ ;\(#,##0\)"/>
    <numFmt numFmtId="166" formatCode="#,##0.00\ ;\(#,##0.00\)"/>
    <numFmt numFmtId="167" formatCode="_(* #,##0_);_(* \(#,##0\);_(* &quot;-&quot;??_);_(@_)"/>
  </numFmts>
  <fonts count="53">
    <font>
      <sz val="15"/>
      <name val="Angsana New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ngsana New"/>
      <family val="1"/>
    </font>
    <font>
      <b/>
      <sz val="15"/>
      <name val="Angsana New"/>
      <family val="1"/>
    </font>
    <font>
      <b/>
      <sz val="16"/>
      <color indexed="8"/>
      <name val="Angsana New"/>
      <family val="1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i/>
      <sz val="15"/>
      <name val="Angsana New"/>
      <family val="1"/>
    </font>
    <font>
      <i/>
      <sz val="15"/>
      <color indexed="8"/>
      <name val="Angsana New"/>
      <family val="1"/>
    </font>
    <font>
      <b/>
      <i/>
      <sz val="15"/>
      <name val="Angsana New"/>
      <family val="1"/>
    </font>
    <font>
      <b/>
      <sz val="17"/>
      <color indexed="8"/>
      <name val="Angsana New"/>
      <family val="1"/>
    </font>
    <font>
      <sz val="17"/>
      <name val="Angsana New"/>
      <family val="1"/>
    </font>
    <font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b/>
      <i/>
      <sz val="16"/>
      <name val="Angsana New"/>
      <family val="1"/>
    </font>
    <font>
      <b/>
      <i/>
      <sz val="15"/>
      <color indexed="8"/>
      <name val="Angsana New"/>
      <family val="1"/>
    </font>
    <font>
      <sz val="15"/>
      <color indexed="30"/>
      <name val="Angsana New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rgb="FF0070C0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165" fontId="4" fillId="0" borderId="10" xfId="0" applyNumberFormat="1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65" fontId="4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4" fillId="0" borderId="12" xfId="0" applyNumberFormat="1" applyFont="1" applyFill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167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0" fillId="0" borderId="0" xfId="0" applyFill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165" fontId="4" fillId="0" borderId="11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0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ill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right"/>
    </xf>
    <xf numFmtId="165" fontId="7" fillId="0" borderId="12" xfId="0" applyNumberFormat="1" applyFont="1" applyFill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65" fontId="7" fillId="0" borderId="0" xfId="0" applyNumberFormat="1" applyFont="1" applyFill="1" applyAlignment="1" quotePrefix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49" fontId="7" fillId="0" borderId="0" xfId="0" applyNumberFormat="1" applyFont="1" applyAlignment="1">
      <alignment/>
    </xf>
    <xf numFmtId="166" fontId="4" fillId="0" borderId="12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Fill="1" applyAlignment="1">
      <alignment horizontal="right"/>
    </xf>
    <xf numFmtId="49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7" fontId="7" fillId="0" borderId="0" xfId="0" applyNumberFormat="1" applyFont="1" applyFill="1" applyBorder="1" applyAlignment="1">
      <alignment horizontal="center"/>
    </xf>
    <xf numFmtId="165" fontId="0" fillId="0" borderId="11" xfId="0" applyNumberFormat="1" applyFill="1" applyBorder="1" applyAlignment="1">
      <alignment/>
    </xf>
    <xf numFmtId="167" fontId="4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7" fillId="0" borderId="0" xfId="0" applyNumberFormat="1" applyFont="1" applyFill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44" fontId="0" fillId="0" borderId="0" xfId="0" applyNumberFormat="1" applyFill="1" applyBorder="1" applyAlignment="1">
      <alignment horizontal="right"/>
    </xf>
    <xf numFmtId="165" fontId="7" fillId="0" borderId="14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right"/>
    </xf>
    <xf numFmtId="167" fontId="6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7" fontId="52" fillId="0" borderId="0" xfId="0" applyNumberFormat="1" applyFont="1" applyFill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165" fontId="4" fillId="0" borderId="14" xfId="0" applyNumberFormat="1" applyFont="1" applyFill="1" applyBorder="1" applyAlignment="1">
      <alignment horizontal="right"/>
    </xf>
    <xf numFmtId="165" fontId="6" fillId="0" borderId="0" xfId="0" applyNumberFormat="1" applyFont="1" applyFill="1" applyAlignment="1">
      <alignment/>
    </xf>
    <xf numFmtId="165" fontId="6" fillId="0" borderId="0" xfId="0" applyNumberFormat="1" applyFont="1" applyFill="1" applyBorder="1" applyAlignment="1">
      <alignment/>
    </xf>
    <xf numFmtId="165" fontId="0" fillId="0" borderId="11" xfId="0" applyNumberFormat="1" applyFill="1" applyBorder="1" applyAlignment="1">
      <alignment horizontal="right"/>
    </xf>
    <xf numFmtId="0" fontId="4" fillId="0" borderId="0" xfId="0" applyFont="1" applyFill="1" applyAlignment="1" quotePrefix="1">
      <alignment horizontal="left"/>
    </xf>
    <xf numFmtId="165" fontId="0" fillId="0" borderId="0" xfId="0" applyNumberFormat="1" applyFont="1" applyFill="1" applyAlignment="1" quotePrefix="1">
      <alignment/>
    </xf>
    <xf numFmtId="49" fontId="7" fillId="0" borderId="0" xfId="0" applyNumberFormat="1" applyFont="1" applyFill="1" applyAlignment="1">
      <alignment/>
    </xf>
    <xf numFmtId="167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167" fontId="8" fillId="0" borderId="0" xfId="45" applyNumberFormat="1" applyFont="1" applyFill="1" applyAlignment="1">
      <alignment horizontal="right"/>
    </xf>
    <xf numFmtId="167" fontId="0" fillId="0" borderId="0" xfId="45" applyNumberFormat="1" applyFont="1" applyFill="1" applyAlignment="1">
      <alignment/>
    </xf>
    <xf numFmtId="41" fontId="0" fillId="0" borderId="0" xfId="45" applyNumberFormat="1" applyFont="1" applyFill="1" applyBorder="1" applyAlignment="1">
      <alignment horizontal="right"/>
    </xf>
    <xf numFmtId="167" fontId="0" fillId="0" borderId="0" xfId="45" applyNumberFormat="1" applyFont="1" applyFill="1" applyAlignment="1">
      <alignment/>
    </xf>
    <xf numFmtId="43" fontId="0" fillId="0" borderId="0" xfId="45" applyFont="1" applyFill="1" applyAlignment="1">
      <alignment horizontal="right"/>
    </xf>
    <xf numFmtId="41" fontId="0" fillId="0" borderId="0" xfId="45" applyNumberFormat="1" applyFont="1" applyFill="1" applyBorder="1" applyAlignment="1">
      <alignment horizontal="right"/>
    </xf>
    <xf numFmtId="167" fontId="0" fillId="0" borderId="11" xfId="45" applyNumberFormat="1" applyFont="1" applyFill="1" applyBorder="1" applyAlignment="1">
      <alignment/>
    </xf>
    <xf numFmtId="167" fontId="0" fillId="0" borderId="0" xfId="45" applyNumberFormat="1" applyFont="1" applyFill="1" applyBorder="1" applyAlignment="1">
      <alignment/>
    </xf>
    <xf numFmtId="167" fontId="0" fillId="0" borderId="0" xfId="45" applyNumberFormat="1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1" fontId="0" fillId="0" borderId="0" xfId="45" applyNumberFormat="1" applyFont="1" applyFill="1" applyAlignment="1">
      <alignment horizontal="right"/>
    </xf>
    <xf numFmtId="167" fontId="6" fillId="0" borderId="0" xfId="45" applyNumberFormat="1" applyFont="1" applyFill="1" applyAlignment="1">
      <alignment/>
    </xf>
    <xf numFmtId="43" fontId="0" fillId="0" borderId="0" xfId="45" applyFont="1" applyFill="1" applyAlignment="1">
      <alignment horizontal="right"/>
    </xf>
    <xf numFmtId="167" fontId="0" fillId="0" borderId="0" xfId="45" applyNumberFormat="1" applyFont="1" applyFill="1" applyAlignment="1">
      <alignment horizontal="right"/>
    </xf>
    <xf numFmtId="167" fontId="0" fillId="0" borderId="0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167" fontId="0" fillId="0" borderId="12" xfId="45" applyNumberFormat="1" applyFont="1" applyFill="1" applyBorder="1" applyAlignment="1">
      <alignment/>
    </xf>
    <xf numFmtId="165" fontId="0" fillId="0" borderId="0" xfId="45" applyNumberFormat="1" applyFont="1" applyFill="1" applyBorder="1" applyAlignment="1">
      <alignment/>
    </xf>
    <xf numFmtId="165" fontId="6" fillId="0" borderId="0" xfId="45" applyNumberFormat="1" applyFont="1" applyFill="1" applyBorder="1" applyAlignment="1">
      <alignment/>
    </xf>
    <xf numFmtId="44" fontId="6" fillId="0" borderId="0" xfId="45" applyNumberFormat="1" applyFont="1" applyFill="1" applyAlignment="1">
      <alignment horizontal="right"/>
    </xf>
    <xf numFmtId="41" fontId="4" fillId="0" borderId="0" xfId="45" applyNumberFormat="1" applyFont="1" applyFill="1" applyBorder="1" applyAlignment="1">
      <alignment horizontal="right"/>
    </xf>
    <xf numFmtId="41" fontId="0" fillId="0" borderId="11" xfId="45" applyNumberFormat="1" applyFont="1" applyFill="1" applyBorder="1" applyAlignment="1">
      <alignment horizontal="right"/>
    </xf>
    <xf numFmtId="43" fontId="6" fillId="0" borderId="0" xfId="45" applyFont="1" applyFill="1" applyAlignment="1">
      <alignment horizontal="right"/>
    </xf>
    <xf numFmtId="43" fontId="6" fillId="0" borderId="0" xfId="45" applyFont="1" applyFill="1" applyBorder="1" applyAlignment="1">
      <alignment horizontal="right"/>
    </xf>
    <xf numFmtId="43" fontId="0" fillId="0" borderId="0" xfId="45" applyFont="1" applyFill="1" applyBorder="1" applyAlignment="1">
      <alignment horizontal="right"/>
    </xf>
    <xf numFmtId="43" fontId="7" fillId="0" borderId="14" xfId="45" applyFont="1" applyFill="1" applyBorder="1" applyAlignment="1">
      <alignment horizontal="right"/>
    </xf>
    <xf numFmtId="43" fontId="7" fillId="0" borderId="0" xfId="45" applyFont="1" applyFill="1" applyAlignment="1">
      <alignment horizontal="right"/>
    </xf>
    <xf numFmtId="43" fontId="7" fillId="0" borderId="0" xfId="45" applyFont="1" applyFill="1" applyBorder="1" applyAlignment="1">
      <alignment horizontal="right"/>
    </xf>
    <xf numFmtId="43" fontId="4" fillId="0" borderId="0" xfId="45" applyFont="1" applyFill="1" applyBorder="1" applyAlignment="1">
      <alignment horizontal="right"/>
    </xf>
    <xf numFmtId="167" fontId="7" fillId="0" borderId="14" xfId="45" applyNumberFormat="1" applyFont="1" applyFill="1" applyBorder="1" applyAlignment="1">
      <alignment horizontal="right"/>
    </xf>
    <xf numFmtId="41" fontId="4" fillId="0" borderId="11" xfId="45" applyNumberFormat="1" applyFont="1" applyFill="1" applyBorder="1" applyAlignment="1">
      <alignment horizontal="right"/>
    </xf>
    <xf numFmtId="167" fontId="7" fillId="0" borderId="0" xfId="45" applyNumberFormat="1" applyFont="1" applyFill="1" applyBorder="1" applyAlignment="1">
      <alignment horizontal="right"/>
    </xf>
    <xf numFmtId="167" fontId="6" fillId="0" borderId="0" xfId="45" applyNumberFormat="1" applyFont="1" applyFill="1" applyBorder="1" applyAlignment="1">
      <alignment horizontal="right"/>
    </xf>
    <xf numFmtId="41" fontId="0" fillId="0" borderId="10" xfId="45" applyNumberFormat="1" applyFont="1" applyFill="1" applyBorder="1" applyAlignment="1">
      <alignment horizontal="right"/>
    </xf>
    <xf numFmtId="167" fontId="6" fillId="0" borderId="11" xfId="45" applyNumberFormat="1" applyFont="1" applyFill="1" applyBorder="1" applyAlignment="1">
      <alignment horizontal="right"/>
    </xf>
    <xf numFmtId="167" fontId="4" fillId="0" borderId="14" xfId="45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4" fillId="0" borderId="0" xfId="45" applyFont="1" applyFill="1" applyAlignment="1">
      <alignment/>
    </xf>
    <xf numFmtId="43" fontId="8" fillId="0" borderId="0" xfId="45" applyFont="1" applyFill="1" applyAlignment="1">
      <alignment horizontal="center"/>
    </xf>
    <xf numFmtId="167" fontId="0" fillId="0" borderId="11" xfId="45" applyNumberFormat="1" applyFont="1" applyFill="1" applyBorder="1" applyAlignment="1">
      <alignment horizontal="right"/>
    </xf>
    <xf numFmtId="166" fontId="4" fillId="0" borderId="12" xfId="45" applyNumberFormat="1" applyFont="1" applyFill="1" applyBorder="1" applyAlignment="1">
      <alignment/>
    </xf>
    <xf numFmtId="41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 applyBorder="1" applyAlignment="1">
      <alignment horizontal="right"/>
    </xf>
    <xf numFmtId="43" fontId="0" fillId="0" borderId="0" xfId="42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7" fontId="4" fillId="0" borderId="0" xfId="45" applyNumberFormat="1" applyFont="1" applyFill="1" applyAlignment="1">
      <alignment horizontal="center"/>
    </xf>
    <xf numFmtId="167" fontId="4" fillId="0" borderId="12" xfId="45" applyNumberFormat="1" applyFont="1" applyFill="1" applyBorder="1" applyAlignment="1">
      <alignment horizontal="right"/>
    </xf>
    <xf numFmtId="41" fontId="4" fillId="0" borderId="12" xfId="45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167" fontId="4" fillId="0" borderId="0" xfId="42" applyNumberFormat="1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/>
    </xf>
    <xf numFmtId="167" fontId="0" fillId="0" borderId="11" xfId="42" applyNumberFormat="1" applyFont="1" applyFill="1" applyBorder="1" applyAlignment="1">
      <alignment/>
    </xf>
    <xf numFmtId="167" fontId="4" fillId="0" borderId="13" xfId="42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7" fontId="4" fillId="0" borderId="0" xfId="42" applyNumberFormat="1" applyFont="1" applyFill="1" applyAlignment="1">
      <alignment horizontal="right"/>
    </xf>
    <xf numFmtId="41" fontId="4" fillId="0" borderId="11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7" fontId="4" fillId="0" borderId="0" xfId="42" applyNumberFormat="1" applyFont="1" applyFill="1" applyBorder="1" applyAlignment="1">
      <alignment/>
    </xf>
    <xf numFmtId="167" fontId="0" fillId="0" borderId="11" xfId="45" applyNumberFormat="1" applyFont="1" applyFill="1" applyBorder="1" applyAlignment="1">
      <alignment horizontal="right"/>
    </xf>
    <xf numFmtId="167" fontId="0" fillId="0" borderId="11" xfId="42" applyNumberFormat="1" applyFont="1" applyFill="1" applyBorder="1" applyAlignment="1">
      <alignment/>
    </xf>
    <xf numFmtId="41" fontId="4" fillId="0" borderId="13" xfId="45" applyNumberFormat="1" applyFont="1" applyFill="1" applyBorder="1" applyAlignment="1">
      <alignment horizontal="right"/>
    </xf>
    <xf numFmtId="167" fontId="4" fillId="0" borderId="0" xfId="45" applyNumberFormat="1" applyFont="1" applyFill="1" applyBorder="1" applyAlignment="1">
      <alignment horizontal="center"/>
    </xf>
    <xf numFmtId="41" fontId="4" fillId="0" borderId="10" xfId="45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8" fillId="0" borderId="0" xfId="45" applyNumberFormat="1" applyFont="1" applyFill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14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neral-Admin\Typist\In%20Process%202014-2015\c\CHZ331\2014\M-09\Rev%201\chz331a141b-09t-1%20Rev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Microsoft%20Office\Office15\xlstart\Magic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3-6"/>
      <sheetName val="PL7-12"/>
      <sheetName val="SH13"/>
      <sheetName val="SH14"/>
      <sheetName val="SH15"/>
      <sheetName val="CF16-19"/>
    </sheetNames>
    <sheetDataSet>
      <sheetData sheetId="0">
        <row r="114">
          <cell r="H114">
            <v>79069069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_TM_Sheet1"/>
      <sheetName val="Sheet1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zoomScaleSheetLayoutView="115" zoomScalePageLayoutView="0" workbookViewId="0" topLeftCell="A1">
      <selection activeCell="A1" sqref="A1"/>
    </sheetView>
  </sheetViews>
  <sheetFormatPr defaultColWidth="9.140625" defaultRowHeight="23.25" customHeight="1"/>
  <cols>
    <col min="1" max="1" width="37.00390625" style="33" customWidth="1"/>
    <col min="2" max="2" width="8.00390625" style="11" customWidth="1"/>
    <col min="3" max="3" width="0.85546875" style="20" customWidth="1"/>
    <col min="4" max="4" width="15.140625" style="20" customWidth="1"/>
    <col min="5" max="5" width="0.85546875" style="20" customWidth="1"/>
    <col min="6" max="6" width="14.57421875" style="20" customWidth="1"/>
    <col min="7" max="7" width="0.9921875" style="20" customWidth="1"/>
    <col min="8" max="8" width="14.57421875" style="20" customWidth="1"/>
    <col min="9" max="9" width="0.85546875" style="20" customWidth="1"/>
    <col min="10" max="10" width="14.28125" style="20" customWidth="1"/>
    <col min="11" max="232" width="9.140625" style="20" customWidth="1"/>
    <col min="233" max="233" width="33.140625" style="20" customWidth="1"/>
    <col min="234" max="234" width="8.00390625" style="20" customWidth="1"/>
    <col min="235" max="235" width="0.85546875" style="20" customWidth="1"/>
    <col min="236" max="236" width="15.140625" style="20" customWidth="1"/>
    <col min="237" max="237" width="0.85546875" style="20" customWidth="1"/>
    <col min="238" max="238" width="14.57421875" style="20" customWidth="1"/>
    <col min="239" max="239" width="0.9921875" style="20" customWidth="1"/>
    <col min="240" max="240" width="14.57421875" style="20" customWidth="1"/>
    <col min="241" max="241" width="0.85546875" style="20" customWidth="1"/>
    <col min="242" max="242" width="14.28125" style="20" customWidth="1"/>
    <col min="243" max="243" width="9.140625" style="20" customWidth="1"/>
    <col min="244" max="244" width="9.8515625" style="20" bestFit="1" customWidth="1"/>
    <col min="245" max="245" width="0.9921875" style="20" customWidth="1"/>
    <col min="246" max="246" width="8.140625" style="20" customWidth="1"/>
    <col min="247" max="247" width="1.57421875" style="20" customWidth="1"/>
    <col min="248" max="248" width="12.57421875" style="20" bestFit="1" customWidth="1"/>
    <col min="249" max="249" width="1.1484375" style="20" customWidth="1"/>
    <col min="250" max="16384" width="9.140625" style="20" customWidth="1"/>
  </cols>
  <sheetData>
    <row r="1" ht="23.25" customHeight="1">
      <c r="A1" s="45" t="s">
        <v>0</v>
      </c>
    </row>
    <row r="2" ht="23.25" customHeight="1">
      <c r="A2" s="45" t="s">
        <v>128</v>
      </c>
    </row>
    <row r="3" spans="1:10" ht="23.25" customHeight="1">
      <c r="A3" s="25"/>
      <c r="J3" s="126" t="s">
        <v>126</v>
      </c>
    </row>
    <row r="4" spans="2:10" ht="23.25" customHeight="1">
      <c r="B4" s="125"/>
      <c r="C4" s="125"/>
      <c r="D4" s="211" t="s">
        <v>2</v>
      </c>
      <c r="E4" s="211"/>
      <c r="F4" s="211"/>
      <c r="G4" s="17"/>
      <c r="H4" s="211" t="s">
        <v>57</v>
      </c>
      <c r="I4" s="211"/>
      <c r="J4" s="211"/>
    </row>
    <row r="5" spans="3:10" ht="23.25" customHeight="1">
      <c r="C5" s="110"/>
      <c r="D5" s="74" t="s">
        <v>248</v>
      </c>
      <c r="E5" s="110"/>
      <c r="F5" s="70" t="s">
        <v>49</v>
      </c>
      <c r="G5" s="70"/>
      <c r="H5" s="74" t="s">
        <v>248</v>
      </c>
      <c r="I5" s="110"/>
      <c r="J5" s="70" t="s">
        <v>49</v>
      </c>
    </row>
    <row r="6" spans="1:10" ht="23.25" customHeight="1">
      <c r="A6" s="45" t="s">
        <v>1</v>
      </c>
      <c r="B6" s="125" t="s">
        <v>3</v>
      </c>
      <c r="C6" s="110"/>
      <c r="D6" s="70">
        <v>2558</v>
      </c>
      <c r="E6" s="110"/>
      <c r="F6" s="74" t="s">
        <v>228</v>
      </c>
      <c r="G6" s="70"/>
      <c r="H6" s="70">
        <v>2558</v>
      </c>
      <c r="I6" s="110"/>
      <c r="J6" s="74" t="s">
        <v>228</v>
      </c>
    </row>
    <row r="7" spans="2:10" ht="23.25" customHeight="1">
      <c r="B7" s="125"/>
      <c r="D7" s="80" t="s">
        <v>167</v>
      </c>
      <c r="F7" s="80"/>
      <c r="G7" s="70"/>
      <c r="H7" s="80" t="s">
        <v>167</v>
      </c>
      <c r="J7" s="80"/>
    </row>
    <row r="8" spans="1:10" ht="23.25" customHeight="1">
      <c r="A8" s="46" t="s">
        <v>4</v>
      </c>
      <c r="C8" s="24"/>
      <c r="D8" s="52"/>
      <c r="E8" s="52"/>
      <c r="F8" s="52"/>
      <c r="G8" s="52"/>
      <c r="H8" s="52"/>
      <c r="I8" s="52"/>
      <c r="J8" s="52"/>
    </row>
    <row r="9" spans="1:10" ht="23.25" customHeight="1">
      <c r="A9" s="33" t="s">
        <v>5</v>
      </c>
      <c r="C9" s="24"/>
      <c r="D9" s="24">
        <v>24317234</v>
      </c>
      <c r="E9" s="24"/>
      <c r="F9" s="24">
        <v>33551551</v>
      </c>
      <c r="G9" s="24"/>
      <c r="H9" s="127">
        <v>11144087</v>
      </c>
      <c r="I9" s="24"/>
      <c r="J9" s="127">
        <v>13696266</v>
      </c>
    </row>
    <row r="10" spans="1:10" ht="23.25" customHeight="1">
      <c r="A10" s="33" t="s">
        <v>200</v>
      </c>
      <c r="C10" s="24"/>
      <c r="D10" s="24">
        <v>7415127</v>
      </c>
      <c r="E10" s="24"/>
      <c r="F10" s="24">
        <v>5768762</v>
      </c>
      <c r="G10" s="24"/>
      <c r="H10" s="128" t="s">
        <v>20</v>
      </c>
      <c r="I10" s="24"/>
      <c r="J10" s="128" t="s">
        <v>20</v>
      </c>
    </row>
    <row r="11" spans="1:10" ht="23.25" customHeight="1">
      <c r="A11" s="33" t="s">
        <v>34</v>
      </c>
      <c r="B11" s="11">
        <v>5</v>
      </c>
      <c r="C11" s="24"/>
      <c r="D11" s="24">
        <v>25131038</v>
      </c>
      <c r="E11" s="24"/>
      <c r="F11" s="24">
        <v>24953330</v>
      </c>
      <c r="G11" s="24"/>
      <c r="H11" s="129">
        <v>4115720</v>
      </c>
      <c r="I11" s="24"/>
      <c r="J11" s="129">
        <v>4339602</v>
      </c>
    </row>
    <row r="12" spans="1:10" ht="23.25" customHeight="1">
      <c r="A12" s="33" t="s">
        <v>56</v>
      </c>
      <c r="B12" s="11">
        <v>4</v>
      </c>
      <c r="C12" s="24"/>
      <c r="D12" s="128" t="s">
        <v>20</v>
      </c>
      <c r="E12" s="24"/>
      <c r="F12" s="128" t="s">
        <v>20</v>
      </c>
      <c r="G12" s="24"/>
      <c r="H12" s="127">
        <v>40942207</v>
      </c>
      <c r="I12" s="24"/>
      <c r="J12" s="127">
        <v>19733432</v>
      </c>
    </row>
    <row r="13" spans="1:10" ht="23.25" customHeight="1">
      <c r="A13" s="71" t="s">
        <v>44</v>
      </c>
      <c r="C13" s="24"/>
      <c r="D13" s="130"/>
      <c r="E13" s="24"/>
      <c r="F13" s="130"/>
      <c r="G13" s="24"/>
      <c r="H13" s="128"/>
      <c r="I13" s="24"/>
      <c r="J13" s="128"/>
    </row>
    <row r="14" spans="1:10" ht="23.25" customHeight="1">
      <c r="A14" s="71" t="s">
        <v>110</v>
      </c>
      <c r="B14" s="11">
        <v>4</v>
      </c>
      <c r="C14" s="24"/>
      <c r="D14" s="128" t="s">
        <v>20</v>
      </c>
      <c r="E14" s="24"/>
      <c r="F14" s="128" t="s">
        <v>20</v>
      </c>
      <c r="G14" s="24"/>
      <c r="H14" s="127">
        <v>418040</v>
      </c>
      <c r="I14" s="24"/>
      <c r="J14" s="127">
        <v>119623</v>
      </c>
    </row>
    <row r="15" spans="1:10" ht="23.25" customHeight="1">
      <c r="A15" s="36" t="s">
        <v>35</v>
      </c>
      <c r="C15" s="24"/>
      <c r="D15" s="24">
        <v>47847887</v>
      </c>
      <c r="E15" s="24"/>
      <c r="F15" s="24">
        <v>49036020</v>
      </c>
      <c r="G15" s="24"/>
      <c r="H15" s="127">
        <v>4914026</v>
      </c>
      <c r="I15" s="24"/>
      <c r="J15" s="127">
        <v>4201329</v>
      </c>
    </row>
    <row r="16" spans="1:10" ht="23.25" customHeight="1">
      <c r="A16" s="79" t="s">
        <v>169</v>
      </c>
      <c r="C16" s="24"/>
      <c r="D16" s="24">
        <v>27488564</v>
      </c>
      <c r="E16" s="24"/>
      <c r="F16" s="24">
        <v>24377595</v>
      </c>
      <c r="G16" s="24"/>
      <c r="H16" s="127">
        <v>1168834</v>
      </c>
      <c r="I16" s="24"/>
      <c r="J16" s="127">
        <v>1371710</v>
      </c>
    </row>
    <row r="17" spans="1:10" ht="23.25" customHeight="1">
      <c r="A17" s="36" t="s">
        <v>108</v>
      </c>
      <c r="C17" s="24"/>
      <c r="D17" s="24">
        <v>6084885</v>
      </c>
      <c r="E17" s="24"/>
      <c r="F17" s="24">
        <v>1996721</v>
      </c>
      <c r="G17" s="24"/>
      <c r="H17" s="128" t="s">
        <v>20</v>
      </c>
      <c r="I17" s="24"/>
      <c r="J17" s="128">
        <v>0</v>
      </c>
    </row>
    <row r="18" spans="1:10" ht="23.25" customHeight="1">
      <c r="A18" s="36" t="s">
        <v>109</v>
      </c>
      <c r="C18" s="24"/>
      <c r="D18" s="24">
        <v>2054930</v>
      </c>
      <c r="E18" s="24"/>
      <c r="F18" s="24">
        <v>1357809</v>
      </c>
      <c r="G18" s="24"/>
      <c r="H18" s="127">
        <v>254450</v>
      </c>
      <c r="I18" s="24"/>
      <c r="J18" s="127">
        <v>223239</v>
      </c>
    </row>
    <row r="19" spans="1:10" ht="23.25" customHeight="1">
      <c r="A19" s="79" t="s">
        <v>177</v>
      </c>
      <c r="B19" s="11">
        <v>4</v>
      </c>
      <c r="C19" s="24"/>
      <c r="D19" s="24">
        <v>205624</v>
      </c>
      <c r="E19" s="24"/>
      <c r="F19" s="24">
        <v>95110</v>
      </c>
      <c r="G19" s="24"/>
      <c r="H19" s="127">
        <v>1800000</v>
      </c>
      <c r="I19" s="24"/>
      <c r="J19" s="127">
        <v>3901983</v>
      </c>
    </row>
    <row r="20" spans="1:10" ht="23.25" customHeight="1">
      <c r="A20" s="33" t="s">
        <v>100</v>
      </c>
      <c r="C20" s="24"/>
      <c r="D20" s="98"/>
      <c r="E20" s="24"/>
      <c r="F20" s="98"/>
      <c r="G20" s="24"/>
      <c r="H20" s="127"/>
      <c r="I20" s="24"/>
      <c r="J20" s="127"/>
    </row>
    <row r="21" spans="1:10" ht="23.25" customHeight="1">
      <c r="A21" s="36" t="s">
        <v>101</v>
      </c>
      <c r="C21" s="24"/>
      <c r="D21" s="24">
        <v>1817742</v>
      </c>
      <c r="E21" s="24"/>
      <c r="F21" s="24">
        <v>1347495</v>
      </c>
      <c r="G21" s="24"/>
      <c r="H21" s="98" t="s">
        <v>20</v>
      </c>
      <c r="I21" s="24"/>
      <c r="J21" s="98" t="s">
        <v>20</v>
      </c>
    </row>
    <row r="22" spans="1:10" ht="23.25" customHeight="1">
      <c r="A22" s="36" t="s">
        <v>36</v>
      </c>
      <c r="B22" s="11">
        <v>4</v>
      </c>
      <c r="C22" s="24"/>
      <c r="D22" s="100">
        <v>4494215</v>
      </c>
      <c r="E22" s="24"/>
      <c r="F22" s="100">
        <v>3769056</v>
      </c>
      <c r="G22" s="24"/>
      <c r="H22" s="132">
        <v>960373</v>
      </c>
      <c r="I22" s="24"/>
      <c r="J22" s="132">
        <v>137962</v>
      </c>
    </row>
    <row r="23" spans="1:10" s="12" customFormat="1" ht="23.25" customHeight="1">
      <c r="A23" s="25" t="s">
        <v>6</v>
      </c>
      <c r="B23" s="13"/>
      <c r="C23" s="15"/>
      <c r="D23" s="19">
        <f>SUM(D8:D22)</f>
        <v>146857246</v>
      </c>
      <c r="E23" s="15"/>
      <c r="F23" s="19">
        <f>SUM(F8:F22)</f>
        <v>146253449</v>
      </c>
      <c r="G23" s="15"/>
      <c r="H23" s="19">
        <f>SUM(H9:H22)</f>
        <v>65717737</v>
      </c>
      <c r="I23" s="15"/>
      <c r="J23" s="19">
        <f>SUM(J9:J22)</f>
        <v>47725146</v>
      </c>
    </row>
    <row r="24" spans="1:9" s="12" customFormat="1" ht="23.25" customHeight="1">
      <c r="A24" s="25"/>
      <c r="B24" s="13"/>
      <c r="C24" s="15"/>
      <c r="D24" s="23"/>
      <c r="E24" s="15"/>
      <c r="G24" s="15"/>
      <c r="H24" s="23"/>
      <c r="I24" s="15"/>
    </row>
    <row r="25" ht="23.25" customHeight="1">
      <c r="A25" s="45" t="s">
        <v>0</v>
      </c>
    </row>
    <row r="26" ht="23.25" customHeight="1">
      <c r="A26" s="45" t="s">
        <v>128</v>
      </c>
    </row>
    <row r="27" spans="1:10" ht="23.25" customHeight="1">
      <c r="A27" s="25"/>
      <c r="J27" s="126" t="s">
        <v>126</v>
      </c>
    </row>
    <row r="28" spans="2:10" ht="23.25" customHeight="1">
      <c r="B28" s="125"/>
      <c r="C28" s="125"/>
      <c r="D28" s="211" t="s">
        <v>2</v>
      </c>
      <c r="E28" s="211"/>
      <c r="F28" s="211"/>
      <c r="G28" s="17"/>
      <c r="H28" s="211" t="s">
        <v>57</v>
      </c>
      <c r="I28" s="211"/>
      <c r="J28" s="211"/>
    </row>
    <row r="29" spans="1:10" ht="23.25" customHeight="1">
      <c r="A29" s="20"/>
      <c r="C29" s="110"/>
      <c r="D29" s="74" t="s">
        <v>248</v>
      </c>
      <c r="E29" s="110"/>
      <c r="F29" s="70" t="s">
        <v>49</v>
      </c>
      <c r="G29" s="70"/>
      <c r="H29" s="74" t="s">
        <v>248</v>
      </c>
      <c r="I29" s="110"/>
      <c r="J29" s="70" t="s">
        <v>49</v>
      </c>
    </row>
    <row r="30" spans="1:10" ht="23.25" customHeight="1">
      <c r="A30" s="45" t="s">
        <v>164</v>
      </c>
      <c r="B30" s="125" t="s">
        <v>3</v>
      </c>
      <c r="C30" s="110"/>
      <c r="D30" s="70">
        <v>2558</v>
      </c>
      <c r="E30" s="110"/>
      <c r="F30" s="74" t="s">
        <v>228</v>
      </c>
      <c r="G30" s="70"/>
      <c r="H30" s="70">
        <v>2558</v>
      </c>
      <c r="I30" s="110"/>
      <c r="J30" s="74" t="s">
        <v>228</v>
      </c>
    </row>
    <row r="31" spans="1:10" ht="23.25" customHeight="1">
      <c r="A31" s="45"/>
      <c r="B31" s="125"/>
      <c r="D31" s="80" t="s">
        <v>167</v>
      </c>
      <c r="F31" s="80"/>
      <c r="G31" s="70"/>
      <c r="H31" s="80" t="s">
        <v>167</v>
      </c>
      <c r="J31" s="80"/>
    </row>
    <row r="32" spans="1:10" ht="23.25" customHeight="1">
      <c r="A32" s="46" t="s">
        <v>7</v>
      </c>
      <c r="C32" s="24"/>
      <c r="D32" s="52"/>
      <c r="E32" s="52"/>
      <c r="F32" s="52"/>
      <c r="G32" s="52"/>
      <c r="H32" s="52"/>
      <c r="I32" s="52"/>
      <c r="J32" s="52"/>
    </row>
    <row r="33" spans="1:10" ht="23.25" customHeight="1">
      <c r="A33" s="71" t="s">
        <v>145</v>
      </c>
      <c r="B33" s="11">
        <v>6</v>
      </c>
      <c r="C33" s="24"/>
      <c r="D33" s="133">
        <v>5329869</v>
      </c>
      <c r="E33" s="52"/>
      <c r="F33" s="133">
        <v>3924202</v>
      </c>
      <c r="G33" s="52"/>
      <c r="H33" s="98" t="s">
        <v>20</v>
      </c>
      <c r="I33" s="52"/>
      <c r="J33" s="98" t="s">
        <v>20</v>
      </c>
    </row>
    <row r="34" spans="1:10" ht="23.25" customHeight="1">
      <c r="A34" s="33" t="s">
        <v>89</v>
      </c>
      <c r="B34" s="11">
        <v>7</v>
      </c>
      <c r="C34" s="24"/>
      <c r="D34" s="134" t="s">
        <v>20</v>
      </c>
      <c r="E34" s="24"/>
      <c r="F34" s="134" t="s">
        <v>20</v>
      </c>
      <c r="G34" s="24"/>
      <c r="H34" s="52">
        <v>72478994</v>
      </c>
      <c r="I34" s="24"/>
      <c r="J34" s="52">
        <v>68442882</v>
      </c>
    </row>
    <row r="35" spans="1:10" ht="23.25" customHeight="1">
      <c r="A35" s="33" t="s">
        <v>90</v>
      </c>
      <c r="B35" s="11">
        <v>8</v>
      </c>
      <c r="C35" s="24"/>
      <c r="D35" s="133">
        <v>54925514</v>
      </c>
      <c r="E35" s="24"/>
      <c r="F35" s="133">
        <v>52055045</v>
      </c>
      <c r="G35" s="24"/>
      <c r="H35" s="52">
        <v>334809</v>
      </c>
      <c r="I35" s="24"/>
      <c r="J35" s="52">
        <v>334809</v>
      </c>
    </row>
    <row r="36" spans="1:10" ht="23.25" customHeight="1">
      <c r="A36" s="71" t="s">
        <v>237</v>
      </c>
      <c r="B36" s="11">
        <v>9</v>
      </c>
      <c r="C36" s="24"/>
      <c r="D36" s="133">
        <v>4415976</v>
      </c>
      <c r="E36" s="24"/>
      <c r="F36" s="133">
        <v>4194145</v>
      </c>
      <c r="G36" s="24"/>
      <c r="H36" s="98" t="s">
        <v>20</v>
      </c>
      <c r="I36" s="52"/>
      <c r="J36" s="98" t="s">
        <v>20</v>
      </c>
    </row>
    <row r="37" spans="1:10" ht="23.25" customHeight="1">
      <c r="A37" s="71" t="s">
        <v>91</v>
      </c>
      <c r="B37" s="11">
        <v>10</v>
      </c>
      <c r="C37" s="24"/>
      <c r="D37" s="127">
        <v>1614943</v>
      </c>
      <c r="E37" s="24"/>
      <c r="F37" s="127">
        <v>1548709</v>
      </c>
      <c r="G37" s="24"/>
      <c r="H37" s="52">
        <v>678170</v>
      </c>
      <c r="I37" s="24"/>
      <c r="J37" s="52">
        <v>678170</v>
      </c>
    </row>
    <row r="38" spans="1:10" ht="23.25" customHeight="1">
      <c r="A38" s="71" t="s">
        <v>171</v>
      </c>
      <c r="C38" s="24"/>
      <c r="D38" s="127">
        <v>313359</v>
      </c>
      <c r="E38" s="24"/>
      <c r="F38" s="127">
        <v>290448</v>
      </c>
      <c r="G38" s="24"/>
      <c r="H38" s="98" t="s">
        <v>20</v>
      </c>
      <c r="I38" s="52"/>
      <c r="J38" s="98" t="s">
        <v>20</v>
      </c>
    </row>
    <row r="39" spans="1:10" ht="23.25" customHeight="1">
      <c r="A39" s="33" t="s">
        <v>44</v>
      </c>
      <c r="B39" s="11">
        <v>4</v>
      </c>
      <c r="C39" s="24"/>
      <c r="D39" s="134" t="s">
        <v>20</v>
      </c>
      <c r="E39" s="24"/>
      <c r="F39" s="134" t="s">
        <v>20</v>
      </c>
      <c r="G39" s="24"/>
      <c r="H39" s="52">
        <v>16416654</v>
      </c>
      <c r="I39" s="24"/>
      <c r="J39" s="52">
        <v>16837241</v>
      </c>
    </row>
    <row r="40" spans="1:10" ht="23.25" customHeight="1">
      <c r="A40" s="71" t="s">
        <v>140</v>
      </c>
      <c r="C40" s="24"/>
      <c r="D40" s="127">
        <v>1175646</v>
      </c>
      <c r="E40" s="24"/>
      <c r="F40" s="127">
        <v>1168713</v>
      </c>
      <c r="G40" s="24"/>
      <c r="H40" s="52">
        <v>200757</v>
      </c>
      <c r="I40" s="24"/>
      <c r="J40" s="52">
        <v>199614</v>
      </c>
    </row>
    <row r="41" spans="1:10" ht="23.25" customHeight="1">
      <c r="A41" s="71" t="s">
        <v>68</v>
      </c>
      <c r="B41" s="11" t="s">
        <v>244</v>
      </c>
      <c r="C41" s="135"/>
      <c r="D41" s="127">
        <v>140476650</v>
      </c>
      <c r="E41" s="135"/>
      <c r="F41" s="127">
        <v>124460811</v>
      </c>
      <c r="G41" s="135"/>
      <c r="H41" s="52">
        <v>16426080</v>
      </c>
      <c r="I41" s="135"/>
      <c r="J41" s="52">
        <v>17862117</v>
      </c>
    </row>
    <row r="42" spans="1:10" ht="23.25" customHeight="1">
      <c r="A42" s="79" t="s">
        <v>170</v>
      </c>
      <c r="C42" s="135"/>
      <c r="D42" s="127">
        <v>6770255</v>
      </c>
      <c r="E42" s="135"/>
      <c r="F42" s="127">
        <v>5595036</v>
      </c>
      <c r="G42" s="135"/>
      <c r="H42" s="98" t="s">
        <v>20</v>
      </c>
      <c r="I42" s="52"/>
      <c r="J42" s="98" t="s">
        <v>20</v>
      </c>
    </row>
    <row r="43" spans="1:10" ht="23.25" customHeight="1">
      <c r="A43" s="71" t="s">
        <v>153</v>
      </c>
      <c r="C43" s="135"/>
      <c r="D43" s="127">
        <v>67750086</v>
      </c>
      <c r="E43" s="135"/>
      <c r="F43" s="127">
        <v>60698539</v>
      </c>
      <c r="G43" s="135"/>
      <c r="H43" s="98" t="s">
        <v>20</v>
      </c>
      <c r="I43" s="52"/>
      <c r="J43" s="98" t="s">
        <v>20</v>
      </c>
    </row>
    <row r="44" spans="1:10" ht="23.25" customHeight="1">
      <c r="A44" s="71" t="s">
        <v>158</v>
      </c>
      <c r="C44" s="24"/>
      <c r="D44" s="127">
        <v>4517658</v>
      </c>
      <c r="E44" s="24"/>
      <c r="F44" s="127">
        <v>4715071</v>
      </c>
      <c r="G44" s="24"/>
      <c r="H44" s="24">
        <v>44595</v>
      </c>
      <c r="I44" s="24"/>
      <c r="J44" s="24">
        <v>49968</v>
      </c>
    </row>
    <row r="45" spans="1:10" ht="23.25" customHeight="1">
      <c r="A45" s="33" t="s">
        <v>100</v>
      </c>
      <c r="C45" s="24"/>
      <c r="D45" s="127"/>
      <c r="E45" s="24"/>
      <c r="F45" s="127"/>
      <c r="G45" s="24"/>
      <c r="H45" s="24"/>
      <c r="I45" s="24"/>
      <c r="J45" s="24"/>
    </row>
    <row r="46" spans="1:10" ht="23.25" customHeight="1">
      <c r="A46" s="36" t="s">
        <v>101</v>
      </c>
      <c r="C46" s="127"/>
      <c r="D46" s="127">
        <v>373832</v>
      </c>
      <c r="E46" s="127"/>
      <c r="F46" s="127">
        <v>706579</v>
      </c>
      <c r="G46" s="127"/>
      <c r="H46" s="98" t="s">
        <v>20</v>
      </c>
      <c r="I46" s="52"/>
      <c r="J46" s="98" t="s">
        <v>20</v>
      </c>
    </row>
    <row r="47" spans="1:10" ht="23.25" customHeight="1">
      <c r="A47" s="33" t="s">
        <v>69</v>
      </c>
      <c r="C47" s="24"/>
      <c r="D47" s="127">
        <v>4302892</v>
      </c>
      <c r="E47" s="24"/>
      <c r="F47" s="127">
        <v>3815344</v>
      </c>
      <c r="G47" s="24"/>
      <c r="H47" s="136">
        <v>2895679</v>
      </c>
      <c r="I47" s="24"/>
      <c r="J47" s="136">
        <v>2604449</v>
      </c>
    </row>
    <row r="48" spans="1:10" ht="23.25" customHeight="1">
      <c r="A48" s="71" t="s">
        <v>178</v>
      </c>
      <c r="C48" s="24"/>
      <c r="D48" s="127">
        <v>6939247</v>
      </c>
      <c r="E48" s="24"/>
      <c r="F48" s="127">
        <v>5039177</v>
      </c>
      <c r="G48" s="24"/>
      <c r="H48" s="98" t="s">
        <v>20</v>
      </c>
      <c r="I48" s="52"/>
      <c r="J48" s="98" t="s">
        <v>20</v>
      </c>
    </row>
    <row r="49" spans="1:10" ht="23.25" customHeight="1">
      <c r="A49" s="33" t="s">
        <v>8</v>
      </c>
      <c r="C49" s="24"/>
      <c r="D49" s="132">
        <v>2507230</v>
      </c>
      <c r="E49" s="24"/>
      <c r="F49" s="132">
        <v>2298592</v>
      </c>
      <c r="G49" s="24"/>
      <c r="H49" s="51">
        <v>179476</v>
      </c>
      <c r="I49" s="24"/>
      <c r="J49" s="51">
        <v>179417</v>
      </c>
    </row>
    <row r="50" spans="1:10" s="12" customFormat="1" ht="23.25" customHeight="1">
      <c r="A50" s="25" t="s">
        <v>41</v>
      </c>
      <c r="B50" s="13"/>
      <c r="C50" s="15"/>
      <c r="D50" s="19">
        <f>SUM(D33:D49)</f>
        <v>301413157</v>
      </c>
      <c r="E50" s="15"/>
      <c r="F50" s="19">
        <f>SUM(F33:F49)</f>
        <v>270510411</v>
      </c>
      <c r="G50" s="15"/>
      <c r="H50" s="19">
        <f>SUM(H33:H49)</f>
        <v>109655214</v>
      </c>
      <c r="I50" s="15"/>
      <c r="J50" s="19">
        <f>SUM(J33:J49)</f>
        <v>107188667</v>
      </c>
    </row>
    <row r="51" spans="1:10" s="12" customFormat="1" ht="23.25" customHeight="1">
      <c r="A51" s="25"/>
      <c r="B51" s="13"/>
      <c r="C51" s="15"/>
      <c r="D51" s="15"/>
      <c r="E51" s="15"/>
      <c r="F51" s="15"/>
      <c r="G51" s="15"/>
      <c r="H51" s="15"/>
      <c r="I51" s="15"/>
      <c r="J51" s="15"/>
    </row>
    <row r="52" spans="1:10" s="12" customFormat="1" ht="23.25" customHeight="1" thickBot="1">
      <c r="A52" s="25" t="s">
        <v>9</v>
      </c>
      <c r="B52" s="13"/>
      <c r="C52" s="15"/>
      <c r="D52" s="21">
        <f>+D50+D23</f>
        <v>448270403</v>
      </c>
      <c r="E52" s="15"/>
      <c r="F52" s="21">
        <f>+F50+F23</f>
        <v>416763860</v>
      </c>
      <c r="G52" s="15"/>
      <c r="H52" s="21">
        <f>+H50+H23</f>
        <v>175372951</v>
      </c>
      <c r="I52" s="15"/>
      <c r="J52" s="21">
        <f>+J50+J23</f>
        <v>154913813</v>
      </c>
    </row>
    <row r="53" spans="1:10" s="12" customFormat="1" ht="23.25" customHeight="1" thickTop="1">
      <c r="A53" s="25"/>
      <c r="B53" s="13"/>
      <c r="C53" s="15"/>
      <c r="D53" s="23"/>
      <c r="E53" s="15"/>
      <c r="F53" s="23"/>
      <c r="G53" s="15"/>
      <c r="H53" s="23"/>
      <c r="I53" s="15"/>
      <c r="J53" s="23"/>
    </row>
    <row r="54" ht="23.25" customHeight="1">
      <c r="A54" s="45" t="s">
        <v>0</v>
      </c>
    </row>
    <row r="55" ht="23.25" customHeight="1">
      <c r="A55" s="45" t="s">
        <v>128</v>
      </c>
    </row>
    <row r="56" spans="1:10" ht="23.25" customHeight="1">
      <c r="A56" s="25"/>
      <c r="J56" s="126" t="s">
        <v>126</v>
      </c>
    </row>
    <row r="57" spans="2:10" ht="23.25" customHeight="1">
      <c r="B57" s="125"/>
      <c r="C57" s="125"/>
      <c r="D57" s="211" t="s">
        <v>2</v>
      </c>
      <c r="E57" s="211"/>
      <c r="F57" s="211"/>
      <c r="G57" s="17"/>
      <c r="H57" s="211" t="s">
        <v>57</v>
      </c>
      <c r="I57" s="211"/>
      <c r="J57" s="211"/>
    </row>
    <row r="58" spans="1:10" ht="23.25" customHeight="1">
      <c r="A58" s="20"/>
      <c r="C58" s="110"/>
      <c r="D58" s="74" t="s">
        <v>248</v>
      </c>
      <c r="E58" s="110"/>
      <c r="F58" s="70" t="s">
        <v>49</v>
      </c>
      <c r="G58" s="70"/>
      <c r="H58" s="74" t="s">
        <v>248</v>
      </c>
      <c r="I58" s="110"/>
      <c r="J58" s="70" t="s">
        <v>49</v>
      </c>
    </row>
    <row r="59" spans="1:10" ht="23.25" customHeight="1">
      <c r="A59" s="45" t="s">
        <v>10</v>
      </c>
      <c r="B59" s="125" t="s">
        <v>3</v>
      </c>
      <c r="C59" s="110"/>
      <c r="D59" s="70">
        <v>2558</v>
      </c>
      <c r="E59" s="110"/>
      <c r="F59" s="74" t="s">
        <v>228</v>
      </c>
      <c r="G59" s="70"/>
      <c r="H59" s="70">
        <v>2558</v>
      </c>
      <c r="I59" s="110"/>
      <c r="J59" s="74" t="s">
        <v>228</v>
      </c>
    </row>
    <row r="60" spans="1:10" ht="23.25" customHeight="1">
      <c r="A60" s="45"/>
      <c r="B60" s="125"/>
      <c r="D60" s="80" t="s">
        <v>167</v>
      </c>
      <c r="F60" s="80"/>
      <c r="G60" s="70"/>
      <c r="H60" s="80" t="s">
        <v>167</v>
      </c>
      <c r="J60" s="80"/>
    </row>
    <row r="61" spans="1:10" ht="23.25" customHeight="1">
      <c r="A61" s="46" t="s">
        <v>11</v>
      </c>
      <c r="B61" s="125"/>
      <c r="C61" s="24"/>
      <c r="D61" s="52"/>
      <c r="E61" s="52"/>
      <c r="F61" s="52"/>
      <c r="G61" s="52"/>
      <c r="H61" s="52"/>
      <c r="I61" s="52"/>
      <c r="J61" s="52"/>
    </row>
    <row r="62" spans="1:10" ht="23.25" customHeight="1">
      <c r="A62" s="33" t="s">
        <v>45</v>
      </c>
      <c r="C62" s="49"/>
      <c r="D62" s="49"/>
      <c r="E62" s="49"/>
      <c r="F62" s="49"/>
      <c r="G62" s="49"/>
      <c r="H62" s="49"/>
      <c r="I62" s="49"/>
      <c r="J62" s="49"/>
    </row>
    <row r="63" spans="1:10" ht="23.25" customHeight="1">
      <c r="A63" s="71" t="s">
        <v>58</v>
      </c>
      <c r="C63" s="24"/>
      <c r="D63" s="137">
        <v>61138133</v>
      </c>
      <c r="E63" s="24"/>
      <c r="F63" s="137">
        <v>63686589</v>
      </c>
      <c r="G63" s="24"/>
      <c r="H63" s="24">
        <v>7838</v>
      </c>
      <c r="I63" s="24"/>
      <c r="J63" s="24">
        <v>5098</v>
      </c>
    </row>
    <row r="64" spans="1:10" ht="23.25" customHeight="1">
      <c r="A64" s="71" t="s">
        <v>175</v>
      </c>
      <c r="C64" s="24"/>
      <c r="D64" s="137">
        <v>4984024</v>
      </c>
      <c r="E64" s="24"/>
      <c r="F64" s="137">
        <v>1988760</v>
      </c>
      <c r="G64" s="24"/>
      <c r="H64" s="137">
        <v>4984024</v>
      </c>
      <c r="I64" s="24"/>
      <c r="J64" s="137">
        <v>1988760</v>
      </c>
    </row>
    <row r="65" spans="1:10" ht="23.25" customHeight="1">
      <c r="A65" s="33" t="s">
        <v>12</v>
      </c>
      <c r="B65" s="11">
        <v>12</v>
      </c>
      <c r="C65" s="24"/>
      <c r="D65" s="127">
        <v>23309428</v>
      </c>
      <c r="E65" s="24"/>
      <c r="F65" s="127">
        <v>25632138</v>
      </c>
      <c r="G65" s="24"/>
      <c r="H65" s="24">
        <v>1227245</v>
      </c>
      <c r="I65" s="24"/>
      <c r="J65" s="24">
        <v>1596611</v>
      </c>
    </row>
    <row r="66" spans="1:10" ht="23.25" customHeight="1">
      <c r="A66" s="71" t="s">
        <v>238</v>
      </c>
      <c r="C66" s="24"/>
      <c r="D66" s="138"/>
      <c r="E66" s="24"/>
      <c r="F66" s="138"/>
      <c r="G66" s="24"/>
      <c r="H66" s="136"/>
      <c r="I66" s="24"/>
      <c r="J66" s="136"/>
    </row>
    <row r="67" spans="1:10" ht="23.25" customHeight="1">
      <c r="A67" s="71" t="s">
        <v>239</v>
      </c>
      <c r="B67" s="11">
        <v>4</v>
      </c>
      <c r="C67" s="24"/>
      <c r="D67" s="127">
        <v>367647</v>
      </c>
      <c r="E67" s="24"/>
      <c r="F67" s="127">
        <v>395405</v>
      </c>
      <c r="G67" s="24"/>
      <c r="H67" s="98" t="s">
        <v>20</v>
      </c>
      <c r="I67" s="24"/>
      <c r="J67" s="98" t="s">
        <v>20</v>
      </c>
    </row>
    <row r="68" spans="1:10" ht="23.25" customHeight="1">
      <c r="A68" s="71" t="s">
        <v>13</v>
      </c>
      <c r="C68" s="24"/>
      <c r="E68" s="24"/>
      <c r="G68" s="24"/>
      <c r="H68" s="136"/>
      <c r="I68" s="24"/>
      <c r="J68" s="136"/>
    </row>
    <row r="69" spans="1:10" ht="23.25" customHeight="1">
      <c r="A69" s="71" t="s">
        <v>59</v>
      </c>
      <c r="C69" s="24"/>
      <c r="D69" s="139">
        <v>21831838</v>
      </c>
      <c r="E69" s="24"/>
      <c r="F69" s="127">
        <v>13432366</v>
      </c>
      <c r="G69" s="24"/>
      <c r="H69" s="136">
        <v>9676400</v>
      </c>
      <c r="I69" s="24"/>
      <c r="J69" s="136">
        <v>5616400</v>
      </c>
    </row>
    <row r="70" spans="1:10" ht="23.25" customHeight="1">
      <c r="A70" s="33" t="s">
        <v>70</v>
      </c>
      <c r="C70" s="24"/>
      <c r="D70" s="139">
        <v>10622526</v>
      </c>
      <c r="E70" s="24"/>
      <c r="F70" s="139">
        <v>7950594</v>
      </c>
      <c r="G70" s="24"/>
      <c r="H70" s="24">
        <v>662601</v>
      </c>
      <c r="I70" s="24"/>
      <c r="J70" s="24">
        <v>264815</v>
      </c>
    </row>
    <row r="71" spans="1:10" ht="23.25" customHeight="1">
      <c r="A71" s="33" t="s">
        <v>60</v>
      </c>
      <c r="C71" s="24"/>
      <c r="D71" s="127">
        <v>1794115</v>
      </c>
      <c r="E71" s="24"/>
      <c r="F71" s="127">
        <v>1920958</v>
      </c>
      <c r="G71" s="24"/>
      <c r="H71" s="98" t="s">
        <v>20</v>
      </c>
      <c r="I71" s="24"/>
      <c r="J71" s="98" t="s">
        <v>20</v>
      </c>
    </row>
    <row r="72" spans="1:10" ht="23.25" customHeight="1">
      <c r="A72" s="33" t="s">
        <v>14</v>
      </c>
      <c r="B72" s="11" t="s">
        <v>77</v>
      </c>
      <c r="C72" s="24"/>
      <c r="D72" s="132">
        <v>10044886</v>
      </c>
      <c r="E72" s="24"/>
      <c r="F72" s="132">
        <v>8277878</v>
      </c>
      <c r="G72" s="24"/>
      <c r="H72" s="51">
        <v>2307068</v>
      </c>
      <c r="I72" s="24"/>
      <c r="J72" s="51">
        <v>1465960</v>
      </c>
    </row>
    <row r="73" spans="1:10" ht="23.25" customHeight="1">
      <c r="A73" s="25" t="s">
        <v>15</v>
      </c>
      <c r="B73" s="13"/>
      <c r="C73" s="15"/>
      <c r="D73" s="19">
        <f>SUM(D63:D72)</f>
        <v>134092597</v>
      </c>
      <c r="E73" s="15"/>
      <c r="F73" s="19">
        <f>SUM(F63:F72)</f>
        <v>123284688</v>
      </c>
      <c r="G73" s="15"/>
      <c r="H73" s="19">
        <f>SUM(H63:H72)</f>
        <v>18865176</v>
      </c>
      <c r="I73" s="15"/>
      <c r="J73" s="19">
        <f>SUM(J63:J72)</f>
        <v>10937644</v>
      </c>
    </row>
    <row r="74" spans="1:10" s="12" customFormat="1" ht="23.25" customHeight="1">
      <c r="A74" s="33"/>
      <c r="B74" s="11"/>
      <c r="C74" s="24"/>
      <c r="D74" s="24"/>
      <c r="E74" s="24"/>
      <c r="F74" s="24"/>
      <c r="G74" s="24"/>
      <c r="H74" s="24"/>
      <c r="I74" s="24"/>
      <c r="J74" s="24"/>
    </row>
    <row r="75" spans="1:10" ht="23.25" customHeight="1">
      <c r="A75" s="46" t="s">
        <v>16</v>
      </c>
      <c r="C75" s="24"/>
      <c r="D75" s="24"/>
      <c r="E75" s="24"/>
      <c r="F75" s="24"/>
      <c r="G75" s="24"/>
      <c r="H75" s="24"/>
      <c r="I75" s="24"/>
      <c r="J75" s="24"/>
    </row>
    <row r="76" spans="1:10" ht="23.25" customHeight="1">
      <c r="A76" s="33" t="s">
        <v>46</v>
      </c>
      <c r="B76" s="11">
        <v>13</v>
      </c>
      <c r="C76" s="24"/>
      <c r="D76" s="24">
        <v>127369695</v>
      </c>
      <c r="E76" s="24"/>
      <c r="F76" s="24">
        <v>116425489</v>
      </c>
      <c r="G76" s="24"/>
      <c r="H76" s="127">
        <v>72793008</v>
      </c>
      <c r="I76" s="24"/>
      <c r="J76" s="127">
        <v>60522406</v>
      </c>
    </row>
    <row r="77" spans="1:10" ht="23.25" customHeight="1">
      <c r="A77" s="33" t="s">
        <v>79</v>
      </c>
      <c r="C77" s="52"/>
      <c r="D77" s="140">
        <v>1042086</v>
      </c>
      <c r="E77" s="52"/>
      <c r="F77" s="140">
        <v>725581</v>
      </c>
      <c r="G77" s="52"/>
      <c r="H77" s="98" t="s">
        <v>20</v>
      </c>
      <c r="I77" s="133"/>
      <c r="J77" s="98" t="s">
        <v>20</v>
      </c>
    </row>
    <row r="78" spans="1:10" ht="23.25" customHeight="1">
      <c r="A78" s="33" t="s">
        <v>71</v>
      </c>
      <c r="C78" s="52"/>
      <c r="D78" s="52">
        <v>5505456</v>
      </c>
      <c r="E78" s="52"/>
      <c r="F78" s="52">
        <v>5677034</v>
      </c>
      <c r="G78" s="52"/>
      <c r="H78" s="98" t="s">
        <v>20</v>
      </c>
      <c r="I78" s="98"/>
      <c r="J78" s="98" t="s">
        <v>20</v>
      </c>
    </row>
    <row r="79" spans="1:10" ht="23.25" customHeight="1">
      <c r="A79" s="71" t="s">
        <v>186</v>
      </c>
      <c r="C79" s="52"/>
      <c r="D79" s="51">
        <v>7095574</v>
      </c>
      <c r="E79" s="52"/>
      <c r="F79" s="51">
        <v>6684818</v>
      </c>
      <c r="G79" s="52"/>
      <c r="H79" s="51">
        <v>1967089</v>
      </c>
      <c r="I79" s="52"/>
      <c r="J79" s="141">
        <v>1893607</v>
      </c>
    </row>
    <row r="80" spans="1:10" ht="23.25" customHeight="1">
      <c r="A80" s="25" t="s">
        <v>17</v>
      </c>
      <c r="B80" s="13"/>
      <c r="C80" s="15"/>
      <c r="D80" s="47">
        <f>SUM(D76:D79)</f>
        <v>141012811</v>
      </c>
      <c r="E80" s="15"/>
      <c r="F80" s="47">
        <f>SUM(F76:F79)</f>
        <v>129512922</v>
      </c>
      <c r="G80" s="15"/>
      <c r="H80" s="47">
        <f>SUM(H76:H79)</f>
        <v>74760097</v>
      </c>
      <c r="I80" s="31"/>
      <c r="J80" s="47">
        <f>SUM(J76:J79)</f>
        <v>62416013</v>
      </c>
    </row>
    <row r="81" spans="1:10" s="12" customFormat="1" ht="23.25" customHeight="1">
      <c r="A81" s="25"/>
      <c r="B81" s="13"/>
      <c r="C81" s="15"/>
      <c r="D81" s="15"/>
      <c r="E81" s="15"/>
      <c r="F81" s="15"/>
      <c r="G81" s="15"/>
      <c r="H81" s="15"/>
      <c r="I81" s="15"/>
      <c r="J81" s="15"/>
    </row>
    <row r="82" spans="1:10" s="12" customFormat="1" ht="23.25" customHeight="1">
      <c r="A82" s="25" t="s">
        <v>18</v>
      </c>
      <c r="B82" s="13"/>
      <c r="C82" s="15"/>
      <c r="D82" s="47">
        <f>SUM(D73+D80)</f>
        <v>275105408</v>
      </c>
      <c r="E82" s="15"/>
      <c r="F82" s="47">
        <f>+F80+F73</f>
        <v>252797610</v>
      </c>
      <c r="G82" s="15"/>
      <c r="H82" s="47">
        <f>+H80+H73</f>
        <v>93625273</v>
      </c>
      <c r="I82" s="15"/>
      <c r="J82" s="47">
        <f>+J80+J73</f>
        <v>73353657</v>
      </c>
    </row>
    <row r="83" spans="1:10" s="12" customFormat="1" ht="23.25" customHeight="1">
      <c r="A83" s="25"/>
      <c r="B83" s="13"/>
      <c r="C83" s="15"/>
      <c r="D83" s="31"/>
      <c r="E83" s="15"/>
      <c r="F83" s="31"/>
      <c r="G83" s="15"/>
      <c r="H83" s="31"/>
      <c r="I83" s="15"/>
      <c r="J83" s="31"/>
    </row>
    <row r="84" spans="1:10" s="12" customFormat="1" ht="23.25" customHeight="1">
      <c r="A84" s="45" t="s">
        <v>0</v>
      </c>
      <c r="B84" s="48"/>
      <c r="C84" s="37"/>
      <c r="D84" s="37"/>
      <c r="E84" s="37"/>
      <c r="F84" s="37"/>
      <c r="G84" s="37"/>
      <c r="H84" s="37"/>
      <c r="I84" s="37"/>
      <c r="J84" s="37"/>
    </row>
    <row r="85" spans="1:10" ht="23.25" customHeight="1">
      <c r="A85" s="45" t="s">
        <v>128</v>
      </c>
      <c r="B85" s="48"/>
      <c r="C85" s="37"/>
      <c r="D85" s="37"/>
      <c r="E85" s="37"/>
      <c r="F85" s="37"/>
      <c r="G85" s="37"/>
      <c r="H85" s="37"/>
      <c r="I85" s="37"/>
      <c r="J85" s="37"/>
    </row>
    <row r="86" spans="1:10" ht="23.25" customHeight="1">
      <c r="A86" s="25"/>
      <c r="J86" s="126" t="s">
        <v>126</v>
      </c>
    </row>
    <row r="87" spans="2:10" ht="23.25" customHeight="1">
      <c r="B87" s="125"/>
      <c r="C87" s="125"/>
      <c r="D87" s="211" t="s">
        <v>2</v>
      </c>
      <c r="E87" s="211"/>
      <c r="F87" s="211"/>
      <c r="G87" s="17"/>
      <c r="H87" s="211" t="s">
        <v>57</v>
      </c>
      <c r="I87" s="211"/>
      <c r="J87" s="211"/>
    </row>
    <row r="88" spans="1:10" ht="23.25" customHeight="1">
      <c r="A88" s="20"/>
      <c r="C88" s="110"/>
      <c r="D88" s="74" t="s">
        <v>248</v>
      </c>
      <c r="E88" s="110"/>
      <c r="F88" s="70" t="s">
        <v>49</v>
      </c>
      <c r="G88" s="70"/>
      <c r="H88" s="74" t="s">
        <v>248</v>
      </c>
      <c r="I88" s="110"/>
      <c r="J88" s="70" t="s">
        <v>49</v>
      </c>
    </row>
    <row r="89" spans="1:10" ht="23.25" customHeight="1">
      <c r="A89" s="45" t="s">
        <v>187</v>
      </c>
      <c r="B89" s="125" t="s">
        <v>3</v>
      </c>
      <c r="C89" s="110"/>
      <c r="D89" s="70">
        <v>2558</v>
      </c>
      <c r="E89" s="110"/>
      <c r="F89" s="74" t="s">
        <v>228</v>
      </c>
      <c r="G89" s="70"/>
      <c r="H89" s="70">
        <v>2558</v>
      </c>
      <c r="I89" s="110"/>
      <c r="J89" s="74" t="s">
        <v>228</v>
      </c>
    </row>
    <row r="90" spans="1:10" ht="23.25" customHeight="1">
      <c r="A90" s="45"/>
      <c r="B90" s="125"/>
      <c r="D90" s="80" t="s">
        <v>167</v>
      </c>
      <c r="F90" s="80"/>
      <c r="G90" s="70"/>
      <c r="H90" s="80" t="s">
        <v>167</v>
      </c>
      <c r="J90" s="80"/>
    </row>
    <row r="91" spans="1:10" ht="23.25" customHeight="1">
      <c r="A91" s="46" t="s">
        <v>19</v>
      </c>
      <c r="B91" s="125"/>
      <c r="C91" s="49"/>
      <c r="D91" s="111"/>
      <c r="E91" s="111"/>
      <c r="F91" s="111"/>
      <c r="G91" s="111"/>
      <c r="H91" s="111"/>
      <c r="I91" s="111"/>
      <c r="J91" s="111"/>
    </row>
    <row r="92" spans="1:10" ht="23.25" customHeight="1">
      <c r="A92" s="34" t="s">
        <v>29</v>
      </c>
      <c r="C92" s="111"/>
      <c r="D92" s="111"/>
      <c r="E92" s="111"/>
      <c r="F92" s="111"/>
      <c r="G92" s="111"/>
      <c r="H92" s="111"/>
      <c r="I92" s="111"/>
      <c r="J92" s="111"/>
    </row>
    <row r="93" spans="1:10" ht="23.25" customHeight="1" thickBot="1">
      <c r="A93" s="34" t="s">
        <v>61</v>
      </c>
      <c r="B93" s="125"/>
      <c r="C93" s="52"/>
      <c r="D93" s="101">
        <v>7742942</v>
      </c>
      <c r="E93" s="52"/>
      <c r="F93" s="101">
        <v>7742942</v>
      </c>
      <c r="G93" s="52"/>
      <c r="H93" s="101">
        <v>7742942</v>
      </c>
      <c r="I93" s="52"/>
      <c r="J93" s="142">
        <v>7742942</v>
      </c>
    </row>
    <row r="94" spans="1:10" ht="23.25" customHeight="1" thickTop="1">
      <c r="A94" s="34" t="s">
        <v>62</v>
      </c>
      <c r="B94" s="125"/>
      <c r="C94" s="52"/>
      <c r="D94" s="127">
        <v>7742942</v>
      </c>
      <c r="E94" s="52"/>
      <c r="F94" s="127">
        <v>7742942</v>
      </c>
      <c r="G94" s="52"/>
      <c r="H94" s="127">
        <v>7742942</v>
      </c>
      <c r="I94" s="52"/>
      <c r="J94" s="134">
        <v>7742942</v>
      </c>
    </row>
    <row r="95" spans="1:10" ht="23.25" customHeight="1">
      <c r="A95" s="26" t="s">
        <v>81</v>
      </c>
      <c r="B95" s="125">
        <v>14</v>
      </c>
      <c r="C95" s="143"/>
      <c r="D95" s="143">
        <v>-1135146</v>
      </c>
      <c r="E95" s="143"/>
      <c r="F95" s="143">
        <v>-1135146</v>
      </c>
      <c r="G95" s="143"/>
      <c r="H95" s="98" t="s">
        <v>20</v>
      </c>
      <c r="I95" s="143"/>
      <c r="J95" s="98" t="s">
        <v>20</v>
      </c>
    </row>
    <row r="96" spans="1:10" ht="23.25" customHeight="1">
      <c r="A96" s="34" t="s">
        <v>97</v>
      </c>
      <c r="C96" s="143"/>
      <c r="D96" s="144"/>
      <c r="E96" s="143"/>
      <c r="F96" s="144"/>
      <c r="G96" s="143"/>
      <c r="H96" s="143"/>
      <c r="I96" s="143"/>
      <c r="J96" s="143"/>
    </row>
    <row r="97" spans="1:10" ht="23.25" customHeight="1">
      <c r="A97" s="33" t="s">
        <v>98</v>
      </c>
      <c r="B97" s="125"/>
      <c r="C97" s="52"/>
      <c r="D97" s="137">
        <v>36462883</v>
      </c>
      <c r="E97" s="52"/>
      <c r="F97" s="137">
        <v>36462883</v>
      </c>
      <c r="G97" s="52"/>
      <c r="H97" s="127">
        <v>35572855</v>
      </c>
      <c r="I97" s="52"/>
      <c r="J97" s="127">
        <v>35572855</v>
      </c>
    </row>
    <row r="98" spans="1:10" ht="23.25" customHeight="1">
      <c r="A98" s="71" t="s">
        <v>172</v>
      </c>
      <c r="B98" s="125"/>
      <c r="C98" s="52"/>
      <c r="D98" s="137">
        <v>3470021</v>
      </c>
      <c r="E98" s="52"/>
      <c r="F98" s="137">
        <v>3470021</v>
      </c>
      <c r="G98" s="52"/>
      <c r="H98" s="134">
        <v>3470021</v>
      </c>
      <c r="I98" s="52"/>
      <c r="J98" s="134">
        <v>3470021</v>
      </c>
    </row>
    <row r="99" spans="1:10" ht="23.25" customHeight="1">
      <c r="A99" s="71" t="s">
        <v>196</v>
      </c>
      <c r="B99" s="125"/>
      <c r="C99" s="52"/>
      <c r="D99" s="137"/>
      <c r="E99" s="52"/>
      <c r="F99" s="137"/>
      <c r="G99" s="52"/>
      <c r="H99" s="52"/>
      <c r="I99" s="52"/>
      <c r="J99" s="52"/>
    </row>
    <row r="100" spans="1:10" ht="23.25" customHeight="1">
      <c r="A100" s="71" t="s">
        <v>240</v>
      </c>
      <c r="B100" s="125"/>
      <c r="C100" s="52"/>
      <c r="D100" s="137">
        <v>4086952</v>
      </c>
      <c r="E100" s="52"/>
      <c r="F100" s="137">
        <v>4042933</v>
      </c>
      <c r="G100" s="52"/>
      <c r="H100" s="98" t="s">
        <v>20</v>
      </c>
      <c r="I100" s="143"/>
      <c r="J100" s="98" t="s">
        <v>20</v>
      </c>
    </row>
    <row r="101" spans="1:10" ht="23.25" customHeight="1">
      <c r="A101" s="71" t="s">
        <v>179</v>
      </c>
      <c r="B101" s="125"/>
      <c r="C101" s="52"/>
      <c r="D101" s="137"/>
      <c r="E101" s="52"/>
      <c r="F101" s="137"/>
      <c r="G101" s="52"/>
      <c r="H101" s="52"/>
      <c r="I101" s="52"/>
      <c r="J101" s="52"/>
    </row>
    <row r="102" spans="1:10" ht="23.25" customHeight="1">
      <c r="A102" s="71" t="s">
        <v>180</v>
      </c>
      <c r="B102" s="125"/>
      <c r="C102" s="52"/>
      <c r="D102" s="137">
        <v>-5159</v>
      </c>
      <c r="E102" s="52"/>
      <c r="F102" s="145" t="s">
        <v>20</v>
      </c>
      <c r="G102" s="52"/>
      <c r="H102" s="134">
        <v>490423</v>
      </c>
      <c r="I102" s="52"/>
      <c r="J102" s="134">
        <v>428671</v>
      </c>
    </row>
    <row r="103" spans="1:10" ht="23.25" customHeight="1">
      <c r="A103" s="34" t="s">
        <v>22</v>
      </c>
      <c r="B103" s="125"/>
      <c r="C103" s="52"/>
      <c r="D103" s="137"/>
      <c r="E103" s="52"/>
      <c r="F103" s="137"/>
      <c r="G103" s="52"/>
      <c r="H103" s="52"/>
      <c r="I103" s="52"/>
      <c r="J103" s="52"/>
    </row>
    <row r="104" spans="1:10" ht="23.25" customHeight="1">
      <c r="A104" s="34" t="s">
        <v>72</v>
      </c>
      <c r="B104" s="125"/>
      <c r="C104" s="52"/>
      <c r="D104" s="137"/>
      <c r="E104" s="52"/>
      <c r="F104" s="137"/>
      <c r="G104" s="52"/>
      <c r="H104" s="52"/>
      <c r="I104" s="52"/>
      <c r="J104" s="52"/>
    </row>
    <row r="105" spans="1:10" ht="23.25" customHeight="1">
      <c r="A105" s="34" t="s">
        <v>92</v>
      </c>
      <c r="B105" s="125"/>
      <c r="C105" s="52"/>
      <c r="D105" s="127">
        <v>820666</v>
      </c>
      <c r="E105" s="52"/>
      <c r="F105" s="127">
        <v>820666</v>
      </c>
      <c r="G105" s="52"/>
      <c r="H105" s="127">
        <v>820666</v>
      </c>
      <c r="I105" s="52"/>
      <c r="J105" s="127">
        <v>820666</v>
      </c>
    </row>
    <row r="106" spans="1:10" ht="23.25" customHeight="1">
      <c r="A106" s="34" t="s">
        <v>63</v>
      </c>
      <c r="B106" s="125"/>
      <c r="C106" s="52"/>
      <c r="D106" s="137">
        <v>64434065</v>
      </c>
      <c r="E106" s="52"/>
      <c r="F106" s="137">
        <v>60130818</v>
      </c>
      <c r="G106" s="52"/>
      <c r="H106" s="133">
        <v>32370602</v>
      </c>
      <c r="I106" s="52"/>
      <c r="J106" s="133">
        <v>32244832</v>
      </c>
    </row>
    <row r="107" spans="1:10" ht="23.25" customHeight="1">
      <c r="A107" s="81" t="s">
        <v>131</v>
      </c>
      <c r="B107" s="125"/>
      <c r="C107" s="52"/>
      <c r="D107" s="132">
        <v>4090429</v>
      </c>
      <c r="E107" s="52"/>
      <c r="F107" s="132">
        <v>5997143</v>
      </c>
      <c r="G107" s="52"/>
      <c r="H107" s="51">
        <v>1280169</v>
      </c>
      <c r="I107" s="52"/>
      <c r="J107" s="51">
        <v>1280169</v>
      </c>
    </row>
    <row r="108" spans="1:10" ht="23.25" customHeight="1">
      <c r="A108" s="25" t="s">
        <v>150</v>
      </c>
      <c r="B108" s="13"/>
      <c r="C108" s="15"/>
      <c r="D108" s="15">
        <f>SUM(D94:D107)</f>
        <v>119967653</v>
      </c>
      <c r="E108" s="15"/>
      <c r="F108" s="15">
        <f>SUM(F94:F107)</f>
        <v>117532260</v>
      </c>
      <c r="G108" s="15"/>
      <c r="H108" s="15">
        <f>SUM(H94:H107)</f>
        <v>81747678</v>
      </c>
      <c r="I108" s="15"/>
      <c r="J108" s="15">
        <f>SUM(J94:J107)</f>
        <v>81560156</v>
      </c>
    </row>
    <row r="109" spans="1:10" s="12" customFormat="1" ht="23.25" customHeight="1">
      <c r="A109" s="33" t="s">
        <v>129</v>
      </c>
      <c r="B109" s="11"/>
      <c r="C109" s="52"/>
      <c r="D109" s="132">
        <v>53197342</v>
      </c>
      <c r="E109" s="52"/>
      <c r="F109" s="132">
        <v>46433990</v>
      </c>
      <c r="G109" s="52"/>
      <c r="H109" s="141">
        <v>0</v>
      </c>
      <c r="I109" s="24"/>
      <c r="J109" s="141">
        <v>0</v>
      </c>
    </row>
    <row r="110" spans="1:10" ht="23.25" customHeight="1">
      <c r="A110" s="25" t="s">
        <v>151</v>
      </c>
      <c r="C110" s="23"/>
      <c r="D110" s="19">
        <f>SUM(D108:D109)</f>
        <v>173164995</v>
      </c>
      <c r="E110" s="23"/>
      <c r="F110" s="19">
        <f>SUM(F108:F109)</f>
        <v>163966250</v>
      </c>
      <c r="G110" s="23"/>
      <c r="H110" s="19">
        <f>SUM(H108:H109)</f>
        <v>81747678</v>
      </c>
      <c r="I110" s="23"/>
      <c r="J110" s="19">
        <f>SUM(J108:J109)</f>
        <v>81560156</v>
      </c>
    </row>
    <row r="111" spans="1:10" s="12" customFormat="1" ht="23.25" customHeight="1">
      <c r="A111" s="25"/>
      <c r="B111" s="11"/>
      <c r="C111" s="24"/>
      <c r="D111" s="24"/>
      <c r="E111" s="24"/>
      <c r="F111" s="24"/>
      <c r="G111" s="24"/>
      <c r="H111" s="24"/>
      <c r="I111" s="24"/>
      <c r="J111" s="24"/>
    </row>
    <row r="112" spans="1:10" ht="23.25" customHeight="1" thickBot="1">
      <c r="A112" s="25" t="s">
        <v>152</v>
      </c>
      <c r="C112" s="15"/>
      <c r="D112" s="21">
        <f>SUM(D82+D110)</f>
        <v>448270403</v>
      </c>
      <c r="E112" s="15"/>
      <c r="F112" s="21">
        <f>SUM(F82+F110)</f>
        <v>416763860</v>
      </c>
      <c r="G112" s="15"/>
      <c r="H112" s="21">
        <f>SUM(H82+H110)</f>
        <v>175372951</v>
      </c>
      <c r="I112" s="15"/>
      <c r="J112" s="21">
        <f>SUM(J82+J110)</f>
        <v>154913813</v>
      </c>
    </row>
    <row r="113" ht="23.25" customHeight="1" thickTop="1"/>
  </sheetData>
  <sheetProtection/>
  <mergeCells count="8">
    <mergeCell ref="D87:F87"/>
    <mergeCell ref="H87:J87"/>
    <mergeCell ref="D4:F4"/>
    <mergeCell ref="H4:J4"/>
    <mergeCell ref="D28:F28"/>
    <mergeCell ref="H28:J28"/>
    <mergeCell ref="D57:F57"/>
    <mergeCell ref="H57:J57"/>
  </mergeCells>
  <printOptions/>
  <pageMargins left="0.7" right="0.6" top="0.48" bottom="0.5" header="0.5" footer="0.5"/>
  <pageSetup firstPageNumber="3" useFirstPageNumber="1" horizontalDpi="600" verticalDpi="600" orientation="portrait" paperSize="9" scale="95" r:id="rId1"/>
  <headerFooter alignWithMargins="0">
    <oddFooter>&amp;L  หมายเหตุประกอบงบการเงินเป็นส่วนหนึ่งของงบการเงินนี้
&amp;C&amp;P</oddFooter>
  </headerFooter>
  <rowBreaks count="3" manualBreakCount="3">
    <brk id="24" max="255" man="1"/>
    <brk id="53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71"/>
  <sheetViews>
    <sheetView zoomScaleSheetLayoutView="115" zoomScalePageLayoutView="0" workbookViewId="0" topLeftCell="A1">
      <selection activeCell="A1" sqref="A1"/>
    </sheetView>
  </sheetViews>
  <sheetFormatPr defaultColWidth="9.140625" defaultRowHeight="22.5" customHeight="1"/>
  <cols>
    <col min="1" max="1" width="38.57421875" style="33" customWidth="1"/>
    <col min="2" max="2" width="8.7109375" style="11" customWidth="1"/>
    <col min="3" max="3" width="0.85546875" style="20" customWidth="1"/>
    <col min="4" max="4" width="14.28125" style="20" customWidth="1"/>
    <col min="5" max="5" width="0.85546875" style="20" customWidth="1"/>
    <col min="6" max="6" width="14.28125" style="20" customWidth="1"/>
    <col min="7" max="7" width="0.9921875" style="20" customWidth="1"/>
    <col min="8" max="8" width="13.57421875" style="20" customWidth="1"/>
    <col min="9" max="9" width="0.85546875" style="20" customWidth="1"/>
    <col min="10" max="10" width="13.57421875" style="20" customWidth="1"/>
    <col min="11" max="16384" width="9.140625" style="20" customWidth="1"/>
  </cols>
  <sheetData>
    <row r="1" spans="1:10" ht="22.5" customHeight="1">
      <c r="A1" s="45" t="s">
        <v>0</v>
      </c>
      <c r="B1" s="48"/>
      <c r="C1" s="37"/>
      <c r="D1" s="37"/>
      <c r="E1" s="37"/>
      <c r="F1" s="37"/>
      <c r="G1" s="37"/>
      <c r="H1" s="213"/>
      <c r="I1" s="213"/>
      <c r="J1" s="213"/>
    </row>
    <row r="2" spans="1:10" ht="22.5" customHeight="1">
      <c r="A2" s="45" t="s">
        <v>188</v>
      </c>
      <c r="B2" s="48"/>
      <c r="C2" s="37"/>
      <c r="D2" s="37"/>
      <c r="E2" s="37"/>
      <c r="F2" s="37"/>
      <c r="G2" s="37"/>
      <c r="H2" s="213"/>
      <c r="I2" s="213"/>
      <c r="J2" s="213"/>
    </row>
    <row r="3" spans="1:10" ht="24" customHeight="1">
      <c r="A3" s="16"/>
      <c r="B3" s="16"/>
      <c r="C3" s="37"/>
      <c r="D3" s="37"/>
      <c r="E3" s="37"/>
      <c r="F3" s="37"/>
      <c r="G3" s="37"/>
      <c r="H3" s="218" t="s">
        <v>126</v>
      </c>
      <c r="I3" s="218"/>
      <c r="J3" s="218"/>
    </row>
    <row r="4" spans="2:10" ht="24" customHeight="1">
      <c r="B4" s="165"/>
      <c r="C4" s="165"/>
      <c r="D4" s="211" t="s">
        <v>2</v>
      </c>
      <c r="E4" s="211"/>
      <c r="F4" s="211"/>
      <c r="G4" s="17"/>
      <c r="H4" s="211" t="s">
        <v>57</v>
      </c>
      <c r="I4" s="211"/>
      <c r="J4" s="211"/>
    </row>
    <row r="5" spans="2:10" ht="24" customHeight="1">
      <c r="B5" s="165"/>
      <c r="C5" s="165"/>
      <c r="D5" s="214" t="s">
        <v>211</v>
      </c>
      <c r="E5" s="215"/>
      <c r="F5" s="215"/>
      <c r="G5" s="94"/>
      <c r="H5" s="214" t="s">
        <v>211</v>
      </c>
      <c r="I5" s="215"/>
      <c r="J5" s="215"/>
    </row>
    <row r="6" spans="2:10" ht="24" customHeight="1">
      <c r="B6" s="165"/>
      <c r="C6" s="165"/>
      <c r="D6" s="216" t="s">
        <v>248</v>
      </c>
      <c r="E6" s="217"/>
      <c r="F6" s="217"/>
      <c r="G6" s="163"/>
      <c r="H6" s="216" t="s">
        <v>248</v>
      </c>
      <c r="I6" s="217"/>
      <c r="J6" s="217"/>
    </row>
    <row r="7" spans="2:10" ht="23.25" customHeight="1">
      <c r="B7" s="165" t="s">
        <v>3</v>
      </c>
      <c r="C7" s="110"/>
      <c r="D7" s="112">
        <v>2558</v>
      </c>
      <c r="E7" s="110"/>
      <c r="F7" s="112">
        <v>2557</v>
      </c>
      <c r="G7" s="70"/>
      <c r="H7" s="112">
        <v>2558</v>
      </c>
      <c r="I7" s="110"/>
      <c r="J7" s="112">
        <v>2557</v>
      </c>
    </row>
    <row r="8" spans="2:10" ht="21.75" customHeight="1">
      <c r="B8" s="165"/>
      <c r="C8" s="165"/>
      <c r="D8" s="162"/>
      <c r="E8" s="95"/>
      <c r="F8" s="162"/>
      <c r="G8" s="70"/>
      <c r="H8" s="162"/>
      <c r="I8" s="95"/>
      <c r="J8" s="162"/>
    </row>
    <row r="9" spans="1:10" ht="21.75" customHeight="1">
      <c r="A9" s="46" t="s">
        <v>23</v>
      </c>
      <c r="B9" s="11">
        <v>4</v>
      </c>
      <c r="C9" s="24"/>
      <c r="D9" s="52"/>
      <c r="E9" s="52"/>
      <c r="F9" s="52"/>
      <c r="G9" s="52"/>
      <c r="H9" s="52"/>
      <c r="I9" s="52"/>
      <c r="J9" s="52"/>
    </row>
    <row r="10" spans="1:10" ht="21.75" customHeight="1">
      <c r="A10" s="33" t="s">
        <v>73</v>
      </c>
      <c r="C10" s="24"/>
      <c r="D10" s="49">
        <v>111877461</v>
      </c>
      <c r="E10" s="24"/>
      <c r="F10" s="49">
        <v>112389407</v>
      </c>
      <c r="G10" s="24"/>
      <c r="H10" s="24">
        <v>7185062</v>
      </c>
      <c r="I10" s="24"/>
      <c r="J10" s="24">
        <v>7602210</v>
      </c>
    </row>
    <row r="11" spans="1:10" ht="21.75" customHeight="1">
      <c r="A11" s="71" t="s">
        <v>48</v>
      </c>
      <c r="C11" s="24"/>
      <c r="D11" s="49">
        <v>149650</v>
      </c>
      <c r="E11" s="24"/>
      <c r="F11" s="49">
        <v>128008</v>
      </c>
      <c r="G11" s="24"/>
      <c r="H11" s="127">
        <v>1004990</v>
      </c>
      <c r="I11" s="24"/>
      <c r="J11" s="127">
        <v>589752</v>
      </c>
    </row>
    <row r="12" spans="1:10" ht="21.75" customHeight="1">
      <c r="A12" s="71" t="s">
        <v>165</v>
      </c>
      <c r="C12" s="24"/>
      <c r="D12" s="136">
        <v>0</v>
      </c>
      <c r="E12" s="24"/>
      <c r="F12" s="136">
        <v>0</v>
      </c>
      <c r="G12" s="24"/>
      <c r="H12" s="127">
        <v>1800000</v>
      </c>
      <c r="I12" s="24"/>
      <c r="J12" s="127">
        <v>2882642</v>
      </c>
    </row>
    <row r="13" spans="1:10" ht="21.75" customHeight="1">
      <c r="A13" s="33" t="s">
        <v>74</v>
      </c>
      <c r="C13" s="113"/>
      <c r="D13" s="136">
        <v>856828</v>
      </c>
      <c r="E13" s="113"/>
      <c r="F13" s="136">
        <v>0</v>
      </c>
      <c r="G13" s="24"/>
      <c r="H13" s="139">
        <v>1018663</v>
      </c>
      <c r="I13" s="24"/>
      <c r="J13" s="139">
        <v>39966</v>
      </c>
    </row>
    <row r="14" spans="1:10" ht="21.75" customHeight="1">
      <c r="A14" s="71" t="s">
        <v>149</v>
      </c>
      <c r="B14" s="11" t="s">
        <v>272</v>
      </c>
      <c r="C14" s="113"/>
      <c r="D14" s="49">
        <v>1244228</v>
      </c>
      <c r="E14" s="113"/>
      <c r="F14" s="49">
        <v>1632493</v>
      </c>
      <c r="G14" s="24"/>
      <c r="H14" s="136" t="s">
        <v>20</v>
      </c>
      <c r="I14" s="24"/>
      <c r="J14" s="136">
        <v>1857824</v>
      </c>
    </row>
    <row r="15" spans="1:10" ht="21.75" customHeight="1">
      <c r="A15" s="33" t="s">
        <v>24</v>
      </c>
      <c r="C15" s="24"/>
      <c r="D15" s="49">
        <v>428243</v>
      </c>
      <c r="E15" s="24"/>
      <c r="F15" s="49">
        <v>454883</v>
      </c>
      <c r="G15" s="24"/>
      <c r="H15" s="54">
        <v>29643</v>
      </c>
      <c r="I15" s="24"/>
      <c r="J15" s="54">
        <v>27150</v>
      </c>
    </row>
    <row r="16" spans="1:10" s="12" customFormat="1" ht="21.75" customHeight="1">
      <c r="A16" s="25" t="s">
        <v>25</v>
      </c>
      <c r="B16" s="13"/>
      <c r="C16" s="15"/>
      <c r="D16" s="14">
        <f>SUM(D10:D15)</f>
        <v>114556410</v>
      </c>
      <c r="E16" s="15"/>
      <c r="F16" s="14">
        <f>SUM(F10:F15)</f>
        <v>114604791</v>
      </c>
      <c r="G16" s="15"/>
      <c r="H16" s="14">
        <f>SUM(H10:H15)</f>
        <v>11038358</v>
      </c>
      <c r="I16" s="15"/>
      <c r="J16" s="14">
        <f>SUM(J10:J15)</f>
        <v>12999544</v>
      </c>
    </row>
    <row r="17" spans="1:10" ht="21.75">
      <c r="A17" s="212"/>
      <c r="B17" s="212"/>
      <c r="C17" s="24"/>
      <c r="D17" s="24"/>
      <c r="E17" s="24"/>
      <c r="F17" s="24"/>
      <c r="G17" s="24"/>
      <c r="H17" s="24"/>
      <c r="I17" s="24"/>
      <c r="J17" s="24"/>
    </row>
    <row r="18" spans="1:10" ht="21.75" customHeight="1">
      <c r="A18" s="46" t="s">
        <v>26</v>
      </c>
      <c r="B18" s="11">
        <v>4</v>
      </c>
      <c r="C18" s="24"/>
      <c r="D18" s="24"/>
      <c r="E18" s="24"/>
      <c r="F18" s="24"/>
      <c r="G18" s="24"/>
      <c r="H18" s="24"/>
      <c r="I18" s="24"/>
      <c r="J18" s="24"/>
    </row>
    <row r="19" spans="1:10" ht="21.75" customHeight="1">
      <c r="A19" s="33" t="s">
        <v>75</v>
      </c>
      <c r="C19" s="24"/>
      <c r="D19" s="49">
        <v>95049666</v>
      </c>
      <c r="E19" s="24"/>
      <c r="F19" s="49">
        <v>96313532</v>
      </c>
      <c r="G19" s="24"/>
      <c r="H19" s="24">
        <v>6413659</v>
      </c>
      <c r="I19" s="24"/>
      <c r="J19" s="24">
        <v>7561966</v>
      </c>
    </row>
    <row r="20" spans="1:10" ht="21.75" customHeight="1">
      <c r="A20" s="71" t="s">
        <v>307</v>
      </c>
      <c r="C20" s="24"/>
      <c r="D20" s="136"/>
      <c r="E20" s="24"/>
      <c r="F20" s="136"/>
      <c r="G20" s="24"/>
      <c r="H20" s="24"/>
      <c r="I20" s="24"/>
      <c r="J20" s="24"/>
    </row>
    <row r="21" spans="1:10" ht="21.75" customHeight="1">
      <c r="A21" s="71" t="s">
        <v>174</v>
      </c>
      <c r="C21" s="24"/>
      <c r="D21" s="49">
        <v>-195566</v>
      </c>
      <c r="E21" s="24"/>
      <c r="F21" s="49">
        <v>-261482</v>
      </c>
      <c r="G21" s="24"/>
      <c r="H21" s="136" t="s">
        <v>20</v>
      </c>
      <c r="I21" s="24"/>
      <c r="J21" s="136">
        <v>0</v>
      </c>
    </row>
    <row r="22" spans="1:10" ht="21.75" customHeight="1">
      <c r="A22" s="33" t="s">
        <v>82</v>
      </c>
      <c r="C22" s="24"/>
      <c r="D22" s="49">
        <v>5123268</v>
      </c>
      <c r="E22" s="24"/>
      <c r="F22" s="199">
        <v>4868024</v>
      </c>
      <c r="G22" s="24"/>
      <c r="H22" s="24">
        <v>226835</v>
      </c>
      <c r="I22" s="24"/>
      <c r="J22" s="24">
        <v>258693</v>
      </c>
    </row>
    <row r="23" spans="1:10" ht="21.75" customHeight="1">
      <c r="A23" s="33" t="s">
        <v>83</v>
      </c>
      <c r="C23" s="24"/>
      <c r="D23" s="49">
        <v>6825953</v>
      </c>
      <c r="E23" s="24"/>
      <c r="F23" s="49">
        <v>6126531</v>
      </c>
      <c r="G23" s="24"/>
      <c r="H23" s="24">
        <v>1121873</v>
      </c>
      <c r="I23" s="24"/>
      <c r="J23" s="24">
        <v>946180</v>
      </c>
    </row>
    <row r="24" spans="1:10" ht="21.75" customHeight="1">
      <c r="A24" s="33" t="s">
        <v>166</v>
      </c>
      <c r="C24" s="24"/>
      <c r="D24" s="136" t="s">
        <v>20</v>
      </c>
      <c r="E24" s="24"/>
      <c r="F24" s="136">
        <v>50231</v>
      </c>
      <c r="G24" s="52"/>
      <c r="H24" s="136" t="s">
        <v>20</v>
      </c>
      <c r="I24" s="52"/>
      <c r="J24" s="136">
        <v>0</v>
      </c>
    </row>
    <row r="25" spans="1:10" ht="21.75">
      <c r="A25" s="71" t="s">
        <v>84</v>
      </c>
      <c r="B25" s="20"/>
      <c r="D25" s="50">
        <v>2837028</v>
      </c>
      <c r="F25" s="50">
        <v>2345574</v>
      </c>
      <c r="H25" s="132">
        <v>932517</v>
      </c>
      <c r="I25" s="95"/>
      <c r="J25" s="132">
        <v>844796</v>
      </c>
    </row>
    <row r="26" spans="1:10" ht="21.75" customHeight="1">
      <c r="A26" s="25" t="s">
        <v>27</v>
      </c>
      <c r="B26" s="13"/>
      <c r="C26" s="15"/>
      <c r="D26" s="19">
        <f>SUM(D19:D25)</f>
        <v>109640349</v>
      </c>
      <c r="E26" s="15"/>
      <c r="F26" s="19">
        <f>SUM(F19:F25)</f>
        <v>109442410</v>
      </c>
      <c r="G26" s="15"/>
      <c r="H26" s="19">
        <f>SUM(H19:H25)</f>
        <v>8694884</v>
      </c>
      <c r="I26" s="15"/>
      <c r="J26" s="19">
        <f>SUM(J19:J25)</f>
        <v>9611635</v>
      </c>
    </row>
    <row r="27" spans="1:10" ht="21.75">
      <c r="A27" s="212"/>
      <c r="B27" s="212"/>
      <c r="C27" s="24"/>
      <c r="D27" s="24"/>
      <c r="E27" s="24"/>
      <c r="F27" s="24"/>
      <c r="G27" s="24"/>
      <c r="H27" s="24"/>
      <c r="I27" s="24"/>
      <c r="J27" s="24"/>
    </row>
    <row r="28" spans="1:3" ht="21.75" customHeight="1">
      <c r="A28" s="33" t="s">
        <v>102</v>
      </c>
      <c r="C28" s="24"/>
    </row>
    <row r="29" spans="1:10" ht="21.75" customHeight="1">
      <c r="A29" s="71" t="s">
        <v>275</v>
      </c>
      <c r="B29" s="167"/>
      <c r="C29" s="24"/>
      <c r="D29" s="50">
        <v>1238312</v>
      </c>
      <c r="E29" s="24"/>
      <c r="F29" s="50">
        <v>1209425</v>
      </c>
      <c r="G29" s="24"/>
      <c r="H29" s="141" t="s">
        <v>20</v>
      </c>
      <c r="I29" s="24"/>
      <c r="J29" s="141">
        <v>0</v>
      </c>
    </row>
    <row r="30" spans="1:10" ht="21.75" customHeight="1">
      <c r="A30" s="25" t="s">
        <v>157</v>
      </c>
      <c r="C30" s="24"/>
      <c r="D30" s="15">
        <f>D16-D26+D29</f>
        <v>6154373</v>
      </c>
      <c r="E30" s="24"/>
      <c r="F30" s="15">
        <f>F16-F26+F29</f>
        <v>6371806</v>
      </c>
      <c r="G30" s="15"/>
      <c r="H30" s="15">
        <f>H16-H26</f>
        <v>2343474</v>
      </c>
      <c r="I30" s="15"/>
      <c r="J30" s="15">
        <f>J16-J26</f>
        <v>3387909</v>
      </c>
    </row>
    <row r="31" spans="1:10" ht="21.75" customHeight="1">
      <c r="A31" s="33" t="s">
        <v>138</v>
      </c>
      <c r="C31" s="24"/>
      <c r="D31" s="50">
        <v>1216026</v>
      </c>
      <c r="E31" s="24"/>
      <c r="F31" s="50">
        <v>1218578</v>
      </c>
      <c r="G31" s="24"/>
      <c r="H31" s="168">
        <v>113612</v>
      </c>
      <c r="I31" s="24"/>
      <c r="J31" s="168">
        <v>-186827</v>
      </c>
    </row>
    <row r="32" spans="1:10" ht="22.5" customHeight="1" thickBot="1">
      <c r="A32" s="25" t="s">
        <v>78</v>
      </c>
      <c r="C32" s="15"/>
      <c r="D32" s="21">
        <f>D30-D31</f>
        <v>4938347</v>
      </c>
      <c r="E32" s="15"/>
      <c r="F32" s="21">
        <f>F30-F31</f>
        <v>5153228</v>
      </c>
      <c r="G32" s="15"/>
      <c r="H32" s="21">
        <f>H30-H31</f>
        <v>2229862</v>
      </c>
      <c r="I32" s="15"/>
      <c r="J32" s="21">
        <f>J30-J31</f>
        <v>3574736</v>
      </c>
    </row>
    <row r="33" spans="1:10" ht="22.5" customHeight="1" thickTop="1">
      <c r="A33" s="25"/>
      <c r="C33" s="15"/>
      <c r="D33" s="23"/>
      <c r="E33" s="15"/>
      <c r="F33" s="23"/>
      <c r="G33" s="15"/>
      <c r="H33" s="23"/>
      <c r="I33" s="15"/>
      <c r="J33" s="23"/>
    </row>
    <row r="34" ht="24" customHeight="1">
      <c r="A34" s="45" t="s">
        <v>0</v>
      </c>
    </row>
    <row r="35" ht="24" customHeight="1">
      <c r="A35" s="45" t="s">
        <v>188</v>
      </c>
    </row>
    <row r="36" spans="1:10" ht="24" customHeight="1">
      <c r="A36" s="16"/>
      <c r="B36" s="16"/>
      <c r="C36" s="37"/>
      <c r="D36" s="37"/>
      <c r="E36" s="37"/>
      <c r="F36" s="37"/>
      <c r="G36" s="37"/>
      <c r="H36" s="218" t="s">
        <v>126</v>
      </c>
      <c r="I36" s="218"/>
      <c r="J36" s="218"/>
    </row>
    <row r="37" spans="2:10" ht="24" customHeight="1">
      <c r="B37" s="165"/>
      <c r="C37" s="165"/>
      <c r="D37" s="211" t="s">
        <v>2</v>
      </c>
      <c r="E37" s="211"/>
      <c r="F37" s="211"/>
      <c r="G37" s="17"/>
      <c r="H37" s="211" t="s">
        <v>57</v>
      </c>
      <c r="I37" s="211"/>
      <c r="J37" s="211"/>
    </row>
    <row r="38" spans="2:10" ht="24" customHeight="1">
      <c r="B38" s="165"/>
      <c r="C38" s="165"/>
      <c r="D38" s="214" t="s">
        <v>211</v>
      </c>
      <c r="E38" s="215"/>
      <c r="F38" s="215"/>
      <c r="G38" s="94"/>
      <c r="H38" s="214" t="s">
        <v>211</v>
      </c>
      <c r="I38" s="215"/>
      <c r="J38" s="215"/>
    </row>
    <row r="39" spans="2:10" ht="24" customHeight="1">
      <c r="B39" s="165"/>
      <c r="C39" s="165"/>
      <c r="D39" s="216" t="s">
        <v>248</v>
      </c>
      <c r="E39" s="217"/>
      <c r="F39" s="217"/>
      <c r="G39" s="163"/>
      <c r="H39" s="216" t="s">
        <v>249</v>
      </c>
      <c r="I39" s="217"/>
      <c r="J39" s="217"/>
    </row>
    <row r="40" spans="2:10" ht="21.75" customHeight="1">
      <c r="B40" s="165" t="s">
        <v>3</v>
      </c>
      <c r="C40" s="110"/>
      <c r="D40" s="112">
        <v>2558</v>
      </c>
      <c r="E40" s="110"/>
      <c r="F40" s="112">
        <v>2557</v>
      </c>
      <c r="G40" s="70"/>
      <c r="H40" s="112">
        <v>2558</v>
      </c>
      <c r="I40" s="110"/>
      <c r="J40" s="112">
        <v>2557</v>
      </c>
    </row>
    <row r="41" spans="2:10" ht="21.75" customHeight="1">
      <c r="B41" s="165"/>
      <c r="C41" s="165"/>
      <c r="D41" s="162"/>
      <c r="E41" s="95"/>
      <c r="F41" s="162"/>
      <c r="G41" s="70"/>
      <c r="H41" s="162"/>
      <c r="I41" s="95"/>
      <c r="J41" s="162"/>
    </row>
    <row r="42" spans="1:10" ht="21.75" customHeight="1">
      <c r="A42" s="25" t="s">
        <v>96</v>
      </c>
      <c r="C42" s="24"/>
      <c r="D42" s="24"/>
      <c r="E42" s="24"/>
      <c r="F42" s="24"/>
      <c r="G42" s="24"/>
      <c r="H42" s="24"/>
      <c r="I42" s="24"/>
      <c r="J42" s="24"/>
    </row>
    <row r="43" spans="1:10" ht="21.75" customHeight="1">
      <c r="A43" s="71" t="s">
        <v>201</v>
      </c>
      <c r="C43" s="24"/>
      <c r="D43" s="24">
        <v>3571421</v>
      </c>
      <c r="E43" s="24"/>
      <c r="F43" s="24">
        <v>4158017</v>
      </c>
      <c r="G43" s="24"/>
      <c r="H43" s="24">
        <v>2229862</v>
      </c>
      <c r="I43" s="24"/>
      <c r="J43" s="24">
        <f>J32</f>
        <v>3574736</v>
      </c>
    </row>
    <row r="44" spans="1:10" ht="21.75" customHeight="1">
      <c r="A44" s="71" t="s">
        <v>202</v>
      </c>
      <c r="C44" s="24"/>
      <c r="D44" s="24"/>
      <c r="E44" s="24"/>
      <c r="F44" s="24"/>
      <c r="G44" s="24"/>
      <c r="H44" s="24"/>
      <c r="I44" s="24"/>
      <c r="J44" s="24"/>
    </row>
    <row r="45" spans="1:10" ht="21.75" customHeight="1">
      <c r="A45" s="71" t="s">
        <v>203</v>
      </c>
      <c r="C45" s="24"/>
      <c r="D45" s="24">
        <v>1366926</v>
      </c>
      <c r="E45" s="24"/>
      <c r="F45" s="24">
        <v>995211</v>
      </c>
      <c r="G45" s="24"/>
      <c r="H45" s="141" t="s">
        <v>20</v>
      </c>
      <c r="I45" s="24"/>
      <c r="J45" s="141">
        <v>0</v>
      </c>
    </row>
    <row r="46" spans="1:10" ht="24" customHeight="1" thickBot="1">
      <c r="A46" s="25" t="s">
        <v>78</v>
      </c>
      <c r="C46" s="23"/>
      <c r="D46" s="22">
        <f>SUM(D43:D45)</f>
        <v>4938347</v>
      </c>
      <c r="E46" s="23"/>
      <c r="F46" s="22">
        <f>SUM(F43:F45)</f>
        <v>5153228</v>
      </c>
      <c r="G46" s="23"/>
      <c r="H46" s="22">
        <f>SUM(H43:H45)</f>
        <v>2229862</v>
      </c>
      <c r="I46" s="23"/>
      <c r="J46" s="22">
        <f>SUM(J43:J45)</f>
        <v>3574736</v>
      </c>
    </row>
    <row r="47" spans="1:10" ht="24" customHeight="1" thickTop="1">
      <c r="A47" s="25"/>
      <c r="C47" s="15"/>
      <c r="D47" s="23"/>
      <c r="E47" s="15"/>
      <c r="F47" s="23"/>
      <c r="G47" s="15"/>
      <c r="H47" s="23"/>
      <c r="I47" s="15"/>
      <c r="J47" s="23"/>
    </row>
    <row r="48" spans="1:10" ht="24" customHeight="1" thickBot="1">
      <c r="A48" s="25" t="s">
        <v>119</v>
      </c>
      <c r="B48" s="11">
        <v>16</v>
      </c>
      <c r="C48" s="24"/>
      <c r="D48" s="169">
        <v>0.48</v>
      </c>
      <c r="E48" s="24"/>
      <c r="F48" s="169">
        <v>0.56</v>
      </c>
      <c r="G48" s="24"/>
      <c r="H48" s="66">
        <v>0.29</v>
      </c>
      <c r="I48" s="24"/>
      <c r="J48" s="66">
        <v>0.46</v>
      </c>
    </row>
    <row r="49" spans="1:10" ht="22.5" customHeight="1" thickTop="1">
      <c r="A49" s="212"/>
      <c r="B49" s="212"/>
      <c r="C49" s="49"/>
      <c r="D49" s="111"/>
      <c r="E49" s="111"/>
      <c r="F49" s="111"/>
      <c r="G49" s="111"/>
      <c r="H49" s="111"/>
      <c r="I49" s="111"/>
      <c r="J49" s="111"/>
    </row>
    <row r="50" spans="1:10" ht="22.5" customHeight="1">
      <c r="A50" s="45" t="s">
        <v>0</v>
      </c>
      <c r="B50" s="48"/>
      <c r="C50" s="37"/>
      <c r="D50" s="37"/>
      <c r="E50" s="37"/>
      <c r="F50" s="37"/>
      <c r="G50" s="37"/>
      <c r="H50" s="213"/>
      <c r="I50" s="213"/>
      <c r="J50" s="213"/>
    </row>
    <row r="51" spans="1:10" ht="22.5" customHeight="1" hidden="1">
      <c r="A51" s="45" t="s">
        <v>213</v>
      </c>
      <c r="B51" s="48"/>
      <c r="C51" s="37"/>
      <c r="D51" s="37"/>
      <c r="E51" s="37"/>
      <c r="F51" s="37"/>
      <c r="G51" s="37"/>
      <c r="H51" s="213"/>
      <c r="I51" s="213"/>
      <c r="J51" s="213"/>
    </row>
    <row r="52" spans="1:10" ht="22.5" customHeight="1">
      <c r="A52" s="16" t="s">
        <v>191</v>
      </c>
      <c r="B52" s="16"/>
      <c r="C52" s="37"/>
      <c r="D52" s="37"/>
      <c r="E52" s="37"/>
      <c r="F52" s="37"/>
      <c r="G52" s="37"/>
      <c r="H52" s="37"/>
      <c r="I52" s="37"/>
      <c r="J52" s="37"/>
    </row>
    <row r="53" spans="1:10" ht="22.5" customHeight="1">
      <c r="A53" s="16"/>
      <c r="B53" s="16"/>
      <c r="C53" s="37"/>
      <c r="D53" s="37"/>
      <c r="E53" s="37"/>
      <c r="F53" s="37"/>
      <c r="G53" s="37"/>
      <c r="H53" s="218" t="s">
        <v>126</v>
      </c>
      <c r="I53" s="218"/>
      <c r="J53" s="218"/>
    </row>
    <row r="54" spans="2:10" ht="22.5" customHeight="1">
      <c r="B54" s="165"/>
      <c r="C54" s="165"/>
      <c r="D54" s="211" t="s">
        <v>2</v>
      </c>
      <c r="E54" s="211"/>
      <c r="F54" s="211"/>
      <c r="G54" s="17"/>
      <c r="H54" s="211" t="s">
        <v>57</v>
      </c>
      <c r="I54" s="211"/>
      <c r="J54" s="211"/>
    </row>
    <row r="55" spans="2:10" ht="22.5" customHeight="1">
      <c r="B55" s="165"/>
      <c r="C55" s="165"/>
      <c r="D55" s="214" t="s">
        <v>214</v>
      </c>
      <c r="E55" s="215"/>
      <c r="F55" s="215"/>
      <c r="G55" s="94"/>
      <c r="H55" s="214" t="s">
        <v>214</v>
      </c>
      <c r="I55" s="215"/>
      <c r="J55" s="215"/>
    </row>
    <row r="56" spans="2:10" ht="22.5" customHeight="1">
      <c r="B56" s="165"/>
      <c r="C56" s="165"/>
      <c r="D56" s="216" t="s">
        <v>250</v>
      </c>
      <c r="E56" s="217"/>
      <c r="F56" s="217"/>
      <c r="G56" s="163"/>
      <c r="H56" s="216" t="s">
        <v>250</v>
      </c>
      <c r="I56" s="217"/>
      <c r="J56" s="217"/>
    </row>
    <row r="57" spans="2:10" ht="22.5" customHeight="1">
      <c r="B57" s="165"/>
      <c r="C57" s="110"/>
      <c r="D57" s="112">
        <v>2558</v>
      </c>
      <c r="E57" s="110"/>
      <c r="F57" s="112">
        <v>2557</v>
      </c>
      <c r="G57" s="70"/>
      <c r="H57" s="112">
        <v>2558</v>
      </c>
      <c r="I57" s="110"/>
      <c r="J57" s="112">
        <v>2557</v>
      </c>
    </row>
    <row r="58" spans="1:2" ht="4.5" customHeight="1">
      <c r="A58" s="20"/>
      <c r="B58" s="20"/>
    </row>
    <row r="59" spans="1:10" ht="21.75" customHeight="1">
      <c r="A59" s="25" t="s">
        <v>78</v>
      </c>
      <c r="D59" s="15">
        <f>D46</f>
        <v>4938347</v>
      </c>
      <c r="E59" s="12"/>
      <c r="F59" s="15">
        <f>F46</f>
        <v>5153228</v>
      </c>
      <c r="G59" s="12"/>
      <c r="H59" s="15">
        <f>H46</f>
        <v>2229862</v>
      </c>
      <c r="I59" s="12"/>
      <c r="J59" s="15">
        <f>J46</f>
        <v>3574736</v>
      </c>
    </row>
    <row r="60" ht="5.25" customHeight="1"/>
    <row r="61" ht="21.75" customHeight="1">
      <c r="A61" s="25" t="s">
        <v>130</v>
      </c>
    </row>
    <row r="62" ht="21.75" customHeight="1">
      <c r="A62" s="46" t="s">
        <v>276</v>
      </c>
    </row>
    <row r="63" ht="21.75" customHeight="1">
      <c r="A63" s="46" t="s">
        <v>277</v>
      </c>
    </row>
    <row r="64" ht="21.75" customHeight="1">
      <c r="A64" s="71" t="s">
        <v>315</v>
      </c>
    </row>
    <row r="65" spans="1:10" ht="21.75" customHeight="1">
      <c r="A65" s="71" t="s">
        <v>185</v>
      </c>
      <c r="D65" s="187">
        <v>-476</v>
      </c>
      <c r="F65" s="187">
        <v>6853</v>
      </c>
      <c r="H65" s="136">
        <v>0</v>
      </c>
      <c r="J65" s="136">
        <v>0</v>
      </c>
    </row>
    <row r="66" ht="21.75" customHeight="1">
      <c r="A66" s="46" t="s">
        <v>279</v>
      </c>
    </row>
    <row r="67" ht="21.75" customHeight="1">
      <c r="A67" s="46" t="s">
        <v>277</v>
      </c>
    </row>
    <row r="68" spans="1:10" ht="21.75" customHeight="1">
      <c r="A68" s="71" t="s">
        <v>280</v>
      </c>
      <c r="D68" s="187">
        <v>-1182220</v>
      </c>
      <c r="F68" s="187">
        <v>1114948</v>
      </c>
      <c r="H68" s="136">
        <v>0</v>
      </c>
      <c r="J68" s="136">
        <v>0</v>
      </c>
    </row>
    <row r="69" spans="1:10" ht="21.75" customHeight="1">
      <c r="A69" s="71" t="s">
        <v>88</v>
      </c>
      <c r="D69" s="205">
        <v>4249366</v>
      </c>
      <c r="F69" s="205">
        <v>-1217336</v>
      </c>
      <c r="H69" s="141">
        <v>0</v>
      </c>
      <c r="J69" s="141">
        <v>0</v>
      </c>
    </row>
    <row r="70" ht="21.75" customHeight="1">
      <c r="A70" s="25" t="s">
        <v>130</v>
      </c>
    </row>
    <row r="71" spans="1:10" ht="21.75" customHeight="1">
      <c r="A71" s="166" t="s">
        <v>209</v>
      </c>
      <c r="D71" s="146">
        <f>SUM(D61:D69)</f>
        <v>3066670</v>
      </c>
      <c r="E71" s="203"/>
      <c r="F71" s="203">
        <f>SUM(F61:F69)</f>
        <v>-95535</v>
      </c>
      <c r="G71" s="203"/>
      <c r="H71" s="146">
        <f>SUM(H63:H69)</f>
        <v>0</v>
      </c>
      <c r="I71" s="203"/>
      <c r="J71" s="146">
        <f>SUM(J63:J69)</f>
        <v>0</v>
      </c>
    </row>
    <row r="72" ht="21.75" customHeight="1">
      <c r="A72" s="71" t="s">
        <v>139</v>
      </c>
    </row>
    <row r="73" spans="1:10" ht="21.75" customHeight="1">
      <c r="A73" s="71" t="s">
        <v>215</v>
      </c>
      <c r="D73" s="188">
        <v>-65158</v>
      </c>
      <c r="F73" s="188">
        <v>224282</v>
      </c>
      <c r="H73" s="147">
        <f>SUM(H61:H69)-H71</f>
        <v>0</v>
      </c>
      <c r="I73" s="72"/>
      <c r="J73" s="147">
        <f>SUM(J61:J69)-J71</f>
        <v>0</v>
      </c>
    </row>
    <row r="74" spans="1:6" ht="21.75" customHeight="1">
      <c r="A74" s="25" t="s">
        <v>162</v>
      </c>
      <c r="F74" s="35"/>
    </row>
    <row r="75" spans="1:10" ht="21.75" customHeight="1">
      <c r="A75" s="12" t="s">
        <v>210</v>
      </c>
      <c r="D75" s="196">
        <f>D71-D73</f>
        <v>3131828</v>
      </c>
      <c r="E75" s="182"/>
      <c r="F75" s="182">
        <f>SUM(F62:F69)-F73</f>
        <v>-319817</v>
      </c>
      <c r="G75" s="182"/>
      <c r="H75" s="195" t="s">
        <v>20</v>
      </c>
      <c r="I75" s="182"/>
      <c r="J75" s="195" t="s">
        <v>20</v>
      </c>
    </row>
    <row r="76" spans="1:10" ht="21.75" customHeight="1" thickBot="1">
      <c r="A76" s="25" t="s">
        <v>216</v>
      </c>
      <c r="D76" s="189">
        <f>D75+D59</f>
        <v>8070175</v>
      </c>
      <c r="E76" s="182"/>
      <c r="F76" s="189">
        <f>F75+F59</f>
        <v>4833411</v>
      </c>
      <c r="G76" s="182"/>
      <c r="H76" s="189">
        <f>SUM(H75,H59)</f>
        <v>2229862</v>
      </c>
      <c r="I76" s="182"/>
      <c r="J76" s="189">
        <f>SUM(J75,J59)</f>
        <v>3574736</v>
      </c>
    </row>
    <row r="77" ht="6" customHeight="1" thickTop="1">
      <c r="F77" s="35"/>
    </row>
    <row r="78" ht="21.75" customHeight="1">
      <c r="A78" s="25" t="s">
        <v>217</v>
      </c>
    </row>
    <row r="79" spans="1:10" ht="21.75" customHeight="1">
      <c r="A79" s="71" t="s">
        <v>201</v>
      </c>
      <c r="D79" s="96">
        <v>4514759</v>
      </c>
      <c r="F79" s="96">
        <v>4029253</v>
      </c>
      <c r="H79" s="96">
        <v>2229862</v>
      </c>
      <c r="J79" s="96">
        <v>3574736</v>
      </c>
    </row>
    <row r="80" spans="1:10" ht="21.75" customHeight="1">
      <c r="A80" s="71" t="s">
        <v>202</v>
      </c>
      <c r="D80" s="96"/>
      <c r="F80" s="96"/>
      <c r="H80" s="96"/>
      <c r="J80" s="96"/>
    </row>
    <row r="81" spans="1:10" ht="21.75" customHeight="1">
      <c r="A81" s="71" t="s">
        <v>203</v>
      </c>
      <c r="D81" s="141">
        <v>3555416</v>
      </c>
      <c r="F81" s="96">
        <v>804158</v>
      </c>
      <c r="H81" s="141" t="s">
        <v>20</v>
      </c>
      <c r="J81" s="141">
        <v>0</v>
      </c>
    </row>
    <row r="82" spans="1:10" ht="21.75" customHeight="1" thickBot="1">
      <c r="A82" s="25" t="s">
        <v>216</v>
      </c>
      <c r="D82" s="85">
        <f>SUM(D79:D81)</f>
        <v>8070175</v>
      </c>
      <c r="E82" s="12"/>
      <c r="F82" s="85">
        <f>SUM(F79:F81)</f>
        <v>4833411</v>
      </c>
      <c r="G82" s="12"/>
      <c r="H82" s="85">
        <f>SUM(H79:H81)</f>
        <v>2229862</v>
      </c>
      <c r="I82" s="12"/>
      <c r="J82" s="85">
        <f>SUM(J79:J81)</f>
        <v>3574736</v>
      </c>
    </row>
    <row r="83" spans="1:10" ht="22.5" customHeight="1" thickTop="1">
      <c r="A83" s="45" t="s">
        <v>0</v>
      </c>
      <c r="B83" s="48"/>
      <c r="C83" s="37"/>
      <c r="D83" s="37"/>
      <c r="E83" s="37"/>
      <c r="F83" s="37"/>
      <c r="G83" s="37"/>
      <c r="H83" s="213"/>
      <c r="I83" s="213"/>
      <c r="J83" s="213"/>
    </row>
    <row r="84" spans="1:10" ht="22.5" customHeight="1">
      <c r="A84" s="45" t="s">
        <v>188</v>
      </c>
      <c r="B84" s="48"/>
      <c r="C84" s="37"/>
      <c r="D84" s="37"/>
      <c r="E84" s="37"/>
      <c r="F84" s="37"/>
      <c r="G84" s="37"/>
      <c r="H84" s="213"/>
      <c r="I84" s="213"/>
      <c r="J84" s="213"/>
    </row>
    <row r="85" spans="1:10" ht="22.5" customHeight="1">
      <c r="A85" s="16"/>
      <c r="B85" s="16"/>
      <c r="C85" s="37"/>
      <c r="D85" s="37"/>
      <c r="E85" s="37"/>
      <c r="F85" s="37"/>
      <c r="G85" s="37"/>
      <c r="H85" s="218" t="s">
        <v>126</v>
      </c>
      <c r="I85" s="218"/>
      <c r="J85" s="218"/>
    </row>
    <row r="86" spans="2:10" ht="22.5" customHeight="1">
      <c r="B86" s="165"/>
      <c r="C86" s="165"/>
      <c r="D86" s="211" t="s">
        <v>2</v>
      </c>
      <c r="E86" s="211"/>
      <c r="F86" s="211"/>
      <c r="G86" s="17"/>
      <c r="H86" s="211" t="s">
        <v>57</v>
      </c>
      <c r="I86" s="211"/>
      <c r="J86" s="211"/>
    </row>
    <row r="87" spans="2:10" ht="22.5" customHeight="1">
      <c r="B87" s="165"/>
      <c r="C87" s="165"/>
      <c r="D87" s="214" t="s">
        <v>251</v>
      </c>
      <c r="E87" s="215"/>
      <c r="F87" s="215"/>
      <c r="G87" s="94"/>
      <c r="H87" s="214" t="s">
        <v>251</v>
      </c>
      <c r="I87" s="215"/>
      <c r="J87" s="215"/>
    </row>
    <row r="88" spans="2:10" ht="22.5" customHeight="1">
      <c r="B88" s="165"/>
      <c r="C88" s="165"/>
      <c r="D88" s="216" t="s">
        <v>250</v>
      </c>
      <c r="E88" s="217"/>
      <c r="F88" s="217"/>
      <c r="G88" s="163"/>
      <c r="H88" s="216" t="s">
        <v>250</v>
      </c>
      <c r="I88" s="217"/>
      <c r="J88" s="217"/>
    </row>
    <row r="89" spans="2:10" ht="22.5" customHeight="1">
      <c r="B89" s="165" t="s">
        <v>3</v>
      </c>
      <c r="C89" s="110"/>
      <c r="D89" s="112">
        <v>2558</v>
      </c>
      <c r="E89" s="110"/>
      <c r="F89" s="112">
        <v>2557</v>
      </c>
      <c r="G89" s="70"/>
      <c r="H89" s="112">
        <v>2558</v>
      </c>
      <c r="I89" s="110"/>
      <c r="J89" s="112">
        <v>2557</v>
      </c>
    </row>
    <row r="90" spans="2:10" ht="12.75" customHeight="1">
      <c r="B90" s="165"/>
      <c r="C90" s="165"/>
      <c r="D90" s="162"/>
      <c r="E90" s="95"/>
      <c r="F90" s="162"/>
      <c r="G90" s="70"/>
      <c r="H90" s="162"/>
      <c r="I90" s="95"/>
      <c r="J90" s="162"/>
    </row>
    <row r="91" spans="1:10" ht="22.5" customHeight="1">
      <c r="A91" s="46" t="s">
        <v>23</v>
      </c>
      <c r="B91" s="11">
        <v>4</v>
      </c>
      <c r="C91" s="24"/>
      <c r="D91" s="52"/>
      <c r="E91" s="52"/>
      <c r="F91" s="52"/>
      <c r="G91" s="52"/>
      <c r="H91" s="52"/>
      <c r="I91" s="52"/>
      <c r="J91" s="52"/>
    </row>
    <row r="92" spans="1:10" ht="22.5" customHeight="1">
      <c r="A92" s="33" t="s">
        <v>73</v>
      </c>
      <c r="C92" s="24"/>
      <c r="D92" s="49">
        <v>311779080</v>
      </c>
      <c r="E92" s="24"/>
      <c r="F92" s="49">
        <v>316345743</v>
      </c>
      <c r="G92" s="24"/>
      <c r="H92" s="24">
        <v>17609727</v>
      </c>
      <c r="I92" s="24"/>
      <c r="J92" s="24">
        <v>19444194</v>
      </c>
    </row>
    <row r="93" spans="1:10" ht="22.5" customHeight="1">
      <c r="A93" s="71" t="s">
        <v>48</v>
      </c>
      <c r="C93" s="24"/>
      <c r="D93" s="49">
        <v>472225</v>
      </c>
      <c r="E93" s="24"/>
      <c r="F93" s="49">
        <v>451511</v>
      </c>
      <c r="G93" s="24"/>
      <c r="H93" s="127">
        <v>2620046</v>
      </c>
      <c r="I93" s="24"/>
      <c r="J93" s="127">
        <v>1776351</v>
      </c>
    </row>
    <row r="94" spans="1:10" ht="22.5" customHeight="1">
      <c r="A94" s="71" t="s">
        <v>165</v>
      </c>
      <c r="C94" s="24"/>
      <c r="D94" s="49">
        <v>67980</v>
      </c>
      <c r="E94" s="24"/>
      <c r="F94" s="49">
        <v>60866</v>
      </c>
      <c r="G94" s="24"/>
      <c r="H94" s="127">
        <v>7424608</v>
      </c>
      <c r="I94" s="24"/>
      <c r="J94" s="127">
        <v>9436734</v>
      </c>
    </row>
    <row r="95" spans="1:10" ht="22.5" customHeight="1">
      <c r="A95" s="33" t="s">
        <v>74</v>
      </c>
      <c r="C95" s="113"/>
      <c r="D95" s="139">
        <v>1343921</v>
      </c>
      <c r="E95" s="113"/>
      <c r="F95" s="139" t="s">
        <v>20</v>
      </c>
      <c r="G95" s="24"/>
      <c r="H95" s="139">
        <v>1408460</v>
      </c>
      <c r="I95" s="24"/>
      <c r="J95" s="139">
        <v>54470</v>
      </c>
    </row>
    <row r="96" spans="1:10" ht="22.5" customHeight="1">
      <c r="A96" s="71" t="s">
        <v>273</v>
      </c>
      <c r="C96" s="113"/>
      <c r="D96" s="139"/>
      <c r="E96" s="113"/>
      <c r="F96" s="139"/>
      <c r="G96" s="24"/>
      <c r="H96" s="139"/>
      <c r="I96" s="24"/>
      <c r="J96" s="139"/>
    </row>
    <row r="97" spans="1:10" ht="22.5" customHeight="1">
      <c r="A97" s="71" t="s">
        <v>274</v>
      </c>
      <c r="B97" s="11">
        <v>3</v>
      </c>
      <c r="C97" s="113"/>
      <c r="D97" s="139">
        <v>235758</v>
      </c>
      <c r="E97" s="113"/>
      <c r="F97" s="139" t="s">
        <v>20</v>
      </c>
      <c r="G97" s="24"/>
      <c r="H97" s="134" t="s">
        <v>20</v>
      </c>
      <c r="I97" s="24"/>
      <c r="J97" s="139" t="s">
        <v>20</v>
      </c>
    </row>
    <row r="98" spans="1:10" ht="22.5" customHeight="1">
      <c r="A98" s="71" t="s">
        <v>149</v>
      </c>
      <c r="B98" s="11" t="s">
        <v>272</v>
      </c>
      <c r="C98" s="113"/>
      <c r="D98" s="139">
        <v>5998824</v>
      </c>
      <c r="E98" s="113"/>
      <c r="F98" s="139">
        <v>2986748</v>
      </c>
      <c r="G98" s="24"/>
      <c r="H98" s="134" t="s">
        <v>20</v>
      </c>
      <c r="I98" s="24"/>
      <c r="J98" s="139">
        <v>1883824</v>
      </c>
    </row>
    <row r="99" spans="1:10" ht="22.5" customHeight="1">
      <c r="A99" s="33" t="s">
        <v>24</v>
      </c>
      <c r="C99" s="24"/>
      <c r="D99" s="49">
        <v>2187856</v>
      </c>
      <c r="E99" s="24"/>
      <c r="F99" s="49">
        <v>1540394</v>
      </c>
      <c r="G99" s="24"/>
      <c r="H99" s="54">
        <v>47212</v>
      </c>
      <c r="I99" s="24"/>
      <c r="J99" s="54">
        <v>41573</v>
      </c>
    </row>
    <row r="100" spans="1:10" ht="22.5" customHeight="1">
      <c r="A100" s="25" t="s">
        <v>25</v>
      </c>
      <c r="B100" s="13"/>
      <c r="C100" s="15"/>
      <c r="D100" s="14">
        <f>SUM(D92:D99)</f>
        <v>322085644</v>
      </c>
      <c r="E100" s="15"/>
      <c r="F100" s="14">
        <f>SUM(F92:F99)</f>
        <v>321385262</v>
      </c>
      <c r="G100" s="15"/>
      <c r="H100" s="14">
        <f>SUM(H92:H99)</f>
        <v>29110053</v>
      </c>
      <c r="I100" s="15"/>
      <c r="J100" s="14">
        <f>SUM(J92:J99)</f>
        <v>32637146</v>
      </c>
    </row>
    <row r="101" spans="1:10" s="109" customFormat="1" ht="12.75" customHeight="1">
      <c r="A101" s="212"/>
      <c r="B101" s="212"/>
      <c r="C101" s="24"/>
      <c r="D101" s="24"/>
      <c r="E101" s="24"/>
      <c r="F101" s="24"/>
      <c r="G101" s="24"/>
      <c r="H101" s="24"/>
      <c r="I101" s="24"/>
      <c r="J101" s="24"/>
    </row>
    <row r="102" spans="1:10" s="109" customFormat="1" ht="22.5" customHeight="1">
      <c r="A102" s="46" t="s">
        <v>26</v>
      </c>
      <c r="B102" s="11">
        <v>4</v>
      </c>
      <c r="C102" s="24"/>
      <c r="D102" s="24"/>
      <c r="E102" s="24"/>
      <c r="F102" s="24"/>
      <c r="G102" s="24"/>
      <c r="H102" s="24"/>
      <c r="I102" s="24"/>
      <c r="J102" s="24"/>
    </row>
    <row r="103" spans="1:10" s="109" customFormat="1" ht="21.75" customHeight="1">
      <c r="A103" s="33" t="s">
        <v>75</v>
      </c>
      <c r="B103" s="11"/>
      <c r="C103" s="24"/>
      <c r="D103" s="49">
        <v>268813856</v>
      </c>
      <c r="E103" s="24"/>
      <c r="F103" s="49">
        <v>272394448</v>
      </c>
      <c r="G103" s="24"/>
      <c r="H103" s="24">
        <v>17185491</v>
      </c>
      <c r="I103" s="24"/>
      <c r="J103" s="24">
        <v>20747190</v>
      </c>
    </row>
    <row r="104" spans="1:10" s="109" customFormat="1" ht="22.5" customHeight="1">
      <c r="A104" s="71" t="s">
        <v>286</v>
      </c>
      <c r="B104" s="11"/>
      <c r="C104" s="24"/>
      <c r="D104" s="49"/>
      <c r="E104" s="24"/>
      <c r="F104" s="49"/>
      <c r="G104" s="24"/>
      <c r="H104" s="24"/>
      <c r="I104" s="24"/>
      <c r="J104" s="24"/>
    </row>
    <row r="105" spans="1:10" s="109" customFormat="1" ht="22.5" customHeight="1">
      <c r="A105" s="71" t="s">
        <v>212</v>
      </c>
      <c r="B105" s="11"/>
      <c r="C105" s="24"/>
      <c r="D105" s="49">
        <v>66429</v>
      </c>
      <c r="E105" s="24"/>
      <c r="F105" s="49">
        <v>-554416</v>
      </c>
      <c r="G105" s="24"/>
      <c r="H105" s="136" t="s">
        <v>20</v>
      </c>
      <c r="I105" s="24"/>
      <c r="J105" s="136">
        <v>0</v>
      </c>
    </row>
    <row r="106" spans="1:10" s="109" customFormat="1" ht="22.5" customHeight="1">
      <c r="A106" s="33" t="s">
        <v>82</v>
      </c>
      <c r="B106" s="11"/>
      <c r="C106" s="24"/>
      <c r="D106" s="49">
        <v>14288221</v>
      </c>
      <c r="E106" s="24"/>
      <c r="F106" s="49">
        <v>13719830</v>
      </c>
      <c r="G106" s="24"/>
      <c r="H106" s="24">
        <v>687525</v>
      </c>
      <c r="I106" s="24"/>
      <c r="J106" s="24">
        <v>719659</v>
      </c>
    </row>
    <row r="107" spans="1:10" s="109" customFormat="1" ht="22.5" customHeight="1">
      <c r="A107" s="33" t="s">
        <v>83</v>
      </c>
      <c r="B107" s="11"/>
      <c r="C107" s="24"/>
      <c r="D107" s="140">
        <v>19651850</v>
      </c>
      <c r="E107" s="24"/>
      <c r="F107" s="140">
        <v>17528999</v>
      </c>
      <c r="G107" s="24"/>
      <c r="H107" s="24">
        <v>3071352</v>
      </c>
      <c r="I107" s="24"/>
      <c r="J107" s="24">
        <v>2727147</v>
      </c>
    </row>
    <row r="108" spans="1:10" s="109" customFormat="1" ht="22.5" customHeight="1" hidden="1">
      <c r="A108" s="33" t="s">
        <v>252</v>
      </c>
      <c r="B108" s="11"/>
      <c r="C108" s="24"/>
      <c r="D108" s="139">
        <v>0</v>
      </c>
      <c r="E108" s="24"/>
      <c r="F108" s="139"/>
      <c r="G108" s="24"/>
      <c r="H108" s="136"/>
      <c r="I108" s="24"/>
      <c r="J108" s="136"/>
    </row>
    <row r="109" spans="1:10" s="109" customFormat="1" ht="22.5" customHeight="1">
      <c r="A109" s="33" t="s">
        <v>166</v>
      </c>
      <c r="B109" s="11"/>
      <c r="C109" s="24"/>
      <c r="D109" s="140" t="s">
        <v>20</v>
      </c>
      <c r="E109" s="24"/>
      <c r="F109" s="140">
        <v>168331</v>
      </c>
      <c r="G109" s="24"/>
      <c r="H109" s="136" t="s">
        <v>20</v>
      </c>
      <c r="I109" s="24"/>
      <c r="J109" s="136">
        <v>0</v>
      </c>
    </row>
    <row r="110" spans="1:10" s="109" customFormat="1" ht="22.5" customHeight="1">
      <c r="A110" s="71" t="s">
        <v>84</v>
      </c>
      <c r="B110" s="20"/>
      <c r="C110" s="20"/>
      <c r="D110" s="132">
        <v>7375480</v>
      </c>
      <c r="E110" s="20"/>
      <c r="F110" s="132">
        <v>6481005</v>
      </c>
      <c r="G110" s="20"/>
      <c r="H110" s="132">
        <v>2539376</v>
      </c>
      <c r="I110" s="95"/>
      <c r="J110" s="132">
        <v>2548976</v>
      </c>
    </row>
    <row r="111" spans="1:10" s="109" customFormat="1" ht="22.5" customHeight="1">
      <c r="A111" s="25" t="s">
        <v>27</v>
      </c>
      <c r="B111" s="13"/>
      <c r="C111" s="15"/>
      <c r="D111" s="19">
        <f>SUM(D103:D110)</f>
        <v>310195836</v>
      </c>
      <c r="E111" s="15"/>
      <c r="F111" s="19">
        <f>SUM(F103:F110)</f>
        <v>309738197</v>
      </c>
      <c r="G111" s="15"/>
      <c r="H111" s="19">
        <f>SUM(H103:H110)</f>
        <v>23483744</v>
      </c>
      <c r="I111" s="15"/>
      <c r="J111" s="19">
        <f>SUM(J103:J110)</f>
        <v>26742972</v>
      </c>
    </row>
    <row r="112" spans="1:10" s="109" customFormat="1" ht="12.75" customHeight="1">
      <c r="A112" s="25"/>
      <c r="B112" s="13"/>
      <c r="C112" s="15"/>
      <c r="D112" s="23"/>
      <c r="E112" s="15"/>
      <c r="F112" s="23"/>
      <c r="G112" s="15"/>
      <c r="H112" s="23"/>
      <c r="I112" s="15"/>
      <c r="J112" s="23"/>
    </row>
    <row r="113" spans="1:10" s="109" customFormat="1" ht="22.5" customHeight="1">
      <c r="A113" s="33" t="s">
        <v>102</v>
      </c>
      <c r="B113" s="11"/>
      <c r="C113" s="24"/>
      <c r="D113" s="20"/>
      <c r="E113" s="20"/>
      <c r="F113" s="20"/>
      <c r="G113" s="20"/>
      <c r="H113" s="20"/>
      <c r="I113" s="20"/>
      <c r="J113" s="20"/>
    </row>
    <row r="114" spans="1:10" s="109" customFormat="1" ht="22.5" customHeight="1">
      <c r="A114" s="71" t="s">
        <v>275</v>
      </c>
      <c r="B114" s="11" t="s">
        <v>234</v>
      </c>
      <c r="C114" s="24"/>
      <c r="D114" s="50">
        <v>3735240</v>
      </c>
      <c r="E114" s="24"/>
      <c r="F114" s="50">
        <v>3843692</v>
      </c>
      <c r="G114" s="24"/>
      <c r="H114" s="141" t="s">
        <v>20</v>
      </c>
      <c r="I114" s="24"/>
      <c r="J114" s="141">
        <v>0</v>
      </c>
    </row>
    <row r="115" spans="1:10" s="109" customFormat="1" ht="22.5" customHeight="1">
      <c r="A115" s="25" t="s">
        <v>157</v>
      </c>
      <c r="B115" s="11"/>
      <c r="C115" s="24"/>
      <c r="D115" s="15">
        <f>D100-D111+D114</f>
        <v>15625048</v>
      </c>
      <c r="E115" s="24"/>
      <c r="F115" s="15">
        <f>F100-F111+F114</f>
        <v>15490757</v>
      </c>
      <c r="G115" s="15"/>
      <c r="H115" s="15">
        <f>H100-H111</f>
        <v>5626309</v>
      </c>
      <c r="I115" s="15"/>
      <c r="J115" s="15">
        <f>J100-J111</f>
        <v>5894174</v>
      </c>
    </row>
    <row r="116" spans="1:10" s="109" customFormat="1" ht="22.5" customHeight="1">
      <c r="A116" s="71" t="s">
        <v>138</v>
      </c>
      <c r="B116" s="11"/>
      <c r="C116" s="24"/>
      <c r="D116" s="132">
        <v>2584568</v>
      </c>
      <c r="E116" s="24"/>
      <c r="F116" s="132">
        <v>3184953</v>
      </c>
      <c r="G116" s="24"/>
      <c r="H116" s="141">
        <v>-306668</v>
      </c>
      <c r="I116" s="24"/>
      <c r="J116" s="141">
        <v>-550546</v>
      </c>
    </row>
    <row r="117" spans="1:10" ht="22.5" customHeight="1" thickBot="1">
      <c r="A117" s="25" t="s">
        <v>78</v>
      </c>
      <c r="C117" s="15"/>
      <c r="D117" s="21">
        <f>D115-D116</f>
        <v>13040480</v>
      </c>
      <c r="E117" s="15"/>
      <c r="F117" s="21">
        <f>F115-F116</f>
        <v>12305804</v>
      </c>
      <c r="G117" s="15"/>
      <c r="H117" s="21">
        <f>H115-H116</f>
        <v>5932977</v>
      </c>
      <c r="I117" s="15"/>
      <c r="J117" s="21">
        <f>J115-J116</f>
        <v>6444720</v>
      </c>
    </row>
    <row r="118" spans="1:10" ht="22.5" customHeight="1" thickTop="1">
      <c r="A118" s="25"/>
      <c r="C118" s="15"/>
      <c r="D118" s="23"/>
      <c r="E118" s="15"/>
      <c r="F118" s="23"/>
      <c r="G118" s="15"/>
      <c r="H118" s="23"/>
      <c r="I118" s="15"/>
      <c r="J118" s="23"/>
    </row>
    <row r="119" spans="1:10" ht="22.5" customHeight="1">
      <c r="A119" s="45" t="s">
        <v>0</v>
      </c>
      <c r="B119" s="48"/>
      <c r="C119" s="37"/>
      <c r="D119" s="37"/>
      <c r="E119" s="37"/>
      <c r="F119" s="37"/>
      <c r="G119" s="37"/>
      <c r="H119" s="213"/>
      <c r="I119" s="213"/>
      <c r="J119" s="213"/>
    </row>
    <row r="120" spans="1:10" ht="22.5" customHeight="1">
      <c r="A120" s="45" t="s">
        <v>188</v>
      </c>
      <c r="B120" s="48"/>
      <c r="C120" s="37"/>
      <c r="D120" s="37"/>
      <c r="E120" s="37"/>
      <c r="F120" s="37"/>
      <c r="G120" s="37"/>
      <c r="H120" s="213"/>
      <c r="I120" s="213"/>
      <c r="J120" s="213"/>
    </row>
    <row r="121" spans="1:10" ht="22.5" customHeight="1">
      <c r="A121" s="16"/>
      <c r="B121" s="16"/>
      <c r="C121" s="37"/>
      <c r="D121" s="37"/>
      <c r="E121" s="37"/>
      <c r="F121" s="37"/>
      <c r="G121" s="37"/>
      <c r="H121" s="218" t="s">
        <v>126</v>
      </c>
      <c r="I121" s="218"/>
      <c r="J121" s="218"/>
    </row>
    <row r="122" spans="2:10" ht="22.5" customHeight="1">
      <c r="B122" s="165"/>
      <c r="C122" s="165"/>
      <c r="D122" s="211" t="s">
        <v>2</v>
      </c>
      <c r="E122" s="211"/>
      <c r="F122" s="211"/>
      <c r="G122" s="17"/>
      <c r="H122" s="211" t="s">
        <v>57</v>
      </c>
      <c r="I122" s="211"/>
      <c r="J122" s="211"/>
    </row>
    <row r="123" spans="2:10" ht="22.5" customHeight="1">
      <c r="B123" s="165"/>
      <c r="C123" s="165"/>
      <c r="D123" s="214" t="s">
        <v>251</v>
      </c>
      <c r="E123" s="215"/>
      <c r="F123" s="215"/>
      <c r="G123" s="94"/>
      <c r="H123" s="214" t="s">
        <v>251</v>
      </c>
      <c r="I123" s="215"/>
      <c r="J123" s="215"/>
    </row>
    <row r="124" spans="2:10" ht="22.5" customHeight="1">
      <c r="B124" s="165"/>
      <c r="C124" s="165"/>
      <c r="D124" s="216" t="s">
        <v>250</v>
      </c>
      <c r="E124" s="217"/>
      <c r="F124" s="217"/>
      <c r="G124" s="163"/>
      <c r="H124" s="216" t="s">
        <v>250</v>
      </c>
      <c r="I124" s="217"/>
      <c r="J124" s="217"/>
    </row>
    <row r="125" spans="2:10" ht="22.5" customHeight="1">
      <c r="B125" s="165" t="s">
        <v>3</v>
      </c>
      <c r="C125" s="110"/>
      <c r="D125" s="112">
        <v>2558</v>
      </c>
      <c r="E125" s="110"/>
      <c r="F125" s="112">
        <v>2557</v>
      </c>
      <c r="G125" s="70"/>
      <c r="H125" s="112">
        <v>2558</v>
      </c>
      <c r="I125" s="110"/>
      <c r="J125" s="112">
        <v>2557</v>
      </c>
    </row>
    <row r="126" spans="1:10" ht="22.5" customHeight="1">
      <c r="A126" s="25" t="s">
        <v>96</v>
      </c>
      <c r="C126" s="24"/>
      <c r="D126" s="24"/>
      <c r="E126" s="24"/>
      <c r="F126" s="24"/>
      <c r="G126" s="24"/>
      <c r="H126" s="24"/>
      <c r="I126" s="24"/>
      <c r="J126" s="24"/>
    </row>
    <row r="127" spans="1:10" ht="22.5" customHeight="1">
      <c r="A127" s="71" t="s">
        <v>201</v>
      </c>
      <c r="C127" s="24"/>
      <c r="D127" s="24">
        <v>9510437</v>
      </c>
      <c r="E127" s="24"/>
      <c r="F127" s="24">
        <v>9754068</v>
      </c>
      <c r="G127" s="24"/>
      <c r="H127" s="54">
        <v>5932977</v>
      </c>
      <c r="I127" s="24"/>
      <c r="J127" s="54">
        <f>J117</f>
        <v>6444720</v>
      </c>
    </row>
    <row r="128" spans="1:10" ht="22.5" customHeight="1">
      <c r="A128" s="71" t="s">
        <v>202</v>
      </c>
      <c r="C128" s="24"/>
      <c r="D128" s="24"/>
      <c r="E128" s="24"/>
      <c r="F128" s="24"/>
      <c r="G128" s="24"/>
      <c r="H128" s="54"/>
      <c r="I128" s="24"/>
      <c r="J128" s="54"/>
    </row>
    <row r="129" spans="1:10" ht="22.5" customHeight="1">
      <c r="A129" s="71" t="s">
        <v>203</v>
      </c>
      <c r="C129" s="24"/>
      <c r="D129" s="84">
        <v>3530043</v>
      </c>
      <c r="E129" s="24"/>
      <c r="F129" s="84">
        <v>2551736</v>
      </c>
      <c r="G129" s="24"/>
      <c r="H129" s="141" t="s">
        <v>20</v>
      </c>
      <c r="I129" s="24"/>
      <c r="J129" s="141">
        <v>0</v>
      </c>
    </row>
    <row r="130" spans="1:10" ht="22.5" customHeight="1" thickBot="1">
      <c r="A130" s="25" t="s">
        <v>78</v>
      </c>
      <c r="C130" s="23"/>
      <c r="D130" s="22">
        <f>SUM(D127:D129)</f>
        <v>13040480</v>
      </c>
      <c r="E130" s="23"/>
      <c r="F130" s="22">
        <f>SUM(F127:F129)</f>
        <v>12305804</v>
      </c>
      <c r="G130" s="23"/>
      <c r="H130" s="22">
        <f>SUM(H127:H129)</f>
        <v>5932977</v>
      </c>
      <c r="I130" s="23"/>
      <c r="J130" s="22">
        <f>SUM(J127:J129)</f>
        <v>6444720</v>
      </c>
    </row>
    <row r="131" spans="1:10" ht="22.5" thickTop="1">
      <c r="A131" s="25"/>
      <c r="C131" s="15"/>
      <c r="D131" s="23"/>
      <c r="E131" s="15"/>
      <c r="F131" s="23"/>
      <c r="G131" s="15"/>
      <c r="H131" s="23"/>
      <c r="I131" s="15"/>
      <c r="J131" s="23"/>
    </row>
    <row r="132" spans="1:10" ht="24.75" customHeight="1" thickBot="1">
      <c r="A132" s="25" t="s">
        <v>119</v>
      </c>
      <c r="B132" s="11">
        <v>16</v>
      </c>
      <c r="C132" s="24"/>
      <c r="D132" s="169">
        <v>1.29</v>
      </c>
      <c r="E132" s="24"/>
      <c r="F132" s="169">
        <v>1.32</v>
      </c>
      <c r="G132" s="24"/>
      <c r="H132" s="66">
        <v>0.77</v>
      </c>
      <c r="I132" s="24"/>
      <c r="J132" s="66">
        <v>0.83</v>
      </c>
    </row>
    <row r="133" spans="1:2" ht="22.5" customHeight="1" thickTop="1">
      <c r="A133" s="20"/>
      <c r="B133" s="20"/>
    </row>
    <row r="134" spans="1:10" ht="22.5" customHeight="1">
      <c r="A134" s="45" t="s">
        <v>0</v>
      </c>
      <c r="B134" s="48"/>
      <c r="C134" s="37"/>
      <c r="D134" s="37"/>
      <c r="E134" s="37"/>
      <c r="F134" s="37"/>
      <c r="G134" s="37"/>
      <c r="H134" s="213"/>
      <c r="I134" s="213"/>
      <c r="J134" s="213"/>
    </row>
    <row r="135" spans="1:10" ht="22.5" customHeight="1">
      <c r="A135" s="45" t="s">
        <v>191</v>
      </c>
      <c r="B135" s="48"/>
      <c r="C135" s="37"/>
      <c r="D135" s="37"/>
      <c r="E135" s="37"/>
      <c r="F135" s="37"/>
      <c r="G135" s="37"/>
      <c r="H135" s="213"/>
      <c r="I135" s="213"/>
      <c r="J135" s="213"/>
    </row>
    <row r="136" spans="1:10" ht="22.5" customHeight="1">
      <c r="A136" s="16"/>
      <c r="B136" s="16"/>
      <c r="C136" s="37"/>
      <c r="D136" s="37"/>
      <c r="E136" s="37"/>
      <c r="F136" s="37"/>
      <c r="G136" s="37"/>
      <c r="H136" s="218" t="s">
        <v>126</v>
      </c>
      <c r="I136" s="218"/>
      <c r="J136" s="218"/>
    </row>
    <row r="137" spans="2:10" ht="22.5" customHeight="1">
      <c r="B137" s="165"/>
      <c r="C137" s="165"/>
      <c r="D137" s="211" t="s">
        <v>2</v>
      </c>
      <c r="E137" s="211"/>
      <c r="F137" s="211"/>
      <c r="G137" s="17"/>
      <c r="H137" s="211" t="s">
        <v>57</v>
      </c>
      <c r="I137" s="211"/>
      <c r="J137" s="211"/>
    </row>
    <row r="138" spans="2:10" ht="22.5" customHeight="1">
      <c r="B138" s="165"/>
      <c r="C138" s="165"/>
      <c r="D138" s="214" t="s">
        <v>251</v>
      </c>
      <c r="E138" s="215"/>
      <c r="F138" s="215"/>
      <c r="G138" s="94"/>
      <c r="H138" s="214" t="s">
        <v>251</v>
      </c>
      <c r="I138" s="215"/>
      <c r="J138" s="215"/>
    </row>
    <row r="139" spans="2:10" ht="22.5" customHeight="1">
      <c r="B139" s="165"/>
      <c r="C139" s="165"/>
      <c r="D139" s="216" t="s">
        <v>250</v>
      </c>
      <c r="E139" s="217"/>
      <c r="F139" s="217"/>
      <c r="G139" s="163"/>
      <c r="H139" s="216" t="s">
        <v>250</v>
      </c>
      <c r="I139" s="217"/>
      <c r="J139" s="217"/>
    </row>
    <row r="140" spans="2:10" ht="22.5" customHeight="1">
      <c r="B140" s="165"/>
      <c r="C140" s="110"/>
      <c r="D140" s="112">
        <v>2558</v>
      </c>
      <c r="E140" s="110"/>
      <c r="F140" s="112">
        <v>2557</v>
      </c>
      <c r="G140" s="70"/>
      <c r="H140" s="112">
        <v>2558</v>
      </c>
      <c r="I140" s="110"/>
      <c r="J140" s="112">
        <v>2557</v>
      </c>
    </row>
    <row r="141" ht="4.5" customHeight="1"/>
    <row r="142" spans="1:10" ht="21.75" customHeight="1">
      <c r="A142" s="25" t="s">
        <v>78</v>
      </c>
      <c r="D142" s="15">
        <f>D117</f>
        <v>13040480</v>
      </c>
      <c r="E142" s="12"/>
      <c r="F142" s="15">
        <f>F117</f>
        <v>12305804</v>
      </c>
      <c r="G142" s="12"/>
      <c r="H142" s="15">
        <f>H130</f>
        <v>5932977</v>
      </c>
      <c r="I142" s="12"/>
      <c r="J142" s="15">
        <f>J130</f>
        <v>6444720</v>
      </c>
    </row>
    <row r="143" ht="5.25" customHeight="1"/>
    <row r="144" ht="21.75" customHeight="1">
      <c r="A144" s="25" t="s">
        <v>130</v>
      </c>
    </row>
    <row r="145" ht="21.75" customHeight="1">
      <c r="A145" s="46" t="s">
        <v>276</v>
      </c>
    </row>
    <row r="146" ht="21.75" customHeight="1">
      <c r="A146" s="46" t="s">
        <v>277</v>
      </c>
    </row>
    <row r="147" spans="1:10" ht="21.75" customHeight="1">
      <c r="A147" s="71" t="s">
        <v>278</v>
      </c>
      <c r="D147" s="187">
        <v>-685</v>
      </c>
      <c r="F147" s="136">
        <v>0</v>
      </c>
      <c r="H147" s="136">
        <v>0</v>
      </c>
      <c r="J147" s="136">
        <v>0</v>
      </c>
    </row>
    <row r="148" spans="1:4" ht="21.75" customHeight="1">
      <c r="A148" s="71" t="s">
        <v>315</v>
      </c>
      <c r="D148" s="187"/>
    </row>
    <row r="149" spans="1:10" ht="21.75" customHeight="1">
      <c r="A149" s="71" t="s">
        <v>185</v>
      </c>
      <c r="D149" s="187">
        <v>-155</v>
      </c>
      <c r="F149" s="187">
        <v>21243</v>
      </c>
      <c r="H149" s="136">
        <v>0</v>
      </c>
      <c r="J149" s="136">
        <v>0</v>
      </c>
    </row>
    <row r="150" spans="1:4" ht="21.75" customHeight="1">
      <c r="A150" s="46" t="s">
        <v>279</v>
      </c>
      <c r="D150" s="187"/>
    </row>
    <row r="151" spans="1:4" ht="21.75" customHeight="1">
      <c r="A151" s="46" t="s">
        <v>277</v>
      </c>
      <c r="D151" s="187"/>
    </row>
    <row r="152" spans="1:10" ht="21.75" customHeight="1">
      <c r="A152" s="71" t="s">
        <v>280</v>
      </c>
      <c r="D152" s="187">
        <v>-1852163</v>
      </c>
      <c r="F152" s="187">
        <v>1625339</v>
      </c>
      <c r="H152" s="136">
        <v>0</v>
      </c>
      <c r="J152" s="136">
        <v>0</v>
      </c>
    </row>
    <row r="153" spans="1:4" ht="21.75" customHeight="1">
      <c r="A153" s="71" t="s">
        <v>281</v>
      </c>
      <c r="D153" s="187"/>
    </row>
    <row r="154" spans="1:10" ht="21.75" customHeight="1">
      <c r="A154" s="71" t="s">
        <v>282</v>
      </c>
      <c r="D154" s="187">
        <v>-1449938</v>
      </c>
      <c r="F154" s="136">
        <v>0</v>
      </c>
      <c r="H154" s="136">
        <v>0</v>
      </c>
      <c r="J154" s="136">
        <v>0</v>
      </c>
    </row>
    <row r="155" spans="1:10" ht="21.75" customHeight="1">
      <c r="A155" s="71" t="s">
        <v>88</v>
      </c>
      <c r="D155" s="187">
        <v>6474324</v>
      </c>
      <c r="F155" s="187">
        <v>-2381149</v>
      </c>
      <c r="H155" s="136">
        <v>0</v>
      </c>
      <c r="J155" s="136">
        <v>0</v>
      </c>
    </row>
    <row r="156" spans="1:4" ht="21.75" customHeight="1">
      <c r="A156" s="71" t="s">
        <v>283</v>
      </c>
      <c r="D156" s="187"/>
    </row>
    <row r="157" ht="21.75" customHeight="1">
      <c r="A157" s="71" t="s">
        <v>284</v>
      </c>
    </row>
    <row r="158" spans="1:10" ht="21.75" customHeight="1">
      <c r="A158" s="71" t="s">
        <v>285</v>
      </c>
      <c r="D158" s="141">
        <v>-36876</v>
      </c>
      <c r="F158" s="141">
        <v>0</v>
      </c>
      <c r="H158" s="141">
        <v>0</v>
      </c>
      <c r="J158" s="141">
        <v>0</v>
      </c>
    </row>
    <row r="159" ht="21.75" customHeight="1">
      <c r="A159" s="25" t="s">
        <v>130</v>
      </c>
    </row>
    <row r="160" spans="1:10" ht="21.75" customHeight="1">
      <c r="A160" s="166" t="s">
        <v>209</v>
      </c>
      <c r="D160" s="182">
        <f>SUM(D144:D158)</f>
        <v>3134507</v>
      </c>
      <c r="E160" s="182"/>
      <c r="F160" s="182">
        <f>SUM(F144:F158)</f>
        <v>-734567</v>
      </c>
      <c r="G160" s="182"/>
      <c r="H160" s="170">
        <f>SUM(H146:H158)</f>
        <v>0</v>
      </c>
      <c r="I160" s="182"/>
      <c r="J160" s="170">
        <f>SUM(J146:J158)</f>
        <v>0</v>
      </c>
    </row>
    <row r="161" ht="21.75" customHeight="1">
      <c r="A161" s="71" t="s">
        <v>139</v>
      </c>
    </row>
    <row r="162" spans="1:10" ht="21.75" customHeight="1">
      <c r="A162" s="71" t="s">
        <v>215</v>
      </c>
      <c r="D162" s="188">
        <v>-280789</v>
      </c>
      <c r="F162" s="188">
        <v>330074</v>
      </c>
      <c r="H162" s="147">
        <f>SUM(H144:H156)-H160</f>
        <v>0</v>
      </c>
      <c r="I162" s="12"/>
      <c r="J162" s="147">
        <f>SUM(J144:J156)-J160</f>
        <v>0</v>
      </c>
    </row>
    <row r="163" spans="1:6" ht="21.75" customHeight="1">
      <c r="A163" s="25" t="s">
        <v>162</v>
      </c>
      <c r="F163" s="35"/>
    </row>
    <row r="164" spans="1:10" ht="21.75" customHeight="1">
      <c r="A164" s="12" t="s">
        <v>210</v>
      </c>
      <c r="D164" s="182">
        <f>SUM(D145:D158)-D162</f>
        <v>3415296</v>
      </c>
      <c r="E164" s="182"/>
      <c r="F164" s="182">
        <f>SUM(F145:F158)-F162</f>
        <v>-1064641</v>
      </c>
      <c r="G164" s="182"/>
      <c r="H164" s="195" t="s">
        <v>20</v>
      </c>
      <c r="I164" s="182"/>
      <c r="J164" s="195" t="s">
        <v>20</v>
      </c>
    </row>
    <row r="165" spans="1:10" ht="21.75" customHeight="1" thickBot="1">
      <c r="A165" s="25" t="s">
        <v>216</v>
      </c>
      <c r="D165" s="189">
        <f>D164+D142</f>
        <v>16455776</v>
      </c>
      <c r="E165" s="182"/>
      <c r="F165" s="189">
        <f>F164+F142</f>
        <v>11241163</v>
      </c>
      <c r="G165" s="182"/>
      <c r="H165" s="189">
        <f>SUM(H164,H142)</f>
        <v>5932977</v>
      </c>
      <c r="I165" s="182"/>
      <c r="J165" s="189">
        <f>SUM(J164,J142)</f>
        <v>6444720</v>
      </c>
    </row>
    <row r="166" ht="4.5" customHeight="1" thickTop="1">
      <c r="F166" s="35"/>
    </row>
    <row r="167" ht="21.75" customHeight="1">
      <c r="A167" s="25" t="s">
        <v>217</v>
      </c>
    </row>
    <row r="168" spans="1:10" ht="21.75" customHeight="1">
      <c r="A168" s="71" t="s">
        <v>201</v>
      </c>
      <c r="D168" s="96">
        <v>7937486</v>
      </c>
      <c r="F168" s="96">
        <v>9190541</v>
      </c>
      <c r="H168" s="96">
        <v>5932977</v>
      </c>
      <c r="J168" s="96">
        <v>6444720</v>
      </c>
    </row>
    <row r="169" spans="1:10" ht="21.75" customHeight="1">
      <c r="A169" s="71" t="s">
        <v>202</v>
      </c>
      <c r="D169" s="96"/>
      <c r="F169" s="96"/>
      <c r="H169" s="96"/>
      <c r="J169" s="96"/>
    </row>
    <row r="170" spans="1:10" ht="21.75" customHeight="1">
      <c r="A170" s="71" t="s">
        <v>203</v>
      </c>
      <c r="D170" s="96">
        <v>8518290</v>
      </c>
      <c r="F170" s="96">
        <v>2050622</v>
      </c>
      <c r="H170" s="141" t="s">
        <v>20</v>
      </c>
      <c r="J170" s="141">
        <v>0</v>
      </c>
    </row>
    <row r="171" spans="1:10" ht="21.75" customHeight="1" thickBot="1">
      <c r="A171" s="25" t="s">
        <v>216</v>
      </c>
      <c r="D171" s="85">
        <f>SUM(D168:D170)</f>
        <v>16455776</v>
      </c>
      <c r="E171" s="12"/>
      <c r="F171" s="85">
        <f>SUM(F168:F170)</f>
        <v>11241163</v>
      </c>
      <c r="G171" s="12"/>
      <c r="H171" s="85">
        <f>SUM(H168:H170)</f>
        <v>5932977</v>
      </c>
      <c r="I171" s="12"/>
      <c r="J171" s="85">
        <f>SUM(J168:J170)</f>
        <v>6444720</v>
      </c>
    </row>
    <row r="172" ht="22.5" customHeight="1" thickTop="1"/>
  </sheetData>
  <sheetProtection/>
  <mergeCells count="56">
    <mergeCell ref="H36:J36"/>
    <mergeCell ref="H53:J53"/>
    <mergeCell ref="H85:J85"/>
    <mergeCell ref="H121:J121"/>
    <mergeCell ref="H1:J1"/>
    <mergeCell ref="H2:J2"/>
    <mergeCell ref="H55:J55"/>
    <mergeCell ref="D4:F4"/>
    <mergeCell ref="H4:J4"/>
    <mergeCell ref="D5:F5"/>
    <mergeCell ref="H5:J5"/>
    <mergeCell ref="H3:J3"/>
    <mergeCell ref="A49:B49"/>
    <mergeCell ref="H50:J50"/>
    <mergeCell ref="H51:J51"/>
    <mergeCell ref="D55:F55"/>
    <mergeCell ref="D6:F6"/>
    <mergeCell ref="H6:J6"/>
    <mergeCell ref="D38:F38"/>
    <mergeCell ref="H38:J38"/>
    <mergeCell ref="A17:B17"/>
    <mergeCell ref="A27:B27"/>
    <mergeCell ref="D37:F37"/>
    <mergeCell ref="H37:J37"/>
    <mergeCell ref="D39:F39"/>
    <mergeCell ref="H39:J39"/>
    <mergeCell ref="D54:F54"/>
    <mergeCell ref="H54:J54"/>
    <mergeCell ref="D56:F56"/>
    <mergeCell ref="H56:J56"/>
    <mergeCell ref="H83:J83"/>
    <mergeCell ref="H138:J138"/>
    <mergeCell ref="H124:J124"/>
    <mergeCell ref="D124:F124"/>
    <mergeCell ref="H123:J123"/>
    <mergeCell ref="H119:J119"/>
    <mergeCell ref="H120:J120"/>
    <mergeCell ref="D122:F122"/>
    <mergeCell ref="H122:J122"/>
    <mergeCell ref="D123:F123"/>
    <mergeCell ref="H136:J136"/>
    <mergeCell ref="H139:J139"/>
    <mergeCell ref="H134:J134"/>
    <mergeCell ref="H135:J135"/>
    <mergeCell ref="D137:F137"/>
    <mergeCell ref="H137:J137"/>
    <mergeCell ref="D138:F138"/>
    <mergeCell ref="D139:F139"/>
    <mergeCell ref="A101:B101"/>
    <mergeCell ref="H84:J84"/>
    <mergeCell ref="D86:F86"/>
    <mergeCell ref="H86:J86"/>
    <mergeCell ref="D87:F87"/>
    <mergeCell ref="D88:F88"/>
    <mergeCell ref="H87:J87"/>
    <mergeCell ref="H88:J88"/>
  </mergeCells>
  <printOptions/>
  <pageMargins left="0.7" right="0.6" top="0.48" bottom="0.5" header="0.5" footer="0.5"/>
  <pageSetup firstPageNumber="7" useFirstPageNumber="1" horizontalDpi="600" verticalDpi="600" orientation="portrait" paperSize="9" scale="95" r:id="rId1"/>
  <headerFooter alignWithMargins="0">
    <oddFooter>&amp;Lหมายเหตุประกอบงบการเงินเป็นส่วนหนึ่งของงบการเงินนี้
&amp;C&amp;14&amp;P</oddFooter>
  </headerFooter>
  <rowBreaks count="5" manualBreakCount="5">
    <brk id="33" max="255" man="1"/>
    <brk id="49" max="255" man="1"/>
    <brk id="82" max="9" man="1"/>
    <brk id="118" max="255" man="1"/>
    <brk id="1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SheetLayoutView="85" zoomScalePageLayoutView="0" workbookViewId="0" topLeftCell="A1">
      <selection activeCell="A1" sqref="A1"/>
    </sheetView>
  </sheetViews>
  <sheetFormatPr defaultColWidth="9.00390625" defaultRowHeight="21" customHeight="1"/>
  <cols>
    <col min="1" max="1" width="40.28125" style="29" customWidth="1"/>
    <col min="2" max="2" width="0.85546875" style="29" customWidth="1"/>
    <col min="3" max="3" width="13.7109375" style="29" customWidth="1"/>
    <col min="4" max="4" width="0.71875" style="29" customWidth="1"/>
    <col min="5" max="5" width="13.7109375" style="29" customWidth="1"/>
    <col min="6" max="6" width="0.71875" style="29" customWidth="1"/>
    <col min="7" max="7" width="13.7109375" style="29" customWidth="1"/>
    <col min="8" max="8" width="0.9921875" style="29" customWidth="1"/>
    <col min="9" max="9" width="13.7109375" style="29" customWidth="1"/>
    <col min="10" max="10" width="0.85546875" style="29" customWidth="1"/>
    <col min="11" max="11" width="13.7109375" style="29" customWidth="1"/>
    <col min="12" max="12" width="0.85546875" style="29" customWidth="1"/>
    <col min="13" max="13" width="13.7109375" style="29" customWidth="1"/>
    <col min="14" max="14" width="0.85546875" style="29" customWidth="1"/>
    <col min="15" max="15" width="13.7109375" style="29" customWidth="1"/>
    <col min="16" max="16" width="0.85546875" style="29" customWidth="1"/>
    <col min="17" max="17" width="13.7109375" style="29" customWidth="1"/>
    <col min="18" max="18" width="0.71875" style="29" customWidth="1"/>
    <col min="19" max="19" width="14.28125" style="29" customWidth="1"/>
    <col min="20" max="20" width="0.71875" style="29" customWidth="1"/>
    <col min="21" max="21" width="13.7109375" style="29" customWidth="1"/>
    <col min="22" max="22" width="0.5625" style="29" customWidth="1"/>
    <col min="23" max="23" width="13.7109375" style="29" customWidth="1"/>
    <col min="24" max="24" width="0.71875" style="29" customWidth="1"/>
    <col min="25" max="25" width="13.7109375" style="29" customWidth="1"/>
    <col min="26" max="26" width="0.5625" style="29" customWidth="1"/>
    <col min="27" max="27" width="13.7109375" style="29" customWidth="1"/>
    <col min="28" max="28" width="0.5625" style="29" customWidth="1"/>
    <col min="29" max="29" width="13.7109375" style="29" customWidth="1"/>
    <col min="30" max="30" width="11.421875" style="29" bestFit="1" customWidth="1"/>
    <col min="31" max="16384" width="9.00390625" style="29" customWidth="1"/>
  </cols>
  <sheetData>
    <row r="1" spans="1:28" ht="23.25" customHeight="1">
      <c r="A1" s="61" t="s">
        <v>0</v>
      </c>
      <c r="B1" s="61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7"/>
      <c r="R1" s="28"/>
      <c r="S1" s="27"/>
      <c r="T1" s="28"/>
      <c r="U1" s="27"/>
      <c r="V1" s="27"/>
      <c r="W1" s="27"/>
      <c r="X1" s="27"/>
      <c r="Y1" s="28"/>
      <c r="Z1" s="28"/>
      <c r="AA1" s="27"/>
      <c r="AB1" s="28"/>
    </row>
    <row r="2" spans="1:28" ht="23.25" customHeight="1">
      <c r="A2" s="61" t="s">
        <v>189</v>
      </c>
      <c r="B2" s="6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7"/>
      <c r="R2" s="28"/>
      <c r="S2" s="27"/>
      <c r="T2" s="28"/>
      <c r="U2" s="27"/>
      <c r="V2" s="27"/>
      <c r="W2" s="27"/>
      <c r="X2" s="27"/>
      <c r="Y2" s="28"/>
      <c r="Z2" s="28"/>
      <c r="AA2" s="27"/>
      <c r="AB2" s="28"/>
    </row>
    <row r="3" spans="1:29" ht="20.25" customHeight="1">
      <c r="A3" s="61"/>
      <c r="B3" s="6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76" t="s">
        <v>126</v>
      </c>
    </row>
    <row r="4" spans="1:29" ht="23.25" customHeight="1">
      <c r="A4" s="61"/>
      <c r="B4" s="61"/>
      <c r="C4" s="219" t="s">
        <v>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</row>
    <row r="5" spans="1:29" ht="21.75" customHeight="1">
      <c r="A5" s="62"/>
      <c r="B5" s="62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220" t="s">
        <v>131</v>
      </c>
      <c r="R5" s="220"/>
      <c r="S5" s="220"/>
      <c r="T5" s="220"/>
      <c r="U5" s="220"/>
      <c r="V5" s="220"/>
      <c r="W5" s="220"/>
      <c r="X5" s="77"/>
      <c r="Y5" s="77"/>
      <c r="Z5" s="77"/>
      <c r="AA5" s="77"/>
      <c r="AB5" s="77"/>
      <c r="AC5" s="77"/>
    </row>
    <row r="6" spans="1:29" ht="21.75" customHeight="1">
      <c r="A6" s="63"/>
      <c r="B6" s="63"/>
      <c r="C6" s="70"/>
      <c r="D6" s="20"/>
      <c r="E6" s="20"/>
      <c r="F6" s="20"/>
      <c r="G6" s="40"/>
      <c r="H6" s="40"/>
      <c r="I6" s="40"/>
      <c r="J6" s="40"/>
      <c r="K6" s="40" t="s">
        <v>197</v>
      </c>
      <c r="L6" s="40"/>
      <c r="M6" s="40"/>
      <c r="N6" s="40"/>
      <c r="O6" s="40"/>
      <c r="P6" s="40"/>
      <c r="Q6" s="32"/>
      <c r="R6" s="40"/>
      <c r="S6" s="40"/>
      <c r="T6" s="40"/>
      <c r="U6" s="40"/>
      <c r="V6" s="40"/>
      <c r="W6" s="70"/>
      <c r="X6" s="95"/>
      <c r="Y6" s="30"/>
      <c r="Z6" s="40"/>
      <c r="AA6" s="40"/>
      <c r="AB6" s="32"/>
      <c r="AC6" s="96"/>
    </row>
    <row r="7" spans="1:29" ht="21.75" customHeight="1">
      <c r="A7" s="63"/>
      <c r="B7" s="63"/>
      <c r="C7" s="70"/>
      <c r="D7" s="20"/>
      <c r="E7" s="20"/>
      <c r="F7" s="20"/>
      <c r="G7" s="40"/>
      <c r="H7" s="40"/>
      <c r="I7" s="40"/>
      <c r="J7" s="40"/>
      <c r="K7" s="40" t="s">
        <v>99</v>
      </c>
      <c r="L7" s="40"/>
      <c r="M7" s="40"/>
      <c r="N7" s="40"/>
      <c r="O7" s="40"/>
      <c r="P7" s="40"/>
      <c r="Q7" s="32"/>
      <c r="R7" s="40"/>
      <c r="S7" s="40" t="s">
        <v>99</v>
      </c>
      <c r="T7" s="40"/>
      <c r="U7" s="40"/>
      <c r="V7" s="40"/>
      <c r="W7" s="70" t="s">
        <v>132</v>
      </c>
      <c r="X7" s="95"/>
      <c r="Y7" s="30"/>
      <c r="Z7" s="40"/>
      <c r="AA7" s="40" t="s">
        <v>42</v>
      </c>
      <c r="AB7" s="32"/>
      <c r="AC7" s="96"/>
    </row>
    <row r="8" spans="1:29" ht="21.75" customHeight="1">
      <c r="A8" s="63"/>
      <c r="B8" s="63"/>
      <c r="C8" s="70" t="s">
        <v>29</v>
      </c>
      <c r="D8" s="20"/>
      <c r="E8" s="20"/>
      <c r="F8" s="20"/>
      <c r="G8" s="40"/>
      <c r="H8" s="40"/>
      <c r="I8" s="40"/>
      <c r="J8" s="40"/>
      <c r="K8" s="40" t="s">
        <v>198</v>
      </c>
      <c r="L8" s="40"/>
      <c r="M8" s="40"/>
      <c r="N8" s="40"/>
      <c r="O8" s="164" t="s">
        <v>22</v>
      </c>
      <c r="P8" s="40"/>
      <c r="Q8" s="32" t="s">
        <v>86</v>
      </c>
      <c r="R8" s="40"/>
      <c r="S8" s="32" t="s">
        <v>117</v>
      </c>
      <c r="T8" s="40"/>
      <c r="U8" s="40" t="s">
        <v>86</v>
      </c>
      <c r="V8" s="40"/>
      <c r="W8" s="70" t="s">
        <v>133</v>
      </c>
      <c r="X8" s="95"/>
      <c r="Y8" s="30" t="s">
        <v>65</v>
      </c>
      <c r="Z8" s="40"/>
      <c r="AA8" s="40" t="s">
        <v>135</v>
      </c>
      <c r="AB8" s="32"/>
      <c r="AC8" s="96"/>
    </row>
    <row r="9" spans="1:29" ht="21.75" customHeight="1">
      <c r="A9" s="63"/>
      <c r="B9" s="63"/>
      <c r="C9" s="5" t="s">
        <v>30</v>
      </c>
      <c r="D9" s="40"/>
      <c r="E9" s="40" t="s">
        <v>115</v>
      </c>
      <c r="F9" s="40"/>
      <c r="G9" s="40" t="s">
        <v>28</v>
      </c>
      <c r="H9" s="40"/>
      <c r="I9" s="40"/>
      <c r="J9" s="40"/>
      <c r="K9" s="40" t="s">
        <v>193</v>
      </c>
      <c r="L9" s="40"/>
      <c r="M9" s="40" t="s">
        <v>93</v>
      </c>
      <c r="N9" s="40"/>
      <c r="O9" s="40" t="s">
        <v>52</v>
      </c>
      <c r="P9" s="40"/>
      <c r="Q9" s="32" t="s">
        <v>64</v>
      </c>
      <c r="R9" s="40"/>
      <c r="S9" s="32" t="s">
        <v>116</v>
      </c>
      <c r="T9" s="40"/>
      <c r="U9" s="40" t="s">
        <v>53</v>
      </c>
      <c r="V9" s="40"/>
      <c r="W9" s="40" t="s">
        <v>134</v>
      </c>
      <c r="X9" s="40"/>
      <c r="Y9" s="32" t="s">
        <v>43</v>
      </c>
      <c r="Z9" s="40"/>
      <c r="AA9" s="40" t="s">
        <v>136</v>
      </c>
      <c r="AB9" s="32"/>
      <c r="AC9" s="40" t="s">
        <v>65</v>
      </c>
    </row>
    <row r="10" spans="1:29" ht="21.75" customHeight="1">
      <c r="A10" s="64"/>
      <c r="B10" s="8"/>
      <c r="C10" s="67" t="s">
        <v>32</v>
      </c>
      <c r="D10" s="40"/>
      <c r="E10" s="69" t="s">
        <v>114</v>
      </c>
      <c r="F10" s="40"/>
      <c r="G10" s="69" t="s">
        <v>85</v>
      </c>
      <c r="H10" s="40"/>
      <c r="I10" s="88" t="s">
        <v>168</v>
      </c>
      <c r="J10" s="40"/>
      <c r="K10" s="80" t="s">
        <v>295</v>
      </c>
      <c r="L10" s="40"/>
      <c r="M10" s="69" t="s">
        <v>50</v>
      </c>
      <c r="N10" s="40"/>
      <c r="O10" s="69" t="s">
        <v>51</v>
      </c>
      <c r="P10" s="40"/>
      <c r="Q10" s="68" t="s">
        <v>1</v>
      </c>
      <c r="R10" s="40"/>
      <c r="S10" s="88" t="s">
        <v>145</v>
      </c>
      <c r="T10" s="40"/>
      <c r="U10" s="69" t="s">
        <v>31</v>
      </c>
      <c r="V10" s="40"/>
      <c r="W10" s="69" t="s">
        <v>19</v>
      </c>
      <c r="X10" s="40"/>
      <c r="Y10" s="68" t="s">
        <v>80</v>
      </c>
      <c r="Z10" s="40"/>
      <c r="AA10" s="69" t="s">
        <v>137</v>
      </c>
      <c r="AB10" s="32"/>
      <c r="AC10" s="69" t="s">
        <v>43</v>
      </c>
    </row>
    <row r="11" spans="1:29" ht="3.75" customHeight="1">
      <c r="A11" s="64"/>
      <c r="B11" s="64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" ht="21.75" customHeight="1">
      <c r="A12" s="65" t="s">
        <v>255</v>
      </c>
      <c r="B12" s="65"/>
    </row>
    <row r="13" spans="1:30" s="86" customFormat="1" ht="21.75" customHeight="1">
      <c r="A13" s="121" t="s">
        <v>229</v>
      </c>
      <c r="B13" s="121"/>
      <c r="C13" s="31">
        <v>7742942</v>
      </c>
      <c r="D13" s="31"/>
      <c r="E13" s="31">
        <v>-1135146</v>
      </c>
      <c r="F13" s="31"/>
      <c r="G13" s="31">
        <v>36462883</v>
      </c>
      <c r="H13" s="31"/>
      <c r="I13" s="146">
        <v>3470021</v>
      </c>
      <c r="J13" s="31"/>
      <c r="K13" s="146">
        <v>-68794</v>
      </c>
      <c r="L13" s="31"/>
      <c r="M13" s="31">
        <v>820666</v>
      </c>
      <c r="N13" s="31"/>
      <c r="O13" s="31">
        <v>53492657</v>
      </c>
      <c r="P13" s="31"/>
      <c r="Q13" s="31">
        <v>7852420</v>
      </c>
      <c r="R13" s="31"/>
      <c r="S13" s="31">
        <v>284698</v>
      </c>
      <c r="T13" s="31"/>
      <c r="U13" s="31">
        <v>872253</v>
      </c>
      <c r="V13" s="31"/>
      <c r="W13" s="31">
        <v>9009371</v>
      </c>
      <c r="X13" s="31"/>
      <c r="Y13" s="31">
        <f>SUM(C13:O13)+W13</f>
        <v>109794600</v>
      </c>
      <c r="Z13" s="31"/>
      <c r="AA13" s="31">
        <v>19777970</v>
      </c>
      <c r="AC13" s="31">
        <v>129572570</v>
      </c>
      <c r="AD13" s="23"/>
    </row>
    <row r="14" spans="1:29" s="86" customFormat="1" ht="21.75" customHeight="1">
      <c r="A14" s="86" t="s">
        <v>155</v>
      </c>
      <c r="B14" s="12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60"/>
      <c r="Z14" s="31"/>
      <c r="AA14" s="31"/>
      <c r="AB14" s="31"/>
      <c r="AC14" s="31"/>
    </row>
    <row r="15" spans="1:29" s="86" customFormat="1" ht="21.75" customHeight="1">
      <c r="A15" s="86" t="s">
        <v>147</v>
      </c>
      <c r="B15" s="12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60"/>
      <c r="Z15" s="31"/>
      <c r="AA15" s="31"/>
      <c r="AB15" s="31"/>
      <c r="AC15" s="31"/>
    </row>
    <row r="16" spans="1:29" s="86" customFormat="1" ht="21.75" customHeight="1">
      <c r="A16" s="93" t="s">
        <v>220</v>
      </c>
      <c r="B16" s="12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146"/>
      <c r="R16" s="31"/>
      <c r="S16" s="31"/>
      <c r="T16" s="31"/>
      <c r="U16" s="31"/>
      <c r="V16" s="31"/>
      <c r="W16" s="31"/>
      <c r="X16" s="31"/>
      <c r="Y16" s="60"/>
      <c r="Z16" s="31"/>
      <c r="AA16" s="31"/>
      <c r="AB16" s="31"/>
      <c r="AC16" s="31"/>
    </row>
    <row r="17" spans="1:29" s="72" customFormat="1" ht="22.5" customHeight="1">
      <c r="A17" s="43" t="s">
        <v>245</v>
      </c>
      <c r="B17" s="43"/>
      <c r="C17" s="147">
        <v>0</v>
      </c>
      <c r="D17" s="148"/>
      <c r="E17" s="147">
        <v>0</v>
      </c>
      <c r="F17" s="149"/>
      <c r="G17" s="147">
        <v>0</v>
      </c>
      <c r="H17" s="131"/>
      <c r="I17" s="147">
        <v>0</v>
      </c>
      <c r="J17" s="148"/>
      <c r="K17" s="147">
        <v>0</v>
      </c>
      <c r="L17" s="149"/>
      <c r="M17" s="147">
        <v>0</v>
      </c>
      <c r="N17" s="149"/>
      <c r="O17" s="147">
        <v>-4063466</v>
      </c>
      <c r="P17" s="148"/>
      <c r="Q17" s="147">
        <v>0</v>
      </c>
      <c r="R17" s="148"/>
      <c r="S17" s="147">
        <v>0</v>
      </c>
      <c r="T17" s="150"/>
      <c r="U17" s="147">
        <v>0</v>
      </c>
      <c r="V17" s="148"/>
      <c r="W17" s="147">
        <f>SUM(Q17:V17)</f>
        <v>0</v>
      </c>
      <c r="X17" s="149"/>
      <c r="Y17" s="147">
        <f>SUM(C17:O17)+W17</f>
        <v>-4063466</v>
      </c>
      <c r="Z17" s="44"/>
      <c r="AA17" s="160">
        <v>-1349908</v>
      </c>
      <c r="AB17" s="44"/>
      <c r="AC17" s="147">
        <f>SUM(Y17:AA17)</f>
        <v>-5413374</v>
      </c>
    </row>
    <row r="18" spans="1:29" s="12" customFormat="1" ht="22.5" customHeight="1">
      <c r="A18" s="93" t="s">
        <v>296</v>
      </c>
      <c r="B18" s="59"/>
      <c r="C18" s="156">
        <f>SUM(C17:C17)</f>
        <v>0</v>
      </c>
      <c r="D18" s="152"/>
      <c r="E18" s="156">
        <f>SUM(E17:E17)</f>
        <v>0</v>
      </c>
      <c r="F18" s="153"/>
      <c r="G18" s="156">
        <f>SUM(G17:G17)</f>
        <v>0</v>
      </c>
      <c r="H18" s="146"/>
      <c r="I18" s="156">
        <f>SUM(I17:I17)</f>
        <v>0</v>
      </c>
      <c r="J18" s="152"/>
      <c r="K18" s="156">
        <f>SUM(K17:K17)</f>
        <v>0</v>
      </c>
      <c r="L18" s="153"/>
      <c r="M18" s="156">
        <f>SUM(M17:M17)</f>
        <v>0</v>
      </c>
      <c r="N18" s="153"/>
      <c r="O18" s="156">
        <f>SUM(O17:O17)</f>
        <v>-4063466</v>
      </c>
      <c r="P18" s="152"/>
      <c r="Q18" s="156">
        <f>SUM(Q17:Q17)</f>
        <v>0</v>
      </c>
      <c r="R18" s="152"/>
      <c r="S18" s="156">
        <f>SUM(S17:S17)</f>
        <v>0</v>
      </c>
      <c r="T18" s="154"/>
      <c r="U18" s="156">
        <f>SUM(U17:U17)</f>
        <v>0</v>
      </c>
      <c r="V18" s="152"/>
      <c r="W18" s="156">
        <f>SUM(W17:W17)</f>
        <v>0</v>
      </c>
      <c r="X18" s="153"/>
      <c r="Y18" s="156">
        <f>SUM(Y17:Y17)</f>
        <v>-4063466</v>
      </c>
      <c r="Z18" s="87"/>
      <c r="AA18" s="156">
        <f>SUM(AA17:AA17)</f>
        <v>-1349908</v>
      </c>
      <c r="AB18" s="87"/>
      <c r="AC18" s="156">
        <f>SUM(AC17:AC17)</f>
        <v>-5413374</v>
      </c>
    </row>
    <row r="19" spans="1:29" s="12" customFormat="1" ht="22.5" customHeight="1">
      <c r="A19" s="123" t="s">
        <v>146</v>
      </c>
      <c r="B19" s="59"/>
      <c r="C19" s="153"/>
      <c r="D19" s="152"/>
      <c r="E19" s="153"/>
      <c r="F19" s="153"/>
      <c r="G19" s="153"/>
      <c r="H19" s="153"/>
      <c r="I19" s="153"/>
      <c r="J19" s="152"/>
      <c r="K19" s="153"/>
      <c r="L19" s="153"/>
      <c r="M19" s="153"/>
      <c r="N19" s="153"/>
      <c r="O19" s="153"/>
      <c r="P19" s="152"/>
      <c r="Q19" s="153"/>
      <c r="R19" s="152"/>
      <c r="S19" s="153"/>
      <c r="T19" s="154"/>
      <c r="U19" s="153"/>
      <c r="V19" s="152"/>
      <c r="W19" s="153"/>
      <c r="X19" s="153"/>
      <c r="Y19" s="153"/>
      <c r="Z19" s="87"/>
      <c r="AA19" s="157"/>
      <c r="AB19" s="87"/>
      <c r="AC19" s="56"/>
    </row>
    <row r="20" spans="1:29" s="12" customFormat="1" ht="22.5" customHeight="1">
      <c r="A20" s="123" t="s">
        <v>297</v>
      </c>
      <c r="B20" s="59"/>
      <c r="C20" s="153"/>
      <c r="D20" s="152"/>
      <c r="E20" s="153"/>
      <c r="F20" s="153"/>
      <c r="G20" s="153"/>
      <c r="H20" s="153"/>
      <c r="I20" s="153"/>
      <c r="J20" s="152"/>
      <c r="K20" s="153"/>
      <c r="L20" s="153"/>
      <c r="M20" s="153"/>
      <c r="N20" s="153"/>
      <c r="O20" s="153"/>
      <c r="P20" s="152"/>
      <c r="Q20" s="153"/>
      <c r="R20" s="152"/>
      <c r="S20" s="153"/>
      <c r="T20" s="154"/>
      <c r="U20" s="153"/>
      <c r="V20" s="152"/>
      <c r="W20" s="153"/>
      <c r="X20" s="153"/>
      <c r="Y20" s="153"/>
      <c r="Z20" s="87"/>
      <c r="AA20" s="157"/>
      <c r="AB20" s="87"/>
      <c r="AC20" s="56"/>
    </row>
    <row r="21" spans="1:29" s="12" customFormat="1" ht="22.5" customHeight="1">
      <c r="A21" s="43" t="s">
        <v>236</v>
      </c>
      <c r="B21" s="59"/>
      <c r="C21" s="153"/>
      <c r="D21" s="152"/>
      <c r="E21" s="153"/>
      <c r="F21" s="153"/>
      <c r="G21" s="153"/>
      <c r="H21" s="153"/>
      <c r="I21" s="153"/>
      <c r="J21" s="152"/>
      <c r="K21" s="153"/>
      <c r="L21" s="153"/>
      <c r="M21" s="153"/>
      <c r="N21" s="153"/>
      <c r="O21" s="153"/>
      <c r="P21" s="152"/>
      <c r="Q21" s="153"/>
      <c r="R21" s="152"/>
      <c r="S21" s="153"/>
      <c r="T21" s="154"/>
      <c r="U21" s="153"/>
      <c r="V21" s="152"/>
      <c r="W21" s="153"/>
      <c r="X21" s="153"/>
      <c r="Y21" s="153"/>
      <c r="Z21" s="87"/>
      <c r="AA21" s="157"/>
      <c r="AB21" s="87"/>
      <c r="AC21" s="56"/>
    </row>
    <row r="22" spans="1:29" s="12" customFormat="1" ht="22.5" customHeight="1">
      <c r="A22" s="43" t="s">
        <v>203</v>
      </c>
      <c r="B22" s="59"/>
      <c r="C22" s="131">
        <v>0</v>
      </c>
      <c r="D22" s="148"/>
      <c r="E22" s="131">
        <v>0</v>
      </c>
      <c r="F22" s="131"/>
      <c r="G22" s="131">
        <v>0</v>
      </c>
      <c r="H22" s="131"/>
      <c r="I22" s="131">
        <v>0</v>
      </c>
      <c r="J22" s="131"/>
      <c r="K22" s="131">
        <v>0</v>
      </c>
      <c r="L22" s="131"/>
      <c r="M22" s="131">
        <v>0</v>
      </c>
      <c r="N22" s="131"/>
      <c r="O22" s="131">
        <v>0</v>
      </c>
      <c r="P22" s="131"/>
      <c r="Q22" s="131">
        <v>0</v>
      </c>
      <c r="R22" s="131"/>
      <c r="S22" s="131">
        <v>0</v>
      </c>
      <c r="T22" s="131"/>
      <c r="U22" s="131">
        <v>0</v>
      </c>
      <c r="V22" s="131"/>
      <c r="W22" s="131">
        <f>SUM(Q22:U22)</f>
        <v>0</v>
      </c>
      <c r="X22" s="131"/>
      <c r="Y22" s="131">
        <f>SUM(C22:O22)+W22</f>
        <v>0</v>
      </c>
      <c r="Z22" s="131"/>
      <c r="AA22" s="128">
        <v>76454</v>
      </c>
      <c r="AB22" s="131"/>
      <c r="AC22" s="131">
        <f>SUM(Y22:AA22)</f>
        <v>76454</v>
      </c>
    </row>
    <row r="23" spans="1:29" s="72" customFormat="1" ht="22.5" customHeight="1">
      <c r="A23" s="43" t="s">
        <v>159</v>
      </c>
      <c r="B23" s="43"/>
      <c r="C23" s="149"/>
      <c r="D23" s="148"/>
      <c r="E23" s="149"/>
      <c r="F23" s="149"/>
      <c r="G23" s="149"/>
      <c r="H23" s="149"/>
      <c r="I23" s="149"/>
      <c r="J23" s="148"/>
      <c r="K23" s="149"/>
      <c r="L23" s="149"/>
      <c r="M23" s="149"/>
      <c r="N23" s="149"/>
      <c r="O23" s="149"/>
      <c r="P23" s="148"/>
      <c r="Q23" s="149"/>
      <c r="R23" s="148"/>
      <c r="S23" s="149"/>
      <c r="T23" s="150"/>
      <c r="U23" s="149"/>
      <c r="V23" s="148"/>
      <c r="W23" s="149"/>
      <c r="X23" s="149"/>
      <c r="Y23" s="131"/>
      <c r="Z23" s="44"/>
      <c r="AA23" s="53"/>
      <c r="AB23" s="44"/>
      <c r="AC23" s="53"/>
    </row>
    <row r="24" spans="1:29" s="72" customFormat="1" ht="22.5" customHeight="1">
      <c r="A24" s="43" t="s">
        <v>160</v>
      </c>
      <c r="B24" s="43"/>
      <c r="C24" s="131">
        <v>0</v>
      </c>
      <c r="D24" s="148"/>
      <c r="E24" s="131">
        <v>0</v>
      </c>
      <c r="F24" s="131"/>
      <c r="G24" s="131">
        <v>0</v>
      </c>
      <c r="H24" s="131"/>
      <c r="I24" s="131">
        <v>0</v>
      </c>
      <c r="J24" s="131"/>
      <c r="K24" s="131">
        <v>4130493</v>
      </c>
      <c r="L24" s="131"/>
      <c r="M24" s="131">
        <v>0</v>
      </c>
      <c r="N24" s="131"/>
      <c r="O24" s="131">
        <v>0</v>
      </c>
      <c r="P24" s="131"/>
      <c r="Q24" s="131">
        <v>0</v>
      </c>
      <c r="R24" s="131"/>
      <c r="S24" s="131">
        <v>0</v>
      </c>
      <c r="T24" s="131"/>
      <c r="U24" s="131">
        <v>-1179796</v>
      </c>
      <c r="V24" s="131"/>
      <c r="W24" s="131">
        <f>SUM(Q24:U24)</f>
        <v>-1179796</v>
      </c>
      <c r="X24" s="131"/>
      <c r="Y24" s="131">
        <f>SUM(C24:O24)+W24</f>
        <v>2950697</v>
      </c>
      <c r="Z24" s="131"/>
      <c r="AA24" s="131">
        <v>24307098</v>
      </c>
      <c r="AB24" s="131"/>
      <c r="AC24" s="131">
        <f>SUM(Y24:AA24)</f>
        <v>27257795</v>
      </c>
    </row>
    <row r="25" spans="1:29" s="72" customFormat="1" ht="22.5" customHeight="1">
      <c r="A25" s="43" t="s">
        <v>300</v>
      </c>
      <c r="B25" s="43"/>
      <c r="C25" s="131">
        <v>0</v>
      </c>
      <c r="D25" s="148"/>
      <c r="E25" s="131">
        <v>0</v>
      </c>
      <c r="F25" s="131"/>
      <c r="G25" s="131">
        <v>0</v>
      </c>
      <c r="H25" s="131"/>
      <c r="I25" s="131">
        <v>0</v>
      </c>
      <c r="J25" s="131"/>
      <c r="K25" s="131">
        <v>-18966</v>
      </c>
      <c r="L25" s="131"/>
      <c r="M25" s="131">
        <v>0</v>
      </c>
      <c r="N25" s="131"/>
      <c r="O25" s="131">
        <v>0</v>
      </c>
      <c r="P25" s="131"/>
      <c r="Q25" s="131">
        <v>0</v>
      </c>
      <c r="R25" s="131"/>
      <c r="S25" s="131">
        <v>0</v>
      </c>
      <c r="T25" s="131"/>
      <c r="U25" s="131">
        <v>0</v>
      </c>
      <c r="V25" s="131"/>
      <c r="W25" s="131">
        <f>SUM(Q25:U25)</f>
        <v>0</v>
      </c>
      <c r="X25" s="131"/>
      <c r="Y25" s="131">
        <f>SUM(C25:O25)+W25</f>
        <v>-18966</v>
      </c>
      <c r="Z25" s="131"/>
      <c r="AA25" s="131">
        <v>0</v>
      </c>
      <c r="AB25" s="131"/>
      <c r="AC25" s="131">
        <f>SUM(Y25:AA25)</f>
        <v>-18966</v>
      </c>
    </row>
    <row r="26" spans="1:29" s="72" customFormat="1" ht="22.5" customHeight="1">
      <c r="A26" s="43" t="s">
        <v>199</v>
      </c>
      <c r="B26" s="43"/>
      <c r="C26" s="131">
        <v>0</v>
      </c>
      <c r="D26" s="148"/>
      <c r="E26" s="131">
        <v>0</v>
      </c>
      <c r="F26" s="131"/>
      <c r="G26" s="131">
        <v>0</v>
      </c>
      <c r="H26" s="131"/>
      <c r="I26" s="131">
        <v>0</v>
      </c>
      <c r="J26" s="131"/>
      <c r="K26" s="131">
        <v>13282</v>
      </c>
      <c r="L26" s="131"/>
      <c r="M26" s="131">
        <v>0</v>
      </c>
      <c r="N26" s="131"/>
      <c r="O26" s="131">
        <v>0</v>
      </c>
      <c r="P26" s="131"/>
      <c r="Q26" s="131">
        <v>0</v>
      </c>
      <c r="R26" s="131"/>
      <c r="S26" s="131">
        <v>0</v>
      </c>
      <c r="T26" s="131"/>
      <c r="U26" s="131">
        <v>0</v>
      </c>
      <c r="V26" s="131"/>
      <c r="W26" s="131">
        <f>SUM(Q26:V26)</f>
        <v>0</v>
      </c>
      <c r="X26" s="131"/>
      <c r="Y26" s="131">
        <f>SUM(C26:O26)+W26</f>
        <v>13282</v>
      </c>
      <c r="Z26" s="131"/>
      <c r="AA26" s="131">
        <v>483280</v>
      </c>
      <c r="AB26" s="131"/>
      <c r="AC26" s="131">
        <v>496562</v>
      </c>
    </row>
    <row r="27" spans="1:29" s="12" customFormat="1" ht="22.5" customHeight="1">
      <c r="A27" s="124" t="s">
        <v>163</v>
      </c>
      <c r="B27" s="59"/>
      <c r="C27" s="151"/>
      <c r="D27" s="55"/>
      <c r="E27" s="151"/>
      <c r="F27" s="153"/>
      <c r="G27" s="151"/>
      <c r="H27" s="153"/>
      <c r="I27" s="151"/>
      <c r="J27" s="55"/>
      <c r="K27" s="151"/>
      <c r="L27" s="153"/>
      <c r="M27" s="151"/>
      <c r="N27" s="153"/>
      <c r="O27" s="151"/>
      <c r="P27" s="55"/>
      <c r="Q27" s="151"/>
      <c r="R27" s="55"/>
      <c r="S27" s="151"/>
      <c r="T27" s="23"/>
      <c r="U27" s="151"/>
      <c r="V27" s="55"/>
      <c r="W27" s="151"/>
      <c r="X27" s="55"/>
      <c r="Y27" s="151"/>
      <c r="Z27" s="55"/>
      <c r="AA27" s="99"/>
      <c r="AB27" s="55"/>
      <c r="AC27" s="99"/>
    </row>
    <row r="28" spans="1:29" s="12" customFormat="1" ht="21.75">
      <c r="A28" s="124" t="s">
        <v>297</v>
      </c>
      <c r="B28" s="59"/>
      <c r="C28" s="156">
        <f>SUM(C24:C26)</f>
        <v>0</v>
      </c>
      <c r="D28" s="152"/>
      <c r="E28" s="156">
        <f>SUM(E24:E26)</f>
        <v>0</v>
      </c>
      <c r="F28" s="153"/>
      <c r="G28" s="156">
        <f>SUM(G24:G26)</f>
        <v>0</v>
      </c>
      <c r="H28" s="146"/>
      <c r="I28" s="156">
        <f>SUM(I24:I26)</f>
        <v>0</v>
      </c>
      <c r="J28" s="152"/>
      <c r="K28" s="156">
        <f>SUM(K24:K26)</f>
        <v>4124809</v>
      </c>
      <c r="L28" s="153"/>
      <c r="M28" s="156">
        <f>SUM(M24:M26)</f>
        <v>0</v>
      </c>
      <c r="N28" s="153"/>
      <c r="O28" s="156">
        <f>SUM(O24:O26)</f>
        <v>0</v>
      </c>
      <c r="P28" s="152"/>
      <c r="Q28" s="156">
        <f>SUM(Q24:Q26)</f>
        <v>0</v>
      </c>
      <c r="R28" s="152"/>
      <c r="S28" s="156">
        <f>SUM(S24:S26)</f>
        <v>0</v>
      </c>
      <c r="T28" s="154"/>
      <c r="U28" s="156">
        <f>SUM(U24:U26)</f>
        <v>-1179796</v>
      </c>
      <c r="V28" s="152"/>
      <c r="W28" s="156">
        <f>SUM(Q28:U28)</f>
        <v>-1179796</v>
      </c>
      <c r="X28" s="153"/>
      <c r="Y28" s="156">
        <f>SUM(C28:O28)+W28</f>
        <v>2945013</v>
      </c>
      <c r="Z28" s="87"/>
      <c r="AA28" s="156">
        <f>SUM(AA20:AA26)</f>
        <v>24866832</v>
      </c>
      <c r="AB28" s="87"/>
      <c r="AC28" s="156">
        <f>SUM(Y28:AA28)</f>
        <v>27811845</v>
      </c>
    </row>
    <row r="29" spans="1:29" s="12" customFormat="1" ht="21.75">
      <c r="A29" s="59" t="s">
        <v>156</v>
      </c>
      <c r="B29" s="59"/>
      <c r="C29" s="153"/>
      <c r="D29" s="55"/>
      <c r="E29" s="153"/>
      <c r="F29" s="153"/>
      <c r="G29" s="153"/>
      <c r="H29" s="153"/>
      <c r="I29" s="153"/>
      <c r="J29" s="55"/>
      <c r="K29" s="153"/>
      <c r="L29" s="153"/>
      <c r="M29" s="153"/>
      <c r="N29" s="153"/>
      <c r="O29" s="153"/>
      <c r="P29" s="55"/>
      <c r="Q29" s="153"/>
      <c r="R29" s="55"/>
      <c r="S29" s="153"/>
      <c r="T29" s="23"/>
      <c r="U29" s="153"/>
      <c r="V29" s="55"/>
      <c r="W29" s="153"/>
      <c r="X29" s="55"/>
      <c r="Y29" s="153"/>
      <c r="Z29" s="55"/>
      <c r="AA29" s="56"/>
      <c r="AB29" s="55"/>
      <c r="AC29" s="56"/>
    </row>
    <row r="30" spans="1:29" s="12" customFormat="1" ht="21.75">
      <c r="A30" s="59" t="s">
        <v>147</v>
      </c>
      <c r="B30" s="59"/>
      <c r="C30" s="156">
        <f>SUM(C18,C28)</f>
        <v>0</v>
      </c>
      <c r="D30" s="55"/>
      <c r="E30" s="156">
        <f>SUM(E18,E28)</f>
        <v>0</v>
      </c>
      <c r="F30" s="153"/>
      <c r="G30" s="156">
        <f>SUM(G18,G28)</f>
        <v>0</v>
      </c>
      <c r="H30" s="146"/>
      <c r="I30" s="156">
        <f>SUM(I18,I28)</f>
        <v>0</v>
      </c>
      <c r="J30" s="55"/>
      <c r="K30" s="156">
        <f>SUM(K18,K28)</f>
        <v>4124809</v>
      </c>
      <c r="L30" s="153"/>
      <c r="M30" s="156">
        <f>SUM(M18,M28)</f>
        <v>0</v>
      </c>
      <c r="N30" s="153"/>
      <c r="O30" s="156">
        <f>SUM(O18,O28)</f>
        <v>-4063466</v>
      </c>
      <c r="P30" s="55"/>
      <c r="Q30" s="156">
        <f>SUM(Q18,Q28)</f>
        <v>0</v>
      </c>
      <c r="R30" s="55"/>
      <c r="S30" s="156">
        <f>SUM(S18,S28)</f>
        <v>0</v>
      </c>
      <c r="T30" s="23"/>
      <c r="U30" s="156">
        <f>SUM(U18,U28)</f>
        <v>-1179796</v>
      </c>
      <c r="V30" s="55"/>
      <c r="W30" s="156">
        <f>SUM(W18,W28)</f>
        <v>-1179796</v>
      </c>
      <c r="X30" s="55"/>
      <c r="Y30" s="156">
        <f>SUM(Y18,Y28)</f>
        <v>-1118453</v>
      </c>
      <c r="Z30" s="55"/>
      <c r="AA30" s="156">
        <f>SUM(AA18,AA28)</f>
        <v>23516924</v>
      </c>
      <c r="AB30" s="55"/>
      <c r="AC30" s="156">
        <f>SUM(AC18,AC28)</f>
        <v>22398471</v>
      </c>
    </row>
    <row r="31" spans="2:29" s="12" customFormat="1" ht="6" customHeight="1">
      <c r="B31" s="59"/>
      <c r="C31" s="153"/>
      <c r="D31" s="55"/>
      <c r="E31" s="153"/>
      <c r="F31" s="153"/>
      <c r="G31" s="153"/>
      <c r="H31" s="153"/>
      <c r="I31" s="153"/>
      <c r="J31" s="55"/>
      <c r="K31" s="153"/>
      <c r="L31" s="153"/>
      <c r="M31" s="153"/>
      <c r="N31" s="153"/>
      <c r="O31" s="153"/>
      <c r="P31" s="55"/>
      <c r="Q31" s="153"/>
      <c r="R31" s="55"/>
      <c r="S31" s="153"/>
      <c r="T31" s="23"/>
      <c r="U31" s="153"/>
      <c r="V31" s="55"/>
      <c r="W31" s="153"/>
      <c r="X31" s="55"/>
      <c r="Y31" s="153"/>
      <c r="Z31" s="55"/>
      <c r="AA31" s="56"/>
      <c r="AB31" s="55"/>
      <c r="AC31" s="56"/>
    </row>
    <row r="32" spans="1:29" s="12" customFormat="1" ht="21.75" customHeight="1">
      <c r="A32" s="59" t="s">
        <v>141</v>
      </c>
      <c r="B32" s="59"/>
      <c r="C32" s="153"/>
      <c r="D32" s="55"/>
      <c r="E32" s="153"/>
      <c r="F32" s="153"/>
      <c r="G32" s="153"/>
      <c r="H32" s="153"/>
      <c r="I32" s="153"/>
      <c r="J32" s="55"/>
      <c r="K32" s="153"/>
      <c r="L32" s="153"/>
      <c r="M32" s="153"/>
      <c r="N32" s="153"/>
      <c r="O32" s="153"/>
      <c r="P32" s="55"/>
      <c r="Q32" s="153"/>
      <c r="R32" s="55"/>
      <c r="S32" s="153"/>
      <c r="T32" s="23"/>
      <c r="U32" s="153"/>
      <c r="V32" s="55"/>
      <c r="W32" s="153"/>
      <c r="X32" s="55"/>
      <c r="Y32" s="153"/>
      <c r="Z32" s="55"/>
      <c r="AA32" s="56"/>
      <c r="AB32" s="55"/>
      <c r="AC32" s="56"/>
    </row>
    <row r="33" spans="1:29" s="72" customFormat="1" ht="21.75" customHeight="1">
      <c r="A33" s="43" t="s">
        <v>142</v>
      </c>
      <c r="B33" s="43"/>
      <c r="C33" s="131">
        <v>0</v>
      </c>
      <c r="D33" s="149"/>
      <c r="E33" s="131">
        <v>0</v>
      </c>
      <c r="F33" s="149"/>
      <c r="G33" s="131">
        <v>0</v>
      </c>
      <c r="H33" s="131"/>
      <c r="I33" s="131">
        <v>0</v>
      </c>
      <c r="J33" s="131"/>
      <c r="K33" s="131">
        <v>0</v>
      </c>
      <c r="L33" s="131"/>
      <c r="M33" s="131">
        <v>0</v>
      </c>
      <c r="N33" s="131"/>
      <c r="O33" s="131">
        <v>9754068</v>
      </c>
      <c r="P33" s="131"/>
      <c r="Q33" s="131">
        <v>0</v>
      </c>
      <c r="R33" s="131"/>
      <c r="S33" s="131">
        <v>0</v>
      </c>
      <c r="T33" s="131"/>
      <c r="U33" s="131">
        <v>0</v>
      </c>
      <c r="V33" s="131"/>
      <c r="W33" s="131">
        <f>SUM(Q33:U33)</f>
        <v>0</v>
      </c>
      <c r="X33" s="131"/>
      <c r="Y33" s="131">
        <f>SUM(C33:O33)+W33</f>
        <v>9754068</v>
      </c>
      <c r="Z33" s="131"/>
      <c r="AA33" s="131">
        <v>2551736</v>
      </c>
      <c r="AB33" s="131"/>
      <c r="AC33" s="131">
        <f>SUM(Y33:AA33)</f>
        <v>12305804</v>
      </c>
    </row>
    <row r="34" spans="1:29" s="72" customFormat="1" ht="21.75" customHeight="1">
      <c r="A34" s="43" t="s">
        <v>143</v>
      </c>
      <c r="B34" s="43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58"/>
      <c r="P34" s="39"/>
      <c r="Q34" s="149"/>
      <c r="R34" s="149"/>
      <c r="S34" s="149"/>
      <c r="T34" s="150"/>
      <c r="U34" s="149"/>
      <c r="V34" s="149"/>
      <c r="W34" s="149"/>
      <c r="X34" s="39"/>
      <c r="Y34" s="131"/>
      <c r="Z34" s="39"/>
      <c r="AA34" s="131"/>
      <c r="AB34" s="39"/>
      <c r="AC34" s="131"/>
    </row>
    <row r="35" spans="1:29" s="72" customFormat="1" ht="21.75" customHeight="1">
      <c r="A35" s="43" t="s">
        <v>298</v>
      </c>
      <c r="B35" s="43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58"/>
      <c r="P35" s="39"/>
      <c r="Q35" s="149"/>
      <c r="R35" s="149"/>
      <c r="S35" s="149"/>
      <c r="T35" s="150"/>
      <c r="U35" s="149"/>
      <c r="V35" s="149"/>
      <c r="W35" s="149"/>
      <c r="X35" s="39"/>
      <c r="Y35" s="131"/>
      <c r="Z35" s="39"/>
      <c r="AA35" s="131"/>
      <c r="AB35" s="39"/>
      <c r="AC35" s="131"/>
    </row>
    <row r="36" spans="1:29" s="72" customFormat="1" ht="21.75" customHeight="1">
      <c r="A36" s="43" t="s">
        <v>299</v>
      </c>
      <c r="B36" s="43"/>
      <c r="C36" s="131">
        <v>0</v>
      </c>
      <c r="D36" s="149"/>
      <c r="E36" s="131">
        <v>0</v>
      </c>
      <c r="F36" s="149"/>
      <c r="G36" s="131">
        <v>0</v>
      </c>
      <c r="H36" s="131"/>
      <c r="I36" s="131">
        <v>0</v>
      </c>
      <c r="J36" s="149"/>
      <c r="K36" s="131">
        <v>0</v>
      </c>
      <c r="L36" s="149"/>
      <c r="M36" s="131">
        <v>0</v>
      </c>
      <c r="N36" s="149"/>
      <c r="O36" s="158">
        <v>17233</v>
      </c>
      <c r="P36" s="39"/>
      <c r="Q36" s="131">
        <v>0</v>
      </c>
      <c r="R36" s="131"/>
      <c r="S36" s="131">
        <v>0</v>
      </c>
      <c r="T36" s="131"/>
      <c r="U36" s="131">
        <v>0</v>
      </c>
      <c r="V36" s="131"/>
      <c r="W36" s="131">
        <f>SUM(Q36:U36)</f>
        <v>0</v>
      </c>
      <c r="X36" s="39"/>
      <c r="Y36" s="131">
        <f>SUM(C36:O36)+W36</f>
        <v>17233</v>
      </c>
      <c r="Z36" s="39"/>
      <c r="AA36" s="131">
        <v>0</v>
      </c>
      <c r="AB36" s="39"/>
      <c r="AC36" s="131">
        <f>SUM(Y36:AA36)</f>
        <v>17233</v>
      </c>
    </row>
    <row r="37" spans="1:29" s="72" customFormat="1" ht="21.75" customHeight="1">
      <c r="A37" s="43" t="s">
        <v>181</v>
      </c>
      <c r="B37" s="43"/>
      <c r="C37" s="147">
        <v>0</v>
      </c>
      <c r="D37" s="149"/>
      <c r="E37" s="147">
        <v>0</v>
      </c>
      <c r="F37" s="149"/>
      <c r="G37" s="147">
        <v>0</v>
      </c>
      <c r="H37" s="131"/>
      <c r="I37" s="147">
        <v>0</v>
      </c>
      <c r="J37" s="149"/>
      <c r="K37" s="147">
        <v>0</v>
      </c>
      <c r="L37" s="149"/>
      <c r="M37" s="147">
        <v>0</v>
      </c>
      <c r="N37" s="149"/>
      <c r="O37" s="147">
        <v>0</v>
      </c>
      <c r="P37" s="149"/>
      <c r="Q37" s="147">
        <v>0</v>
      </c>
      <c r="R37" s="149"/>
      <c r="S37" s="160">
        <v>1292018</v>
      </c>
      <c r="T37" s="89"/>
      <c r="U37" s="160">
        <v>-1872778</v>
      </c>
      <c r="V37" s="39"/>
      <c r="W37" s="147">
        <f>SUM(Q37:U37)</f>
        <v>-580760</v>
      </c>
      <c r="X37" s="39"/>
      <c r="Y37" s="147">
        <f>SUM(C37:O37)+W37</f>
        <v>-580760</v>
      </c>
      <c r="Z37" s="39"/>
      <c r="AA37" s="160">
        <v>-501114</v>
      </c>
      <c r="AB37" s="39"/>
      <c r="AC37" s="147">
        <f>SUM(Y37:AA37)</f>
        <v>-1081874</v>
      </c>
    </row>
    <row r="38" spans="1:29" s="12" customFormat="1" ht="21.75" customHeight="1">
      <c r="A38" s="59" t="s">
        <v>144</v>
      </c>
      <c r="B38" s="59"/>
      <c r="C38" s="146">
        <f>SUM(C32:C37)</f>
        <v>0</v>
      </c>
      <c r="D38" s="153"/>
      <c r="E38" s="146">
        <f>SUM(E32:E37)</f>
        <v>0</v>
      </c>
      <c r="F38" s="153"/>
      <c r="G38" s="146">
        <f>SUM(G32:G37)</f>
        <v>0</v>
      </c>
      <c r="H38" s="146"/>
      <c r="I38" s="146">
        <f>SUM(I32:I37)</f>
        <v>0</v>
      </c>
      <c r="J38" s="153"/>
      <c r="K38" s="146">
        <f>SUM(K32:K37)</f>
        <v>0</v>
      </c>
      <c r="L38" s="153"/>
      <c r="M38" s="146">
        <f>SUM(M32:M37)</f>
        <v>0</v>
      </c>
      <c r="N38" s="153"/>
      <c r="O38" s="146">
        <f>SUM(O32:O37)</f>
        <v>9771301</v>
      </c>
      <c r="P38" s="83"/>
      <c r="Q38" s="146">
        <f>SUM(Q32:Q37)</f>
        <v>0</v>
      </c>
      <c r="R38" s="153"/>
      <c r="S38" s="146">
        <f>SUM(S32:S37)</f>
        <v>1292018</v>
      </c>
      <c r="T38" s="82"/>
      <c r="U38" s="146">
        <f>SUM(U32:U37)</f>
        <v>-1872778</v>
      </c>
      <c r="V38" s="83"/>
      <c r="W38" s="146">
        <f>SUM(W32:W37)</f>
        <v>-580760</v>
      </c>
      <c r="X38" s="83"/>
      <c r="Y38" s="146">
        <f>SUM(C38:O38)+W38</f>
        <v>9190541</v>
      </c>
      <c r="Z38" s="83"/>
      <c r="AA38" s="146">
        <f>SUM(AA32:AA37)</f>
        <v>2050622</v>
      </c>
      <c r="AB38" s="83"/>
      <c r="AC38" s="146">
        <f>SUM(AC32:AC37)</f>
        <v>11241163</v>
      </c>
    </row>
    <row r="39" spans="1:29" s="72" customFormat="1" ht="21.75" customHeight="1">
      <c r="A39" s="43" t="s">
        <v>206</v>
      </c>
      <c r="B39" s="43"/>
      <c r="C39" s="159">
        <v>0</v>
      </c>
      <c r="D39" s="149"/>
      <c r="E39" s="159">
        <v>0</v>
      </c>
      <c r="F39" s="149"/>
      <c r="G39" s="159">
        <v>0</v>
      </c>
      <c r="H39" s="131"/>
      <c r="I39" s="159">
        <v>0</v>
      </c>
      <c r="J39" s="149"/>
      <c r="K39" s="159">
        <v>0</v>
      </c>
      <c r="L39" s="149"/>
      <c r="M39" s="159">
        <v>0</v>
      </c>
      <c r="N39" s="149"/>
      <c r="O39" s="159">
        <v>207230</v>
      </c>
      <c r="P39" s="104"/>
      <c r="Q39" s="159">
        <f>-O39</f>
        <v>-207230</v>
      </c>
      <c r="R39" s="149"/>
      <c r="S39" s="159">
        <v>0</v>
      </c>
      <c r="T39" s="105"/>
      <c r="U39" s="159">
        <v>0</v>
      </c>
      <c r="V39" s="104"/>
      <c r="W39" s="159">
        <f>SUM(Q39:U39)</f>
        <v>-207230</v>
      </c>
      <c r="X39" s="104"/>
      <c r="Y39" s="159">
        <f>SUM(C39:O39)+W39</f>
        <v>0</v>
      </c>
      <c r="Z39" s="104"/>
      <c r="AA39" s="159">
        <v>0</v>
      </c>
      <c r="AB39" s="104"/>
      <c r="AC39" s="159">
        <f>SUM(Y39:AA39)</f>
        <v>0</v>
      </c>
    </row>
    <row r="40" spans="1:30" s="86" customFormat="1" ht="21.75" customHeight="1" thickBot="1">
      <c r="A40" s="121" t="s">
        <v>256</v>
      </c>
      <c r="B40" s="121"/>
      <c r="C40" s="57">
        <f>C13+C38+C30+C39</f>
        <v>7742942</v>
      </c>
      <c r="D40" s="58"/>
      <c r="E40" s="57">
        <f>E13+E38+E30+E39</f>
        <v>-1135146</v>
      </c>
      <c r="F40" s="58"/>
      <c r="G40" s="57">
        <f>G13+G38+G30+G39</f>
        <v>36462883</v>
      </c>
      <c r="H40" s="58"/>
      <c r="I40" s="57">
        <f>I13+I38+I30+I39</f>
        <v>3470021</v>
      </c>
      <c r="J40" s="58"/>
      <c r="K40" s="57">
        <f>K13+K38+K30+K39</f>
        <v>4056015</v>
      </c>
      <c r="L40" s="58"/>
      <c r="M40" s="57">
        <f>M13+M38+M30+M39</f>
        <v>820666</v>
      </c>
      <c r="N40" s="58"/>
      <c r="O40" s="57">
        <f>O13+O38+O30+O39</f>
        <v>59407722</v>
      </c>
      <c r="P40" s="58"/>
      <c r="Q40" s="57">
        <f>Q13+Q38+Q30+Q39</f>
        <v>7645190</v>
      </c>
      <c r="R40" s="58"/>
      <c r="S40" s="57">
        <f>S13+S38+S30+S39</f>
        <v>1576716</v>
      </c>
      <c r="T40" s="58"/>
      <c r="U40" s="57">
        <f>U13+U38+U30+U39</f>
        <v>-2180321</v>
      </c>
      <c r="V40" s="58"/>
      <c r="W40" s="57">
        <f>W13+W38+W30+W39</f>
        <v>7041585</v>
      </c>
      <c r="X40" s="58"/>
      <c r="Y40" s="57">
        <f>Y13+Y38+Y30</f>
        <v>117866688</v>
      </c>
      <c r="Z40" s="58"/>
      <c r="AA40" s="57">
        <f>AA13+AA38+AA30+AA39</f>
        <v>45345516</v>
      </c>
      <c r="AB40" s="58"/>
      <c r="AC40" s="57">
        <f>AC13+AC38+AC30+AC39</f>
        <v>163212204</v>
      </c>
      <c r="AD40" s="23"/>
    </row>
    <row r="41" spans="1:30" s="86" customFormat="1" ht="21.75" customHeight="1" thickTop="1">
      <c r="A41" s="121"/>
      <c r="B41" s="121"/>
      <c r="C41" s="56"/>
      <c r="D41" s="58"/>
      <c r="E41" s="56"/>
      <c r="F41" s="58"/>
      <c r="G41" s="56"/>
      <c r="H41" s="58"/>
      <c r="I41" s="56"/>
      <c r="J41" s="58"/>
      <c r="K41" s="56"/>
      <c r="L41" s="58"/>
      <c r="M41" s="56"/>
      <c r="N41" s="58"/>
      <c r="O41" s="56"/>
      <c r="P41" s="58"/>
      <c r="Q41" s="56"/>
      <c r="R41" s="58"/>
      <c r="S41" s="56"/>
      <c r="T41" s="58"/>
      <c r="U41" s="56"/>
      <c r="V41" s="58"/>
      <c r="W41" s="56"/>
      <c r="X41" s="58"/>
      <c r="Y41" s="56"/>
      <c r="Z41" s="58"/>
      <c r="AA41" s="56"/>
      <c r="AB41" s="58"/>
      <c r="AC41" s="56"/>
      <c r="AD41" s="23"/>
    </row>
    <row r="42" spans="1:30" s="86" customFormat="1" ht="21.75" customHeight="1">
      <c r="A42" s="121"/>
      <c r="B42" s="121"/>
      <c r="C42" s="56"/>
      <c r="D42" s="58"/>
      <c r="E42" s="56"/>
      <c r="F42" s="58"/>
      <c r="G42" s="56"/>
      <c r="H42" s="58"/>
      <c r="I42" s="56"/>
      <c r="J42" s="58"/>
      <c r="K42" s="56"/>
      <c r="L42" s="58"/>
      <c r="M42" s="56"/>
      <c r="N42" s="58"/>
      <c r="O42" s="56"/>
      <c r="P42" s="58"/>
      <c r="Q42" s="56"/>
      <c r="R42" s="58"/>
      <c r="S42" s="56"/>
      <c r="T42" s="58"/>
      <c r="U42" s="56"/>
      <c r="V42" s="58"/>
      <c r="W42" s="56"/>
      <c r="X42" s="58"/>
      <c r="Y42" s="56"/>
      <c r="Z42" s="58"/>
      <c r="AA42" s="56"/>
      <c r="AB42" s="58"/>
      <c r="AC42" s="56"/>
      <c r="AD42" s="23"/>
    </row>
    <row r="44" s="172" customFormat="1" ht="21" customHeight="1"/>
    <row r="46" spans="25:29" ht="21" customHeight="1">
      <c r="Y46" s="173"/>
      <c r="AA46" s="173"/>
      <c r="AC46" s="173"/>
    </row>
  </sheetData>
  <sheetProtection/>
  <mergeCells count="2">
    <mergeCell ref="C4:AC4"/>
    <mergeCell ref="Q5:W5"/>
  </mergeCells>
  <printOptions/>
  <pageMargins left="0.7" right="0.28" top="0.23" bottom="0.22" header="0.23" footer="0.26"/>
  <pageSetup firstPageNumber="13" useFirstPageNumber="1" fitToHeight="1" fitToWidth="1" horizontalDpi="600" verticalDpi="600" orientation="landscape" paperSize="9" scale="64" r:id="rId1"/>
  <headerFooter alignWithMargins="0">
    <oddFooter>&amp;L
หมายเหตุประกอบงบการเงินเป็นส่วนหนึ่งของงบการเงินนี้
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SheetLayoutView="85" zoomScalePageLayoutView="0" workbookViewId="0" topLeftCell="A1">
      <selection activeCell="A1" sqref="A1"/>
    </sheetView>
  </sheetViews>
  <sheetFormatPr defaultColWidth="9.00390625" defaultRowHeight="21" customHeight="1"/>
  <cols>
    <col min="1" max="1" width="48.140625" style="29" customWidth="1"/>
    <col min="2" max="2" width="0.85546875" style="29" customWidth="1"/>
    <col min="3" max="3" width="13.7109375" style="29" customWidth="1"/>
    <col min="4" max="4" width="0.71875" style="29" customWidth="1"/>
    <col min="5" max="5" width="13.7109375" style="29" customWidth="1"/>
    <col min="6" max="6" width="0.71875" style="29" customWidth="1"/>
    <col min="7" max="7" width="13.7109375" style="29" customWidth="1"/>
    <col min="8" max="8" width="0.9921875" style="29" customWidth="1"/>
    <col min="9" max="9" width="13.7109375" style="29" customWidth="1"/>
    <col min="10" max="10" width="0.85546875" style="29" customWidth="1"/>
    <col min="11" max="11" width="13.7109375" style="29" customWidth="1"/>
    <col min="12" max="12" width="0.85546875" style="29" customWidth="1"/>
    <col min="13" max="13" width="14.7109375" style="29" customWidth="1"/>
    <col min="14" max="14" width="0.85546875" style="29" customWidth="1"/>
    <col min="15" max="15" width="13.7109375" style="29" customWidth="1"/>
    <col min="16" max="16" width="0.85546875" style="29" customWidth="1"/>
    <col min="17" max="17" width="13.7109375" style="29" customWidth="1"/>
    <col min="18" max="18" width="0.85546875" style="29" customWidth="1"/>
    <col min="19" max="19" width="13.7109375" style="29" customWidth="1"/>
    <col min="20" max="20" width="0.71875" style="29" customWidth="1"/>
    <col min="21" max="21" width="13.7109375" style="29" customWidth="1"/>
    <col min="22" max="22" width="0.71875" style="29" customWidth="1"/>
    <col min="23" max="23" width="13.7109375" style="29" customWidth="1"/>
    <col min="24" max="24" width="0.5625" style="29" customWidth="1"/>
    <col min="25" max="25" width="13.7109375" style="29" customWidth="1"/>
    <col min="26" max="26" width="0.71875" style="29" customWidth="1"/>
    <col min="27" max="27" width="13.7109375" style="29" customWidth="1"/>
    <col min="28" max="28" width="0.5625" style="29" customWidth="1"/>
    <col min="29" max="29" width="13.7109375" style="29" customWidth="1"/>
    <col min="30" max="30" width="0.5625" style="29" customWidth="1"/>
    <col min="31" max="31" width="13.7109375" style="29" customWidth="1"/>
    <col min="32" max="16384" width="9.00390625" style="29" customWidth="1"/>
  </cols>
  <sheetData>
    <row r="1" spans="1:30" ht="24.75" customHeight="1">
      <c r="A1" s="61" t="s">
        <v>0</v>
      </c>
      <c r="B1" s="61"/>
      <c r="C1" s="27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7"/>
      <c r="T1" s="28"/>
      <c r="U1" s="27"/>
      <c r="V1" s="28"/>
      <c r="W1" s="27"/>
      <c r="X1" s="27"/>
      <c r="Y1" s="27"/>
      <c r="Z1" s="27"/>
      <c r="AA1" s="28"/>
      <c r="AB1" s="28"/>
      <c r="AC1" s="27"/>
      <c r="AD1" s="28"/>
    </row>
    <row r="2" spans="1:30" ht="24.75" customHeight="1">
      <c r="A2" s="61" t="s">
        <v>189</v>
      </c>
      <c r="B2" s="61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7"/>
      <c r="T2" s="28"/>
      <c r="U2" s="27"/>
      <c r="V2" s="28"/>
      <c r="W2" s="27"/>
      <c r="X2" s="27"/>
      <c r="Y2" s="27"/>
      <c r="Z2" s="27"/>
      <c r="AA2" s="28"/>
      <c r="AB2" s="28"/>
      <c r="AC2" s="27"/>
      <c r="AD2" s="28"/>
    </row>
    <row r="3" spans="1:31" ht="23.25" customHeight="1">
      <c r="A3" s="61"/>
      <c r="B3" s="61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76" t="s">
        <v>126</v>
      </c>
    </row>
    <row r="4" spans="1:31" ht="23.25" customHeight="1">
      <c r="A4" s="61"/>
      <c r="B4" s="61"/>
      <c r="C4" s="211" t="s">
        <v>2</v>
      </c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</row>
    <row r="5" spans="1:31" ht="21.75" customHeight="1">
      <c r="A5" s="190"/>
      <c r="B5" s="190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221" t="s">
        <v>131</v>
      </c>
      <c r="T5" s="221"/>
      <c r="U5" s="221"/>
      <c r="V5" s="221"/>
      <c r="W5" s="221"/>
      <c r="X5" s="221"/>
      <c r="Y5" s="221"/>
      <c r="Z5" s="86"/>
      <c r="AA5" s="86"/>
      <c r="AB5" s="86"/>
      <c r="AC5" s="86"/>
      <c r="AD5" s="86"/>
      <c r="AE5" s="86"/>
    </row>
    <row r="6" spans="1:31" ht="21.75" customHeight="1">
      <c r="A6" s="190"/>
      <c r="B6" s="190"/>
      <c r="C6" s="86"/>
      <c r="D6" s="86"/>
      <c r="E6" s="86"/>
      <c r="F6" s="86"/>
      <c r="G6" s="86"/>
      <c r="H6" s="86"/>
      <c r="I6" s="86"/>
      <c r="J6" s="86"/>
      <c r="K6" s="40" t="s">
        <v>197</v>
      </c>
      <c r="L6" s="86"/>
      <c r="M6" s="40"/>
      <c r="N6" s="86"/>
      <c r="O6" s="86"/>
      <c r="P6" s="86"/>
      <c r="Q6" s="86"/>
      <c r="R6" s="86"/>
      <c r="S6" s="184"/>
      <c r="T6" s="184"/>
      <c r="U6" s="184"/>
      <c r="V6" s="184"/>
      <c r="W6" s="184"/>
      <c r="X6" s="184"/>
      <c r="Y6" s="184"/>
      <c r="Z6" s="86"/>
      <c r="AA6" s="86"/>
      <c r="AB6" s="86"/>
      <c r="AC6" s="86"/>
      <c r="AD6" s="86"/>
      <c r="AE6" s="86"/>
    </row>
    <row r="7" spans="1:31" ht="21.75" customHeight="1">
      <c r="A7" s="191"/>
      <c r="B7" s="191"/>
      <c r="C7" s="70"/>
      <c r="D7" s="20"/>
      <c r="E7" s="20"/>
      <c r="F7" s="20"/>
      <c r="G7" s="40"/>
      <c r="H7" s="40"/>
      <c r="I7" s="40"/>
      <c r="J7" s="40"/>
      <c r="K7" s="40" t="s">
        <v>99</v>
      </c>
      <c r="L7" s="40"/>
      <c r="M7" s="183" t="s">
        <v>21</v>
      </c>
      <c r="N7" s="40"/>
      <c r="O7" s="40"/>
      <c r="P7" s="40"/>
      <c r="Q7" s="40"/>
      <c r="R7" s="40"/>
      <c r="S7" s="32"/>
      <c r="T7" s="40"/>
      <c r="U7" s="40" t="s">
        <v>99</v>
      </c>
      <c r="V7" s="40"/>
      <c r="W7" s="40"/>
      <c r="X7" s="40"/>
      <c r="Y7" s="70" t="s">
        <v>132</v>
      </c>
      <c r="Z7" s="95"/>
      <c r="AA7" s="30"/>
      <c r="AB7" s="40"/>
      <c r="AC7" s="40" t="s">
        <v>42</v>
      </c>
      <c r="AD7" s="32"/>
      <c r="AE7" s="96"/>
    </row>
    <row r="8" spans="1:31" ht="21.75" customHeight="1">
      <c r="A8" s="191"/>
      <c r="B8" s="191"/>
      <c r="C8" s="70" t="s">
        <v>29</v>
      </c>
      <c r="D8" s="20"/>
      <c r="E8" s="20"/>
      <c r="F8" s="20"/>
      <c r="G8" s="40"/>
      <c r="H8" s="40"/>
      <c r="I8" s="40"/>
      <c r="J8" s="40"/>
      <c r="K8" s="40" t="s">
        <v>198</v>
      </c>
      <c r="L8" s="40"/>
      <c r="M8" s="184" t="s">
        <v>182</v>
      </c>
      <c r="N8" s="40"/>
      <c r="O8" s="40"/>
      <c r="P8" s="40"/>
      <c r="Q8" s="185" t="s">
        <v>22</v>
      </c>
      <c r="R8" s="40"/>
      <c r="S8" s="32" t="s">
        <v>86</v>
      </c>
      <c r="T8" s="40"/>
      <c r="U8" s="32" t="s">
        <v>117</v>
      </c>
      <c r="V8" s="40"/>
      <c r="W8" s="40" t="s">
        <v>86</v>
      </c>
      <c r="X8" s="40"/>
      <c r="Y8" s="70" t="s">
        <v>133</v>
      </c>
      <c r="Z8" s="95"/>
      <c r="AA8" s="30" t="s">
        <v>65</v>
      </c>
      <c r="AB8" s="40"/>
      <c r="AC8" s="40" t="s">
        <v>135</v>
      </c>
      <c r="AD8" s="32"/>
      <c r="AE8" s="96"/>
    </row>
    <row r="9" spans="1:31" ht="21.75" customHeight="1">
      <c r="A9" s="197"/>
      <c r="B9" s="191"/>
      <c r="C9" s="40" t="s">
        <v>30</v>
      </c>
      <c r="D9" s="40"/>
      <c r="E9" s="40" t="s">
        <v>115</v>
      </c>
      <c r="F9" s="40"/>
      <c r="G9" s="40" t="s">
        <v>28</v>
      </c>
      <c r="H9" s="40"/>
      <c r="I9" s="40"/>
      <c r="J9" s="40"/>
      <c r="K9" s="40" t="s">
        <v>193</v>
      </c>
      <c r="L9" s="40"/>
      <c r="M9" s="40" t="s">
        <v>183</v>
      </c>
      <c r="N9" s="40"/>
      <c r="O9" s="40" t="s">
        <v>93</v>
      </c>
      <c r="P9" s="40"/>
      <c r="Q9" s="40" t="s">
        <v>52</v>
      </c>
      <c r="R9" s="40"/>
      <c r="S9" s="32" t="s">
        <v>64</v>
      </c>
      <c r="T9" s="40"/>
      <c r="U9" s="32" t="s">
        <v>116</v>
      </c>
      <c r="V9" s="40"/>
      <c r="W9" s="40" t="s">
        <v>53</v>
      </c>
      <c r="X9" s="40"/>
      <c r="Y9" s="40" t="s">
        <v>134</v>
      </c>
      <c r="Z9" s="40"/>
      <c r="AA9" s="32" t="s">
        <v>43</v>
      </c>
      <c r="AB9" s="40"/>
      <c r="AC9" s="40" t="s">
        <v>136</v>
      </c>
      <c r="AD9" s="32"/>
      <c r="AE9" s="40" t="s">
        <v>65</v>
      </c>
    </row>
    <row r="10" spans="1:31" ht="21.75" customHeight="1">
      <c r="A10" s="198"/>
      <c r="B10" s="193"/>
      <c r="C10" s="69" t="s">
        <v>32</v>
      </c>
      <c r="D10" s="40"/>
      <c r="E10" s="69" t="s">
        <v>114</v>
      </c>
      <c r="F10" s="40"/>
      <c r="G10" s="69" t="s">
        <v>85</v>
      </c>
      <c r="H10" s="40"/>
      <c r="I10" s="88" t="s">
        <v>168</v>
      </c>
      <c r="J10" s="40"/>
      <c r="K10" s="69" t="s">
        <v>295</v>
      </c>
      <c r="L10" s="40"/>
      <c r="M10" s="69" t="s">
        <v>184</v>
      </c>
      <c r="N10" s="40"/>
      <c r="O10" s="69" t="s">
        <v>50</v>
      </c>
      <c r="P10" s="40"/>
      <c r="Q10" s="69" t="s">
        <v>51</v>
      </c>
      <c r="R10" s="40"/>
      <c r="S10" s="68" t="s">
        <v>1</v>
      </c>
      <c r="T10" s="40"/>
      <c r="U10" s="88" t="s">
        <v>145</v>
      </c>
      <c r="V10" s="40"/>
      <c r="W10" s="69" t="s">
        <v>31</v>
      </c>
      <c r="X10" s="40"/>
      <c r="Y10" s="69" t="s">
        <v>19</v>
      </c>
      <c r="Z10" s="40"/>
      <c r="AA10" s="68" t="s">
        <v>80</v>
      </c>
      <c r="AB10" s="40"/>
      <c r="AC10" s="69" t="s">
        <v>137</v>
      </c>
      <c r="AD10" s="32"/>
      <c r="AE10" s="69" t="s">
        <v>43</v>
      </c>
    </row>
    <row r="11" spans="1:31" ht="3.75" customHeight="1">
      <c r="A11" s="198"/>
      <c r="B11" s="192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</row>
    <row r="12" spans="1:2" ht="20.25" customHeight="1">
      <c r="A12" s="25" t="s">
        <v>257</v>
      </c>
      <c r="B12" s="121"/>
    </row>
    <row r="13" spans="1:31" s="86" customFormat="1" ht="20.25" customHeight="1">
      <c r="A13" s="25" t="s">
        <v>241</v>
      </c>
      <c r="B13" s="121"/>
      <c r="C13" s="31">
        <v>7742942</v>
      </c>
      <c r="D13" s="31"/>
      <c r="E13" s="31">
        <v>-1135146</v>
      </c>
      <c r="F13" s="31"/>
      <c r="G13" s="31">
        <v>36462883</v>
      </c>
      <c r="H13" s="31"/>
      <c r="I13" s="146">
        <v>3470021</v>
      </c>
      <c r="J13" s="31"/>
      <c r="K13" s="146">
        <v>4042933</v>
      </c>
      <c r="L13" s="31"/>
      <c r="M13" s="146">
        <v>0</v>
      </c>
      <c r="N13" s="31"/>
      <c r="O13" s="31">
        <v>820666</v>
      </c>
      <c r="P13" s="31"/>
      <c r="Q13" s="31">
        <v>60130818</v>
      </c>
      <c r="R13" s="31"/>
      <c r="S13" s="31">
        <v>7645190</v>
      </c>
      <c r="T13" s="31"/>
      <c r="U13" s="31">
        <v>1379924</v>
      </c>
      <c r="V13" s="31"/>
      <c r="W13" s="31">
        <v>-3027971</v>
      </c>
      <c r="X13" s="31"/>
      <c r="Y13" s="31">
        <v>5997143</v>
      </c>
      <c r="Z13" s="31"/>
      <c r="AA13" s="146">
        <f>SUM(C13:Q13)+Y13</f>
        <v>117532260</v>
      </c>
      <c r="AB13" s="31"/>
      <c r="AC13" s="31">
        <v>46433990</v>
      </c>
      <c r="AE13" s="31">
        <f>SUM(AA13:AC13)</f>
        <v>163966250</v>
      </c>
    </row>
    <row r="14" spans="1:31" s="86" customFormat="1" ht="20.25" customHeight="1">
      <c r="A14" s="86" t="s">
        <v>155</v>
      </c>
      <c r="B14" s="12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60"/>
      <c r="AB14" s="31"/>
      <c r="AC14" s="31"/>
      <c r="AD14" s="31"/>
      <c r="AE14" s="31"/>
    </row>
    <row r="15" spans="1:31" s="86" customFormat="1" ht="20.25" customHeight="1">
      <c r="A15" s="86" t="s">
        <v>147</v>
      </c>
      <c r="B15" s="12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60"/>
      <c r="AB15" s="31"/>
      <c r="AC15" s="31"/>
      <c r="AD15" s="31"/>
      <c r="AE15" s="31"/>
    </row>
    <row r="16" spans="1:31" s="86" customFormat="1" ht="20.25" customHeight="1">
      <c r="A16" s="93" t="s">
        <v>220</v>
      </c>
      <c r="B16" s="12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146"/>
      <c r="T16" s="31"/>
      <c r="U16" s="31"/>
      <c r="V16" s="31"/>
      <c r="W16" s="31"/>
      <c r="X16" s="31"/>
      <c r="Y16" s="31"/>
      <c r="Z16" s="31"/>
      <c r="AA16" s="60"/>
      <c r="AB16" s="31"/>
      <c r="AC16" s="31"/>
      <c r="AD16" s="31"/>
      <c r="AE16" s="31"/>
    </row>
    <row r="17" spans="1:31" s="72" customFormat="1" ht="20.25" customHeight="1">
      <c r="A17" s="43" t="s">
        <v>245</v>
      </c>
      <c r="B17" s="43"/>
      <c r="C17" s="147">
        <v>0</v>
      </c>
      <c r="D17" s="148"/>
      <c r="E17" s="147">
        <v>0</v>
      </c>
      <c r="F17" s="149"/>
      <c r="G17" s="147">
        <v>0</v>
      </c>
      <c r="H17" s="131"/>
      <c r="I17" s="147">
        <v>0</v>
      </c>
      <c r="J17" s="148"/>
      <c r="K17" s="147">
        <v>0</v>
      </c>
      <c r="L17" s="149"/>
      <c r="M17" s="147">
        <v>0</v>
      </c>
      <c r="N17" s="149"/>
      <c r="O17" s="147">
        <v>0</v>
      </c>
      <c r="P17" s="149"/>
      <c r="Q17" s="147">
        <v>-5541696</v>
      </c>
      <c r="R17" s="148"/>
      <c r="S17" s="147">
        <v>0</v>
      </c>
      <c r="T17" s="148"/>
      <c r="U17" s="147">
        <v>0</v>
      </c>
      <c r="V17" s="150"/>
      <c r="W17" s="147">
        <v>0</v>
      </c>
      <c r="X17" s="148"/>
      <c r="Y17" s="147">
        <f>SUM(S17:X17)</f>
        <v>0</v>
      </c>
      <c r="Z17" s="149"/>
      <c r="AA17" s="147">
        <f>SUM(C17:Q17)+Y17</f>
        <v>-5541696</v>
      </c>
      <c r="AB17" s="44"/>
      <c r="AC17" s="147">
        <v>-1927631</v>
      </c>
      <c r="AD17" s="44"/>
      <c r="AE17" s="147">
        <f>SUM(AA17:AC17)</f>
        <v>-7469327</v>
      </c>
    </row>
    <row r="18" spans="1:31" s="12" customFormat="1" ht="20.25" customHeight="1">
      <c r="A18" s="93" t="s">
        <v>296</v>
      </c>
      <c r="B18" s="59"/>
      <c r="C18" s="156">
        <f>SUM(C17:C17)</f>
        <v>0</v>
      </c>
      <c r="D18" s="152"/>
      <c r="E18" s="156">
        <f>SUM(E17:E17)</f>
        <v>0</v>
      </c>
      <c r="F18" s="153"/>
      <c r="G18" s="156">
        <f>SUM(G17:G17)</f>
        <v>0</v>
      </c>
      <c r="H18" s="146"/>
      <c r="I18" s="156">
        <f>SUM(I17:I17)</f>
        <v>0</v>
      </c>
      <c r="J18" s="152"/>
      <c r="K18" s="156">
        <f>SUM(K17:K17)</f>
        <v>0</v>
      </c>
      <c r="L18" s="153"/>
      <c r="M18" s="156">
        <f>SUM(M17:M17)</f>
        <v>0</v>
      </c>
      <c r="N18" s="153"/>
      <c r="O18" s="156">
        <f>SUM(O17:O17)</f>
        <v>0</v>
      </c>
      <c r="P18" s="153"/>
      <c r="Q18" s="156">
        <f>SUM(Q17:Q17)</f>
        <v>-5541696</v>
      </c>
      <c r="R18" s="152"/>
      <c r="S18" s="156">
        <f>SUM(S17:S17)</f>
        <v>0</v>
      </c>
      <c r="T18" s="152"/>
      <c r="U18" s="156">
        <f>SUM(U17:U17)</f>
        <v>0</v>
      </c>
      <c r="V18" s="154"/>
      <c r="W18" s="156">
        <f>SUM(W17:W17)</f>
        <v>0</v>
      </c>
      <c r="X18" s="152"/>
      <c r="Y18" s="156">
        <f>SUM(Y17:Y17)</f>
        <v>0</v>
      </c>
      <c r="Z18" s="153"/>
      <c r="AA18" s="156">
        <f>SUM(AA17:AA17)</f>
        <v>-5541696</v>
      </c>
      <c r="AB18" s="87"/>
      <c r="AC18" s="156">
        <f>SUM(AC17:AC17)</f>
        <v>-1927631</v>
      </c>
      <c r="AD18" s="87"/>
      <c r="AE18" s="156">
        <f>SUM(AE17:AE17)</f>
        <v>-7469327</v>
      </c>
    </row>
    <row r="19" spans="1:31" s="12" customFormat="1" ht="20.25" customHeight="1">
      <c r="A19" s="123" t="s">
        <v>146</v>
      </c>
      <c r="B19" s="59"/>
      <c r="C19" s="153"/>
      <c r="D19" s="152"/>
      <c r="E19" s="153"/>
      <c r="F19" s="153"/>
      <c r="G19" s="153"/>
      <c r="H19" s="153"/>
      <c r="I19" s="153"/>
      <c r="J19" s="152"/>
      <c r="K19" s="153"/>
      <c r="L19" s="153"/>
      <c r="M19" s="153"/>
      <c r="N19" s="153"/>
      <c r="O19" s="153"/>
      <c r="P19" s="153"/>
      <c r="Q19" s="153"/>
      <c r="R19" s="152"/>
      <c r="S19" s="153"/>
      <c r="T19" s="152"/>
      <c r="U19" s="153"/>
      <c r="V19" s="154"/>
      <c r="W19" s="153"/>
      <c r="X19" s="152"/>
      <c r="Y19" s="153"/>
      <c r="Z19" s="153"/>
      <c r="AA19" s="153"/>
      <c r="AB19" s="87"/>
      <c r="AC19" s="157"/>
      <c r="AD19" s="87"/>
      <c r="AE19" s="56"/>
    </row>
    <row r="20" spans="1:31" s="12" customFormat="1" ht="20.25" customHeight="1">
      <c r="A20" s="123" t="s">
        <v>297</v>
      </c>
      <c r="B20" s="59"/>
      <c r="C20" s="153"/>
      <c r="D20" s="152"/>
      <c r="E20" s="153"/>
      <c r="F20" s="153"/>
      <c r="G20" s="153"/>
      <c r="H20" s="153"/>
      <c r="I20" s="153"/>
      <c r="J20" s="152"/>
      <c r="K20" s="153"/>
      <c r="L20" s="153"/>
      <c r="M20" s="153"/>
      <c r="N20" s="153"/>
      <c r="O20" s="153"/>
      <c r="P20" s="153"/>
      <c r="Q20" s="153"/>
      <c r="R20" s="152"/>
      <c r="S20" s="153"/>
      <c r="T20" s="152"/>
      <c r="U20" s="153"/>
      <c r="V20" s="154"/>
      <c r="W20" s="153"/>
      <c r="X20" s="152"/>
      <c r="Y20" s="153"/>
      <c r="Z20" s="153"/>
      <c r="AA20" s="153"/>
      <c r="AB20" s="87"/>
      <c r="AC20" s="157"/>
      <c r="AD20" s="87"/>
      <c r="AE20" s="56"/>
    </row>
    <row r="21" spans="1:2" s="12" customFormat="1" ht="20.25" customHeight="1">
      <c r="A21" s="43" t="s">
        <v>236</v>
      </c>
      <c r="B21" s="59"/>
    </row>
    <row r="22" spans="1:31" s="12" customFormat="1" ht="20.25" customHeight="1">
      <c r="A22" s="43" t="s">
        <v>203</v>
      </c>
      <c r="B22" s="59"/>
      <c r="C22" s="131">
        <v>0</v>
      </c>
      <c r="D22" s="149"/>
      <c r="E22" s="131">
        <v>0</v>
      </c>
      <c r="F22" s="149"/>
      <c r="G22" s="131">
        <v>0</v>
      </c>
      <c r="H22" s="131"/>
      <c r="I22" s="131">
        <v>0</v>
      </c>
      <c r="J22" s="152"/>
      <c r="K22" s="131">
        <v>0</v>
      </c>
      <c r="L22" s="149"/>
      <c r="M22" s="131">
        <v>0</v>
      </c>
      <c r="N22" s="149"/>
      <c r="O22" s="131">
        <v>0</v>
      </c>
      <c r="P22" s="131"/>
      <c r="Q22" s="131">
        <v>0</v>
      </c>
      <c r="R22" s="131"/>
      <c r="S22" s="131">
        <v>0</v>
      </c>
      <c r="T22" s="149"/>
      <c r="U22" s="131">
        <v>0</v>
      </c>
      <c r="V22" s="149"/>
      <c r="W22" s="131">
        <v>0</v>
      </c>
      <c r="X22" s="131"/>
      <c r="Y22" s="131">
        <v>0</v>
      </c>
      <c r="Z22" s="153"/>
      <c r="AA22" s="131">
        <v>0</v>
      </c>
      <c r="AB22" s="55"/>
      <c r="AC22" s="131">
        <v>126130</v>
      </c>
      <c r="AD22" s="55"/>
      <c r="AE22" s="131">
        <v>126130</v>
      </c>
    </row>
    <row r="23" spans="1:31" s="12" customFormat="1" ht="20.25" customHeight="1">
      <c r="A23" s="43" t="s">
        <v>159</v>
      </c>
      <c r="B23" s="59"/>
      <c r="C23" s="153"/>
      <c r="D23" s="152"/>
      <c r="E23" s="153"/>
      <c r="F23" s="153"/>
      <c r="G23" s="153"/>
      <c r="H23" s="153"/>
      <c r="I23" s="153"/>
      <c r="J23" s="152"/>
      <c r="K23" s="153"/>
      <c r="L23" s="153"/>
      <c r="M23" s="153"/>
      <c r="N23" s="153"/>
      <c r="O23" s="153"/>
      <c r="P23" s="153"/>
      <c r="Q23" s="153"/>
      <c r="R23" s="152"/>
      <c r="S23" s="153"/>
      <c r="T23" s="152"/>
      <c r="U23" s="153"/>
      <c r="V23" s="154"/>
      <c r="W23" s="153"/>
      <c r="X23" s="152"/>
      <c r="Y23" s="153"/>
      <c r="Z23" s="153"/>
      <c r="AA23" s="153"/>
      <c r="AB23" s="87"/>
      <c r="AC23" s="157"/>
      <c r="AD23" s="87"/>
      <c r="AE23" s="56"/>
    </row>
    <row r="24" spans="1:31" s="12" customFormat="1" ht="20.25" customHeight="1">
      <c r="A24" s="43" t="s">
        <v>160</v>
      </c>
      <c r="B24" s="59"/>
      <c r="C24" s="131">
        <v>0</v>
      </c>
      <c r="D24" s="149"/>
      <c r="E24" s="131">
        <v>0</v>
      </c>
      <c r="F24" s="149"/>
      <c r="G24" s="131">
        <v>0</v>
      </c>
      <c r="H24" s="131"/>
      <c r="I24" s="131">
        <v>0</v>
      </c>
      <c r="J24" s="152"/>
      <c r="K24" s="128">
        <v>-2540</v>
      </c>
      <c r="L24" s="153"/>
      <c r="M24" s="131">
        <v>0</v>
      </c>
      <c r="N24" s="149"/>
      <c r="O24" s="131">
        <v>0</v>
      </c>
      <c r="P24" s="149"/>
      <c r="Q24" s="131">
        <v>0</v>
      </c>
      <c r="R24" s="131"/>
      <c r="S24" s="131">
        <v>499</v>
      </c>
      <c r="T24" s="153"/>
      <c r="U24" s="131">
        <v>0</v>
      </c>
      <c r="V24" s="154"/>
      <c r="W24" s="131">
        <v>244</v>
      </c>
      <c r="X24" s="153"/>
      <c r="Y24" s="131">
        <v>743</v>
      </c>
      <c r="Z24" s="153"/>
      <c r="AA24" s="131">
        <f>SUM(C24:Q24)+Y24</f>
        <v>-1797</v>
      </c>
      <c r="AB24" s="55"/>
      <c r="AC24" s="131">
        <v>46563</v>
      </c>
      <c r="AD24" s="55"/>
      <c r="AE24" s="131">
        <f>SUM(AA24:AC24)</f>
        <v>44766</v>
      </c>
    </row>
    <row r="25" spans="1:31" s="12" customFormat="1" ht="20.25" customHeight="1">
      <c r="A25" s="43" t="s">
        <v>300</v>
      </c>
      <c r="B25" s="59"/>
      <c r="C25" s="131">
        <v>0</v>
      </c>
      <c r="D25" s="149"/>
      <c r="E25" s="131">
        <v>0</v>
      </c>
      <c r="F25" s="149"/>
      <c r="G25" s="131">
        <v>0</v>
      </c>
      <c r="H25" s="131"/>
      <c r="I25" s="131">
        <v>0</v>
      </c>
      <c r="J25" s="131"/>
      <c r="K25" s="131">
        <v>46559</v>
      </c>
      <c r="L25" s="131"/>
      <c r="M25" s="131">
        <v>-5159</v>
      </c>
      <c r="N25" s="131"/>
      <c r="O25" s="131">
        <v>0</v>
      </c>
      <c r="P25" s="131"/>
      <c r="Q25" s="131">
        <v>0</v>
      </c>
      <c r="R25" s="152"/>
      <c r="S25" s="131">
        <v>0</v>
      </c>
      <c r="T25" s="131"/>
      <c r="U25" s="131">
        <v>0</v>
      </c>
      <c r="V25" s="131"/>
      <c r="W25" s="131">
        <v>0</v>
      </c>
      <c r="X25" s="131"/>
      <c r="Y25" s="131">
        <f>SUM(S25:W25)</f>
        <v>0</v>
      </c>
      <c r="Z25" s="153"/>
      <c r="AA25" s="131">
        <f>SUM(C25:Q25)+Y25</f>
        <v>41400</v>
      </c>
      <c r="AB25" s="87"/>
      <c r="AC25" s="131">
        <v>0</v>
      </c>
      <c r="AD25" s="87"/>
      <c r="AE25" s="131">
        <f>SUM(AA25:AC25)</f>
        <v>41400</v>
      </c>
    </row>
    <row r="26" spans="1:31" s="12" customFormat="1" ht="20.25" customHeight="1">
      <c r="A26" s="124" t="s">
        <v>163</v>
      </c>
      <c r="B26" s="59"/>
      <c r="C26" s="151"/>
      <c r="D26" s="55"/>
      <c r="E26" s="151"/>
      <c r="F26" s="153"/>
      <c r="G26" s="151"/>
      <c r="H26" s="153"/>
      <c r="I26" s="151" t="s">
        <v>77</v>
      </c>
      <c r="J26" s="55"/>
      <c r="K26" s="151"/>
      <c r="L26" s="153"/>
      <c r="M26" s="151"/>
      <c r="N26" s="153"/>
      <c r="O26" s="151"/>
      <c r="P26" s="153"/>
      <c r="Q26" s="151"/>
      <c r="R26" s="55"/>
      <c r="S26" s="151"/>
      <c r="T26" s="55"/>
      <c r="U26" s="151"/>
      <c r="V26" s="23"/>
      <c r="W26" s="151"/>
      <c r="X26" s="55"/>
      <c r="Y26" s="151"/>
      <c r="Z26" s="55"/>
      <c r="AA26" s="151"/>
      <c r="AB26" s="55"/>
      <c r="AC26" s="99"/>
      <c r="AD26" s="55"/>
      <c r="AE26" s="99"/>
    </row>
    <row r="27" spans="1:31" s="12" customFormat="1" ht="20.25" customHeight="1">
      <c r="A27" s="124" t="s">
        <v>297</v>
      </c>
      <c r="B27" s="59"/>
      <c r="C27" s="156">
        <f>SUM(C25:C25)</f>
        <v>0</v>
      </c>
      <c r="D27" s="152"/>
      <c r="E27" s="156">
        <f>SUM(E25:E25)</f>
        <v>0</v>
      </c>
      <c r="F27" s="153"/>
      <c r="G27" s="156">
        <f>SUM(G25:G25)</f>
        <v>0</v>
      </c>
      <c r="H27" s="146"/>
      <c r="I27" s="156">
        <f>SUM(I25:I25)</f>
        <v>0</v>
      </c>
      <c r="J27" s="152"/>
      <c r="K27" s="156">
        <f>SUM(K24:K25)</f>
        <v>44019</v>
      </c>
      <c r="L27" s="153"/>
      <c r="M27" s="156">
        <f>SUM(M25:M25)</f>
        <v>-5159</v>
      </c>
      <c r="N27" s="153"/>
      <c r="O27" s="156">
        <f>SUM(O25:O25)</f>
        <v>0</v>
      </c>
      <c r="P27" s="153"/>
      <c r="Q27" s="156">
        <f>SUM(Q25:Q25)</f>
        <v>0</v>
      </c>
      <c r="R27" s="152"/>
      <c r="S27" s="156">
        <f>SUM(S24:S25)</f>
        <v>499</v>
      </c>
      <c r="T27" s="152"/>
      <c r="U27" s="156">
        <f>SUM(U25:U25)</f>
        <v>0</v>
      </c>
      <c r="V27" s="154"/>
      <c r="W27" s="156">
        <f>SUM(W24:W25)</f>
        <v>244</v>
      </c>
      <c r="X27" s="152"/>
      <c r="Y27" s="156">
        <f>SUM(S27:X27)</f>
        <v>743</v>
      </c>
      <c r="Z27" s="153"/>
      <c r="AA27" s="156">
        <f>SUM(C27:Q27)+Y27</f>
        <v>39603</v>
      </c>
      <c r="AB27" s="87"/>
      <c r="AC27" s="156">
        <f>SUM(AC20:AC25)</f>
        <v>172693</v>
      </c>
      <c r="AD27" s="87"/>
      <c r="AE27" s="156">
        <f>SUM(AA27:AC27)</f>
        <v>212296</v>
      </c>
    </row>
    <row r="28" spans="1:31" s="12" customFormat="1" ht="20.25" customHeight="1">
      <c r="A28" s="59" t="s">
        <v>156</v>
      </c>
      <c r="B28" s="59"/>
      <c r="C28" s="153"/>
      <c r="D28" s="55"/>
      <c r="E28" s="153"/>
      <c r="F28" s="153"/>
      <c r="G28" s="153"/>
      <c r="H28" s="153"/>
      <c r="I28" s="153"/>
      <c r="J28" s="55"/>
      <c r="K28" s="153"/>
      <c r="L28" s="153"/>
      <c r="M28" s="153"/>
      <c r="N28" s="153"/>
      <c r="O28" s="153"/>
      <c r="P28" s="153"/>
      <c r="Q28" s="153"/>
      <c r="R28" s="55"/>
      <c r="S28" s="153"/>
      <c r="T28" s="55"/>
      <c r="U28" s="153"/>
      <c r="V28" s="23"/>
      <c r="W28" s="153"/>
      <c r="X28" s="55"/>
      <c r="Y28" s="153"/>
      <c r="Z28" s="55"/>
      <c r="AA28" s="153"/>
      <c r="AB28" s="55"/>
      <c r="AC28" s="56"/>
      <c r="AD28" s="55"/>
      <c r="AE28" s="56"/>
    </row>
    <row r="29" spans="1:31" s="12" customFormat="1" ht="20.25" customHeight="1">
      <c r="A29" s="59" t="s">
        <v>147</v>
      </c>
      <c r="B29" s="59"/>
      <c r="C29" s="156">
        <f>SUM(C18,C27)</f>
        <v>0</v>
      </c>
      <c r="D29" s="55"/>
      <c r="E29" s="156">
        <f>SUM(E18,E27)</f>
        <v>0</v>
      </c>
      <c r="F29" s="153"/>
      <c r="G29" s="156">
        <f>SUM(G18,G27)</f>
        <v>0</v>
      </c>
      <c r="H29" s="146"/>
      <c r="I29" s="156">
        <f>SUM(I18,I27)</f>
        <v>0</v>
      </c>
      <c r="J29" s="55"/>
      <c r="K29" s="156">
        <f>SUM(K18,K27)</f>
        <v>44019</v>
      </c>
      <c r="L29" s="153"/>
      <c r="M29" s="156">
        <f>SUM(,M27)</f>
        <v>-5159</v>
      </c>
      <c r="N29" s="153"/>
      <c r="O29" s="156">
        <f>SUM(O18,O27)</f>
        <v>0</v>
      </c>
      <c r="P29" s="153"/>
      <c r="Q29" s="156">
        <f>SUM(Q18,Q27)</f>
        <v>-5541696</v>
      </c>
      <c r="R29" s="55"/>
      <c r="S29" s="156">
        <f>SUM(S18,S27)</f>
        <v>499</v>
      </c>
      <c r="T29" s="55"/>
      <c r="U29" s="156">
        <f>SUM(U18,U27)</f>
        <v>0</v>
      </c>
      <c r="V29" s="23"/>
      <c r="W29" s="156">
        <f>SUM(W18,W27)</f>
        <v>244</v>
      </c>
      <c r="X29" s="55"/>
      <c r="Y29" s="156">
        <f>SUM(Y18,Y27)</f>
        <v>743</v>
      </c>
      <c r="Z29" s="55"/>
      <c r="AA29" s="156">
        <f>SUM(AA27,AA18)</f>
        <v>-5502093</v>
      </c>
      <c r="AB29" s="55"/>
      <c r="AC29" s="156">
        <f>SUM(AC18,AC27)</f>
        <v>-1754938</v>
      </c>
      <c r="AD29" s="55"/>
      <c r="AE29" s="156">
        <f>SUM(AA29:AC29)</f>
        <v>-7257031</v>
      </c>
    </row>
    <row r="30" spans="1:31" s="12" customFormat="1" ht="20.25" customHeight="1">
      <c r="A30" s="59" t="s">
        <v>141</v>
      </c>
      <c r="B30" s="59"/>
      <c r="C30" s="153"/>
      <c r="D30" s="55"/>
      <c r="E30" s="153"/>
      <c r="F30" s="153"/>
      <c r="G30" s="153"/>
      <c r="H30" s="153"/>
      <c r="I30" s="153"/>
      <c r="J30" s="55"/>
      <c r="K30" s="153"/>
      <c r="L30" s="153"/>
      <c r="M30" s="153"/>
      <c r="N30" s="153"/>
      <c r="O30" s="153"/>
      <c r="P30" s="153"/>
      <c r="Q30" s="153"/>
      <c r="R30" s="55"/>
      <c r="S30" s="153"/>
      <c r="T30" s="55"/>
      <c r="U30" s="153"/>
      <c r="V30" s="23"/>
      <c r="W30" s="153"/>
      <c r="X30" s="55"/>
      <c r="Y30" s="153"/>
      <c r="Z30" s="55"/>
      <c r="AA30" s="153"/>
      <c r="AB30" s="55"/>
      <c r="AC30" s="56"/>
      <c r="AD30" s="55"/>
      <c r="AE30" s="56"/>
    </row>
    <row r="31" spans="1:31" s="72" customFormat="1" ht="20.25" customHeight="1">
      <c r="A31" s="43" t="s">
        <v>142</v>
      </c>
      <c r="B31" s="43"/>
      <c r="C31" s="131">
        <v>0</v>
      </c>
      <c r="D31" s="149"/>
      <c r="E31" s="131">
        <v>0</v>
      </c>
      <c r="F31" s="149"/>
      <c r="G31" s="131">
        <v>0</v>
      </c>
      <c r="H31" s="131"/>
      <c r="I31" s="131">
        <v>0</v>
      </c>
      <c r="J31" s="131"/>
      <c r="K31" s="131">
        <v>0</v>
      </c>
      <c r="L31" s="131"/>
      <c r="M31" s="131">
        <v>0</v>
      </c>
      <c r="N31" s="131"/>
      <c r="O31" s="131">
        <v>0</v>
      </c>
      <c r="P31" s="131"/>
      <c r="Q31" s="131">
        <v>9510437</v>
      </c>
      <c r="R31" s="131"/>
      <c r="S31" s="131">
        <v>0</v>
      </c>
      <c r="T31" s="131"/>
      <c r="U31" s="131">
        <v>0</v>
      </c>
      <c r="V31" s="131"/>
      <c r="W31" s="131">
        <v>0</v>
      </c>
      <c r="X31" s="131"/>
      <c r="Y31" s="131">
        <f>SUM(S31:W31)</f>
        <v>0</v>
      </c>
      <c r="Z31" s="131"/>
      <c r="AA31" s="131">
        <f>SUM(C31:Q31)+Y31</f>
        <v>9510437</v>
      </c>
      <c r="AB31" s="131"/>
      <c r="AC31" s="131">
        <v>3530043</v>
      </c>
      <c r="AD31" s="131"/>
      <c r="AE31" s="131">
        <f>SUM(AA31:AC31)</f>
        <v>13040480</v>
      </c>
    </row>
    <row r="32" spans="1:31" s="72" customFormat="1" ht="20.25" customHeight="1">
      <c r="A32" s="43" t="s">
        <v>143</v>
      </c>
      <c r="B32" s="43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58"/>
      <c r="R32" s="39"/>
      <c r="S32" s="149"/>
      <c r="T32" s="149"/>
      <c r="U32" s="149"/>
      <c r="V32" s="150"/>
      <c r="W32" s="149"/>
      <c r="X32" s="149"/>
      <c r="Y32" s="149"/>
      <c r="Z32" s="39"/>
      <c r="AA32" s="131"/>
      <c r="AB32" s="39"/>
      <c r="AC32" s="131"/>
      <c r="AD32" s="39"/>
      <c r="AE32" s="131"/>
    </row>
    <row r="33" spans="1:31" s="72" customFormat="1" ht="20.25" customHeight="1">
      <c r="A33" s="43" t="s">
        <v>314</v>
      </c>
      <c r="B33" s="43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8"/>
      <c r="R33" s="39"/>
      <c r="S33" s="149"/>
      <c r="T33" s="149"/>
      <c r="U33" s="149"/>
      <c r="V33" s="150"/>
      <c r="W33" s="149"/>
      <c r="X33" s="149"/>
      <c r="Y33" s="149"/>
      <c r="Z33" s="39"/>
      <c r="AA33" s="131"/>
      <c r="AB33" s="39"/>
      <c r="AC33" s="131"/>
      <c r="AD33" s="39"/>
      <c r="AE33" s="131"/>
    </row>
    <row r="34" spans="1:31" s="72" customFormat="1" ht="20.25" customHeight="1">
      <c r="A34" s="43" t="s">
        <v>299</v>
      </c>
      <c r="B34" s="43"/>
      <c r="C34" s="131">
        <v>0</v>
      </c>
      <c r="D34" s="149"/>
      <c r="E34" s="131">
        <v>0</v>
      </c>
      <c r="F34" s="149"/>
      <c r="G34" s="131">
        <v>0</v>
      </c>
      <c r="H34" s="131"/>
      <c r="I34" s="131">
        <v>0</v>
      </c>
      <c r="J34" s="149"/>
      <c r="K34" s="131">
        <v>0</v>
      </c>
      <c r="L34" s="149"/>
      <c r="M34" s="131">
        <v>0</v>
      </c>
      <c r="N34" s="149"/>
      <c r="O34" s="131">
        <v>0</v>
      </c>
      <c r="P34" s="149"/>
      <c r="Q34" s="131">
        <v>919</v>
      </c>
      <c r="R34" s="39"/>
      <c r="S34" s="131">
        <v>0</v>
      </c>
      <c r="T34" s="131"/>
      <c r="U34" s="131">
        <v>0</v>
      </c>
      <c r="V34" s="131"/>
      <c r="W34" s="131">
        <v>0</v>
      </c>
      <c r="X34" s="131"/>
      <c r="Y34" s="131">
        <f>SUM(S34:W34)</f>
        <v>0</v>
      </c>
      <c r="Z34" s="39"/>
      <c r="AA34" s="131">
        <f>SUM(C34:Q34)+Y34</f>
        <v>919</v>
      </c>
      <c r="AB34" s="39"/>
      <c r="AC34" s="131">
        <v>-378</v>
      </c>
      <c r="AD34" s="39"/>
      <c r="AE34" s="131">
        <f>SUM(AA34:AC34)</f>
        <v>541</v>
      </c>
    </row>
    <row r="35" spans="1:31" s="72" customFormat="1" ht="20.25" customHeight="1">
      <c r="A35" s="43" t="s">
        <v>181</v>
      </c>
      <c r="B35" s="43"/>
      <c r="C35" s="147">
        <v>0</v>
      </c>
      <c r="D35" s="149"/>
      <c r="E35" s="147">
        <v>0</v>
      </c>
      <c r="F35" s="149"/>
      <c r="G35" s="147">
        <v>0</v>
      </c>
      <c r="H35" s="131"/>
      <c r="I35" s="147">
        <v>0</v>
      </c>
      <c r="J35" s="149"/>
      <c r="K35" s="147">
        <v>0</v>
      </c>
      <c r="L35" s="149"/>
      <c r="M35" s="147">
        <v>0</v>
      </c>
      <c r="N35" s="149"/>
      <c r="O35" s="147">
        <v>0</v>
      </c>
      <c r="P35" s="149"/>
      <c r="Q35" s="147">
        <v>0</v>
      </c>
      <c r="R35" s="149"/>
      <c r="S35" s="147">
        <v>-685</v>
      </c>
      <c r="T35" s="149"/>
      <c r="U35" s="147">
        <v>-3015050</v>
      </c>
      <c r="V35" s="89"/>
      <c r="W35" s="147">
        <v>1441865</v>
      </c>
      <c r="X35" s="39"/>
      <c r="Y35" s="147">
        <f>SUM(S35:W35)</f>
        <v>-1573870</v>
      </c>
      <c r="Z35" s="39"/>
      <c r="AA35" s="147">
        <f>SUM(C35:Q35)+Y35</f>
        <v>-1573870</v>
      </c>
      <c r="AB35" s="39"/>
      <c r="AC35" s="147">
        <v>4988625</v>
      </c>
      <c r="AD35" s="39"/>
      <c r="AE35" s="147">
        <f>SUM(AA35:AC35)</f>
        <v>3414755</v>
      </c>
    </row>
    <row r="36" spans="1:31" s="12" customFormat="1" ht="20.25" customHeight="1">
      <c r="A36" s="59" t="s">
        <v>144</v>
      </c>
      <c r="B36" s="59"/>
      <c r="C36" s="146">
        <f>SUM(C30:C35)</f>
        <v>0</v>
      </c>
      <c r="D36" s="153"/>
      <c r="E36" s="146">
        <f>SUM(E30:E35)</f>
        <v>0</v>
      </c>
      <c r="F36" s="153"/>
      <c r="G36" s="146">
        <f>SUM(G30:G35)</f>
        <v>0</v>
      </c>
      <c r="H36" s="146"/>
      <c r="I36" s="146">
        <f>SUM(I30:I35)</f>
        <v>0</v>
      </c>
      <c r="J36" s="153"/>
      <c r="K36" s="146">
        <f>SUM(K30:K35)</f>
        <v>0</v>
      </c>
      <c r="L36" s="153"/>
      <c r="M36" s="146">
        <f>SUM(M30:M35)</f>
        <v>0</v>
      </c>
      <c r="N36" s="153"/>
      <c r="O36" s="146">
        <f>SUM(O30:O35)</f>
        <v>0</v>
      </c>
      <c r="P36" s="153"/>
      <c r="Q36" s="146">
        <f>SUM(Q30:Q35)</f>
        <v>9511356</v>
      </c>
      <c r="R36" s="83"/>
      <c r="S36" s="146">
        <f>SUM(S30:S35)</f>
        <v>-685</v>
      </c>
      <c r="T36" s="153"/>
      <c r="U36" s="146">
        <f>SUM(U30:U35)</f>
        <v>-3015050</v>
      </c>
      <c r="V36" s="82"/>
      <c r="W36" s="146">
        <f>SUM(W30:W35)</f>
        <v>1441865</v>
      </c>
      <c r="X36" s="83"/>
      <c r="Y36" s="146">
        <f>SUM(Y30:Y35)</f>
        <v>-1573870</v>
      </c>
      <c r="Z36" s="83"/>
      <c r="AA36" s="146">
        <f>SUM(C36:Q36)+Y36</f>
        <v>7937486</v>
      </c>
      <c r="AB36" s="83"/>
      <c r="AC36" s="146">
        <f>SUM(AC30:AC35)</f>
        <v>8518290</v>
      </c>
      <c r="AD36" s="83"/>
      <c r="AE36" s="146">
        <f>SUM(AA36:AC36)</f>
        <v>16455776</v>
      </c>
    </row>
    <row r="37" spans="1:31" s="72" customFormat="1" ht="20.25" customHeight="1">
      <c r="A37" s="43" t="s">
        <v>206</v>
      </c>
      <c r="B37" s="43"/>
      <c r="C37" s="159">
        <v>0</v>
      </c>
      <c r="D37" s="149"/>
      <c r="E37" s="159">
        <v>0</v>
      </c>
      <c r="F37" s="149"/>
      <c r="G37" s="159">
        <v>0</v>
      </c>
      <c r="H37" s="131"/>
      <c r="I37" s="159">
        <v>0</v>
      </c>
      <c r="J37" s="149"/>
      <c r="K37" s="159">
        <v>0</v>
      </c>
      <c r="L37" s="149"/>
      <c r="M37" s="159">
        <v>0</v>
      </c>
      <c r="N37" s="149"/>
      <c r="O37" s="159">
        <v>0</v>
      </c>
      <c r="P37" s="149"/>
      <c r="Q37" s="159">
        <v>333587</v>
      </c>
      <c r="R37" s="104"/>
      <c r="S37" s="159">
        <f>-Q37</f>
        <v>-333587</v>
      </c>
      <c r="T37" s="149"/>
      <c r="U37" s="159">
        <v>0</v>
      </c>
      <c r="V37" s="105"/>
      <c r="W37" s="159">
        <v>0</v>
      </c>
      <c r="X37" s="104"/>
      <c r="Y37" s="159">
        <f>SUM(S37:W37)</f>
        <v>-333587</v>
      </c>
      <c r="Z37" s="104"/>
      <c r="AA37" s="159">
        <v>0</v>
      </c>
      <c r="AB37" s="104"/>
      <c r="AC37" s="159">
        <v>0</v>
      </c>
      <c r="AD37" s="104"/>
      <c r="AE37" s="159">
        <v>0</v>
      </c>
    </row>
    <row r="38" spans="1:31" s="86" customFormat="1" ht="20.25" customHeight="1" thickBot="1">
      <c r="A38" s="121" t="s">
        <v>258</v>
      </c>
      <c r="B38" s="121"/>
      <c r="C38" s="57">
        <f>C13+C36+C29+C37</f>
        <v>7742942</v>
      </c>
      <c r="D38" s="58"/>
      <c r="E38" s="57">
        <f>E13+E36+E29+E37</f>
        <v>-1135146</v>
      </c>
      <c r="F38" s="58"/>
      <c r="G38" s="57">
        <f>G13+G36+G29+G37</f>
        <v>36462883</v>
      </c>
      <c r="H38" s="58"/>
      <c r="I38" s="57">
        <f>I13+I36+I29+I37</f>
        <v>3470021</v>
      </c>
      <c r="J38" s="58"/>
      <c r="K38" s="57">
        <f>K13+K36+K29+K37</f>
        <v>4086952</v>
      </c>
      <c r="L38" s="58"/>
      <c r="M38" s="206">
        <f>M13+M36+M29+M37</f>
        <v>-5159</v>
      </c>
      <c r="N38" s="58"/>
      <c r="O38" s="57">
        <f>O13+O36+O29+O37</f>
        <v>820666</v>
      </c>
      <c r="P38" s="58"/>
      <c r="Q38" s="57">
        <f>Q13+Q36+Q29+Q37</f>
        <v>64434065</v>
      </c>
      <c r="R38" s="58"/>
      <c r="S38" s="57">
        <f>S13+S36+S29+S37</f>
        <v>7311417</v>
      </c>
      <c r="T38" s="58"/>
      <c r="U38" s="57">
        <f>U13+U36+U29+U37</f>
        <v>-1635126</v>
      </c>
      <c r="V38" s="58"/>
      <c r="W38" s="57">
        <f>W13+W36+W29+W37</f>
        <v>-1585862</v>
      </c>
      <c r="X38" s="58"/>
      <c r="Y38" s="57">
        <f>Y13+Y36+Y29+Y37</f>
        <v>4090429</v>
      </c>
      <c r="Z38" s="58"/>
      <c r="AA38" s="57">
        <f>AA13+AA36+AA29</f>
        <v>119967653</v>
      </c>
      <c r="AB38" s="58"/>
      <c r="AC38" s="57">
        <f>AC13+AC36+AC29+AC37</f>
        <v>53197342</v>
      </c>
      <c r="AD38" s="58"/>
      <c r="AE38" s="57">
        <f>AE13+AE36+AE29+AE37</f>
        <v>173164995</v>
      </c>
    </row>
    <row r="39" ht="21" customHeight="1" thickTop="1"/>
    <row r="40" ht="21" customHeight="1">
      <c r="AE40" s="194"/>
    </row>
  </sheetData>
  <sheetProtection/>
  <mergeCells count="2">
    <mergeCell ref="C4:AE4"/>
    <mergeCell ref="S5:Y5"/>
  </mergeCells>
  <printOptions/>
  <pageMargins left="0.76" right="0.4" top="0.48" bottom="0.5" header="0.5" footer="0.5"/>
  <pageSetup firstPageNumber="14" useFirstPageNumber="1" fitToHeight="2" fitToWidth="1" horizontalDpi="600" verticalDpi="600" orientation="landscape" paperSize="9" scale="57" r:id="rId1"/>
  <headerFooter alignWithMargins="0">
    <oddFooter>&amp;Lหมายเหตุประกอบงบการเงินเป็นส่วนหนึ่งของงบการเงินนี้
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9"/>
  <sheetViews>
    <sheetView zoomScale="85" zoomScaleNormal="85" zoomScaleSheetLayoutView="85" zoomScalePageLayoutView="0" workbookViewId="0" topLeftCell="A1">
      <selection activeCell="A1" sqref="A1"/>
    </sheetView>
  </sheetViews>
  <sheetFormatPr defaultColWidth="9.140625" defaultRowHeight="22.5" customHeight="1"/>
  <cols>
    <col min="1" max="1" width="43.140625" style="3" customWidth="1"/>
    <col min="2" max="2" width="8.8515625" style="3" customWidth="1"/>
    <col min="3" max="3" width="2.28125" style="3" customWidth="1"/>
    <col min="4" max="4" width="16.7109375" style="3" customWidth="1"/>
    <col min="5" max="5" width="2.140625" style="3" customWidth="1"/>
    <col min="6" max="6" width="16.7109375" style="3" hidden="1" customWidth="1"/>
    <col min="7" max="7" width="2.00390625" style="3" hidden="1" customWidth="1"/>
    <col min="8" max="8" width="16.7109375" style="3" customWidth="1"/>
    <col min="9" max="9" width="2.140625" style="3" customWidth="1"/>
    <col min="10" max="10" width="16.7109375" style="3" customWidth="1"/>
    <col min="11" max="11" width="2.140625" style="3" customWidth="1"/>
    <col min="12" max="12" width="16.7109375" style="3" customWidth="1"/>
    <col min="13" max="13" width="2.140625" style="3" customWidth="1"/>
    <col min="14" max="14" width="16.7109375" style="3" customWidth="1"/>
    <col min="15" max="15" width="2.140625" style="3" customWidth="1"/>
    <col min="16" max="16" width="16.7109375" style="3" hidden="1" customWidth="1"/>
    <col min="17" max="17" width="2.140625" style="3" hidden="1" customWidth="1"/>
    <col min="18" max="18" width="16.7109375" style="3" customWidth="1"/>
    <col min="19" max="19" width="2.140625" style="3" customWidth="1"/>
    <col min="20" max="20" width="16.7109375" style="3" customWidth="1"/>
    <col min="21" max="21" width="2.140625" style="3" customWidth="1"/>
    <col min="22" max="22" width="16.7109375" style="3" customWidth="1"/>
    <col min="23" max="23" width="2.140625" style="3" customWidth="1"/>
    <col min="24" max="24" width="16.7109375" style="3" customWidth="1"/>
    <col min="25" max="25" width="11.57421875" style="3" bestFit="1" customWidth="1"/>
    <col min="26" max="16384" width="9.140625" style="3" customWidth="1"/>
  </cols>
  <sheetData>
    <row r="1" spans="1:23" ht="24.75" customHeight="1">
      <c r="A1" s="2" t="s">
        <v>120</v>
      </c>
      <c r="B1" s="2"/>
      <c r="C1" s="2"/>
      <c r="D1" s="9"/>
      <c r="E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2"/>
      <c r="W1" s="2"/>
    </row>
    <row r="2" spans="1:23" ht="24.75" customHeight="1">
      <c r="A2" s="2" t="s">
        <v>189</v>
      </c>
      <c r="B2" s="2"/>
      <c r="C2" s="2"/>
      <c r="D2" s="9"/>
      <c r="E2" s="2"/>
      <c r="G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2"/>
      <c r="W2" s="2"/>
    </row>
    <row r="3" spans="1:24" ht="21.75" customHeight="1">
      <c r="A3" s="10"/>
      <c r="B3" s="10"/>
      <c r="C3" s="10"/>
      <c r="D3" s="9"/>
      <c r="E3" s="10"/>
      <c r="F3" s="174"/>
      <c r="G3" s="10"/>
      <c r="H3" s="17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74"/>
      <c r="U3" s="10"/>
      <c r="V3" s="174"/>
      <c r="W3" s="10"/>
      <c r="X3" s="76" t="s">
        <v>126</v>
      </c>
    </row>
    <row r="4" spans="1:24" ht="21.75" customHeight="1">
      <c r="A4" s="4"/>
      <c r="B4" s="4"/>
      <c r="C4" s="4"/>
      <c r="D4" s="219" t="s">
        <v>57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</row>
    <row r="5" spans="1:24" ht="21" customHeight="1">
      <c r="A5" s="4"/>
      <c r="B5" s="4"/>
      <c r="C5" s="4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220" t="s">
        <v>131</v>
      </c>
      <c r="U5" s="220"/>
      <c r="V5" s="220"/>
      <c r="W5" s="175"/>
      <c r="X5" s="96"/>
    </row>
    <row r="6" spans="1:24" ht="21" customHeight="1">
      <c r="A6" s="4"/>
      <c r="B6" s="4"/>
      <c r="C6" s="4"/>
      <c r="D6" s="175"/>
      <c r="E6" s="175"/>
      <c r="F6" s="175"/>
      <c r="G6" s="175"/>
      <c r="H6" s="175"/>
      <c r="I6" s="175"/>
      <c r="J6" s="175"/>
      <c r="K6" s="175"/>
      <c r="L6" s="176" t="s">
        <v>21</v>
      </c>
      <c r="M6" s="175"/>
      <c r="N6" s="175"/>
      <c r="O6" s="175"/>
      <c r="P6" s="175"/>
      <c r="Q6" s="175"/>
      <c r="R6" s="175"/>
      <c r="S6" s="175"/>
      <c r="T6" s="175"/>
      <c r="U6" s="175"/>
      <c r="V6" s="162" t="s">
        <v>132</v>
      </c>
      <c r="W6" s="175"/>
      <c r="X6" s="96"/>
    </row>
    <row r="7" spans="1:24" ht="21" customHeight="1">
      <c r="A7" s="5"/>
      <c r="B7" s="5"/>
      <c r="C7" s="5"/>
      <c r="D7" s="5" t="s">
        <v>29</v>
      </c>
      <c r="E7" s="5"/>
      <c r="F7" s="5"/>
      <c r="G7" s="5"/>
      <c r="H7" s="5"/>
      <c r="I7" s="175"/>
      <c r="J7" s="175"/>
      <c r="K7" s="175"/>
      <c r="L7" s="90" t="s">
        <v>182</v>
      </c>
      <c r="M7" s="175"/>
      <c r="N7" s="175"/>
      <c r="O7" s="175"/>
      <c r="P7" s="175"/>
      <c r="Q7" s="175"/>
      <c r="R7" s="177" t="s">
        <v>22</v>
      </c>
      <c r="S7" s="175"/>
      <c r="T7" s="32" t="s">
        <v>86</v>
      </c>
      <c r="U7" s="32"/>
      <c r="V7" s="70" t="s">
        <v>133</v>
      </c>
      <c r="W7" s="5"/>
      <c r="X7" s="96"/>
    </row>
    <row r="8" spans="1:24" ht="21" customHeight="1">
      <c r="A8" s="5"/>
      <c r="B8" s="5"/>
      <c r="C8" s="5"/>
      <c r="D8" s="5" t="s">
        <v>30</v>
      </c>
      <c r="E8" s="5"/>
      <c r="F8" s="32" t="s">
        <v>115</v>
      </c>
      <c r="G8" s="5"/>
      <c r="H8" s="5" t="s">
        <v>28</v>
      </c>
      <c r="I8" s="5"/>
      <c r="J8" s="5"/>
      <c r="K8" s="5"/>
      <c r="L8" s="5" t="s">
        <v>183</v>
      </c>
      <c r="M8" s="5"/>
      <c r="N8" s="5" t="s">
        <v>93</v>
      </c>
      <c r="O8" s="5"/>
      <c r="P8" s="30" t="s">
        <v>253</v>
      </c>
      <c r="Q8" s="5"/>
      <c r="R8" s="5" t="s">
        <v>52</v>
      </c>
      <c r="S8" s="5"/>
      <c r="T8" s="32" t="s">
        <v>64</v>
      </c>
      <c r="U8" s="32"/>
      <c r="V8" s="40" t="s">
        <v>134</v>
      </c>
      <c r="W8" s="5"/>
      <c r="X8" s="40" t="s">
        <v>65</v>
      </c>
    </row>
    <row r="9" spans="1:24" ht="21" customHeight="1">
      <c r="A9" s="7"/>
      <c r="B9" s="8" t="s">
        <v>3</v>
      </c>
      <c r="C9" s="8"/>
      <c r="D9" s="67" t="s">
        <v>32</v>
      </c>
      <c r="E9" s="7"/>
      <c r="F9" s="68" t="s">
        <v>259</v>
      </c>
      <c r="G9" s="7"/>
      <c r="H9" s="67" t="s">
        <v>87</v>
      </c>
      <c r="I9" s="7"/>
      <c r="J9" s="88" t="s">
        <v>168</v>
      </c>
      <c r="K9" s="91"/>
      <c r="L9" s="67" t="s">
        <v>184</v>
      </c>
      <c r="M9" s="7"/>
      <c r="N9" s="67" t="s">
        <v>50</v>
      </c>
      <c r="O9" s="7"/>
      <c r="P9" s="68" t="s">
        <v>254</v>
      </c>
      <c r="Q9" s="7"/>
      <c r="R9" s="67" t="s">
        <v>51</v>
      </c>
      <c r="S9" s="7"/>
      <c r="T9" s="68" t="s">
        <v>1</v>
      </c>
      <c r="U9" s="32"/>
      <c r="V9" s="69" t="s">
        <v>19</v>
      </c>
      <c r="W9" s="7"/>
      <c r="X9" s="69" t="s">
        <v>43</v>
      </c>
    </row>
    <row r="10" spans="1:24" ht="7.5" customHeight="1">
      <c r="A10" s="7"/>
      <c r="B10" s="7"/>
      <c r="C10" s="8"/>
      <c r="D10" s="5"/>
      <c r="E10" s="7"/>
      <c r="F10" s="30"/>
      <c r="G10" s="7"/>
      <c r="H10" s="5"/>
      <c r="I10" s="7"/>
      <c r="J10" s="7"/>
      <c r="K10" s="7"/>
      <c r="L10" s="7"/>
      <c r="M10" s="7"/>
      <c r="N10" s="5"/>
      <c r="O10" s="7"/>
      <c r="P10" s="30"/>
      <c r="Q10" s="7"/>
      <c r="R10" s="5"/>
      <c r="S10" s="7"/>
      <c r="T10" s="30"/>
      <c r="U10" s="32"/>
      <c r="V10" s="40"/>
      <c r="W10" s="7"/>
      <c r="X10" s="40"/>
    </row>
    <row r="11" spans="1:24" ht="21" customHeight="1">
      <c r="A11" s="65" t="s">
        <v>255</v>
      </c>
      <c r="B11" s="65"/>
      <c r="C11" s="4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ht="21" customHeight="1">
      <c r="A12" s="92" t="s">
        <v>229</v>
      </c>
      <c r="B12" s="92"/>
      <c r="C12" s="41"/>
      <c r="D12" s="15">
        <v>7742942</v>
      </c>
      <c r="E12" s="12"/>
      <c r="F12" s="131">
        <v>35572855</v>
      </c>
      <c r="G12" s="12"/>
      <c r="H12" s="146">
        <v>35572855</v>
      </c>
      <c r="I12" s="12"/>
      <c r="J12" s="15">
        <v>3470021</v>
      </c>
      <c r="K12" s="12"/>
      <c r="L12" s="15">
        <v>428671</v>
      </c>
      <c r="M12" s="12"/>
      <c r="N12" s="15">
        <v>820666</v>
      </c>
      <c r="O12" s="12"/>
      <c r="P12" s="131">
        <v>1280946</v>
      </c>
      <c r="Q12" s="12"/>
      <c r="R12" s="15">
        <v>27566867</v>
      </c>
      <c r="S12" s="12"/>
      <c r="T12" s="15">
        <v>1280946</v>
      </c>
      <c r="U12" s="12"/>
      <c r="V12" s="15">
        <v>1280946</v>
      </c>
      <c r="W12" s="12"/>
      <c r="X12" s="146">
        <v>76882968</v>
      </c>
      <c r="Y12" s="181"/>
    </row>
    <row r="13" spans="1:24" ht="21" customHeight="1">
      <c r="A13" s="41" t="s">
        <v>218</v>
      </c>
      <c r="B13" s="41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24" ht="20.25" customHeight="1">
      <c r="A14" s="41" t="s">
        <v>147</v>
      </c>
      <c r="B14" s="41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</row>
    <row r="15" spans="1:24" ht="20.25" customHeight="1">
      <c r="A15" s="93" t="s">
        <v>220</v>
      </c>
      <c r="B15" s="93"/>
      <c r="C15" s="41"/>
      <c r="D15" s="42"/>
      <c r="E15" s="42"/>
      <c r="F15" s="178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157"/>
      <c r="W15" s="42"/>
      <c r="X15" s="157"/>
    </row>
    <row r="16" spans="1:24" ht="20.25" customHeight="1">
      <c r="A16" s="78" t="s">
        <v>221</v>
      </c>
      <c r="B16" s="114">
        <v>17</v>
      </c>
      <c r="C16" s="97"/>
      <c r="D16" s="147">
        <v>0</v>
      </c>
      <c r="E16" s="73"/>
      <c r="F16" s="147">
        <v>0</v>
      </c>
      <c r="G16" s="73"/>
      <c r="H16" s="147">
        <v>0</v>
      </c>
      <c r="I16" s="73"/>
      <c r="J16" s="147">
        <v>0</v>
      </c>
      <c r="K16" s="158"/>
      <c r="L16" s="147">
        <v>0</v>
      </c>
      <c r="M16" s="73"/>
      <c r="N16" s="147">
        <v>0</v>
      </c>
      <c r="O16" s="73"/>
      <c r="P16" s="147">
        <v>0</v>
      </c>
      <c r="Q16" s="73"/>
      <c r="R16" s="147">
        <v>-4258619</v>
      </c>
      <c r="S16" s="73"/>
      <c r="T16" s="147" t="s">
        <v>20</v>
      </c>
      <c r="U16" s="73"/>
      <c r="V16" s="147" t="str">
        <f>T16</f>
        <v>-</v>
      </c>
      <c r="W16" s="73"/>
      <c r="X16" s="147">
        <f>SUM(D16:T16)</f>
        <v>-4258619</v>
      </c>
    </row>
    <row r="17" spans="1:24" s="1" customFormat="1" ht="21" customHeight="1">
      <c r="A17" s="1" t="s">
        <v>260</v>
      </c>
      <c r="C17" s="41"/>
      <c r="D17" s="156">
        <f>SUM(D16:D16)</f>
        <v>0</v>
      </c>
      <c r="E17" s="42"/>
      <c r="F17" s="156"/>
      <c r="G17" s="42"/>
      <c r="H17" s="156">
        <f>SUM(H16:H16)</f>
        <v>0</v>
      </c>
      <c r="I17" s="42"/>
      <c r="J17" s="156">
        <f>SUM(J16:J16)</f>
        <v>0</v>
      </c>
      <c r="K17" s="157"/>
      <c r="L17" s="156">
        <f>SUM(L16:L16)</f>
        <v>0</v>
      </c>
      <c r="M17" s="42"/>
      <c r="N17" s="156">
        <f>SUM(N16:N16)</f>
        <v>0</v>
      </c>
      <c r="O17" s="42"/>
      <c r="P17" s="156"/>
      <c r="Q17" s="42"/>
      <c r="R17" s="156">
        <f>SUM(R16:R16)</f>
        <v>-4258619</v>
      </c>
      <c r="S17" s="42"/>
      <c r="T17" s="156">
        <f>SUM(T16:T16)</f>
        <v>0</v>
      </c>
      <c r="U17" s="42"/>
      <c r="V17" s="156">
        <f>SUM(V16:V16)</f>
        <v>0</v>
      </c>
      <c r="W17" s="42"/>
      <c r="X17" s="156">
        <f>SUM(X16:X16)</f>
        <v>-4258619</v>
      </c>
    </row>
    <row r="18" spans="1:24" ht="21" customHeight="1">
      <c r="A18" s="41" t="s">
        <v>219</v>
      </c>
      <c r="B18" s="41"/>
      <c r="C18" s="41"/>
      <c r="D18" s="115"/>
      <c r="E18" s="42"/>
      <c r="F18" s="161"/>
      <c r="G18" s="42"/>
      <c r="H18" s="115"/>
      <c r="I18" s="42"/>
      <c r="J18" s="151"/>
      <c r="K18" s="153"/>
      <c r="L18" s="153"/>
      <c r="M18" s="42"/>
      <c r="N18" s="151"/>
      <c r="O18" s="42"/>
      <c r="P18" s="115"/>
      <c r="Q18" s="42"/>
      <c r="R18" s="115"/>
      <c r="S18" s="42"/>
      <c r="T18" s="115"/>
      <c r="U18" s="42"/>
      <c r="V18" s="155"/>
      <c r="W18" s="42"/>
      <c r="X18" s="155"/>
    </row>
    <row r="19" spans="1:24" s="1" customFormat="1" ht="21" customHeight="1">
      <c r="A19" s="41" t="s">
        <v>147</v>
      </c>
      <c r="B19" s="41"/>
      <c r="C19" s="41"/>
      <c r="D19" s="156">
        <f>SUM(D17:D18)</f>
        <v>0</v>
      </c>
      <c r="E19" s="42"/>
      <c r="F19" s="156">
        <f>SUM(F17:F18)</f>
        <v>0</v>
      </c>
      <c r="G19" s="42"/>
      <c r="H19" s="156">
        <f>SUM(H17:H18)</f>
        <v>0</v>
      </c>
      <c r="I19" s="42"/>
      <c r="J19" s="156">
        <f>SUM(J17:J18)</f>
        <v>0</v>
      </c>
      <c r="K19" s="31"/>
      <c r="L19" s="156">
        <f>SUM(L17:L18)</f>
        <v>0</v>
      </c>
      <c r="M19" s="42"/>
      <c r="N19" s="156">
        <f>SUM(N17:N18)</f>
        <v>0</v>
      </c>
      <c r="O19" s="42"/>
      <c r="P19" s="156">
        <f>SUM(P17:P18)</f>
        <v>0</v>
      </c>
      <c r="Q19" s="42"/>
      <c r="R19" s="156">
        <f>SUM(R17:R18)</f>
        <v>-4258619</v>
      </c>
      <c r="S19" s="42"/>
      <c r="T19" s="156">
        <f>SUM(T17:T18)</f>
        <v>0</v>
      </c>
      <c r="U19" s="31"/>
      <c r="V19" s="156">
        <f>SUM(V17:V18)</f>
        <v>0</v>
      </c>
      <c r="W19" s="31"/>
      <c r="X19" s="156">
        <f>SUM(X17:X18)</f>
        <v>-4258619</v>
      </c>
    </row>
    <row r="20" spans="1:24" ht="21" customHeight="1">
      <c r="A20" s="41" t="s">
        <v>141</v>
      </c>
      <c r="B20" s="41"/>
      <c r="C20" s="41"/>
      <c r="D20" s="42"/>
      <c r="E20" s="42"/>
      <c r="F20" s="178"/>
      <c r="G20" s="42"/>
      <c r="H20" s="42"/>
      <c r="I20" s="42"/>
      <c r="J20" s="42"/>
      <c r="K20" s="42"/>
      <c r="L20" s="42"/>
      <c r="M20" s="42"/>
      <c r="N20" s="42"/>
      <c r="O20" s="42"/>
      <c r="P20" s="178"/>
      <c r="Q20" s="42"/>
      <c r="R20" s="42"/>
      <c r="S20" s="42"/>
      <c r="T20" s="42"/>
      <c r="U20" s="153"/>
      <c r="V20" s="42"/>
      <c r="W20" s="42"/>
      <c r="X20" s="157"/>
    </row>
    <row r="21" spans="1:24" ht="21" customHeight="1">
      <c r="A21" s="78" t="s">
        <v>142</v>
      </c>
      <c r="B21" s="78"/>
      <c r="C21" s="97"/>
      <c r="D21" s="147">
        <v>0</v>
      </c>
      <c r="E21" s="73"/>
      <c r="F21" s="147">
        <v>0</v>
      </c>
      <c r="G21" s="73"/>
      <c r="H21" s="147">
        <v>0</v>
      </c>
      <c r="I21" s="73"/>
      <c r="J21" s="147">
        <v>0</v>
      </c>
      <c r="K21" s="149"/>
      <c r="L21" s="147">
        <v>0</v>
      </c>
      <c r="M21" s="73"/>
      <c r="N21" s="147">
        <v>0</v>
      </c>
      <c r="O21" s="149"/>
      <c r="P21" s="147">
        <v>0</v>
      </c>
      <c r="Q21" s="73"/>
      <c r="R21" s="147">
        <v>6444720</v>
      </c>
      <c r="S21" s="73"/>
      <c r="T21" s="147">
        <v>0</v>
      </c>
      <c r="U21" s="149"/>
      <c r="V21" s="147">
        <v>0</v>
      </c>
      <c r="W21" s="73"/>
      <c r="X21" s="147">
        <f>SUM(D21:T21)</f>
        <v>6444720</v>
      </c>
    </row>
    <row r="22" spans="1:24" s="1" customFormat="1" ht="21" customHeight="1">
      <c r="A22" s="6" t="s">
        <v>144</v>
      </c>
      <c r="B22" s="41"/>
      <c r="C22" s="41"/>
      <c r="D22" s="156">
        <f>SUM(D21)</f>
        <v>0</v>
      </c>
      <c r="E22" s="42"/>
      <c r="F22" s="156"/>
      <c r="G22" s="42"/>
      <c r="H22" s="156">
        <f>SUM(H21)</f>
        <v>0</v>
      </c>
      <c r="I22" s="42"/>
      <c r="J22" s="156">
        <f>SUM(J21)</f>
        <v>0</v>
      </c>
      <c r="K22" s="153"/>
      <c r="L22" s="156">
        <f>SUM(L21)</f>
        <v>0</v>
      </c>
      <c r="M22" s="42"/>
      <c r="N22" s="156">
        <f>SUM(N21)</f>
        <v>0</v>
      </c>
      <c r="O22" s="153"/>
      <c r="P22" s="156"/>
      <c r="Q22" s="42"/>
      <c r="R22" s="156">
        <f>SUM(R21)</f>
        <v>6444720</v>
      </c>
      <c r="S22" s="42"/>
      <c r="T22" s="156">
        <f>SUM(T21)</f>
        <v>0</v>
      </c>
      <c r="U22" s="153"/>
      <c r="V22" s="156">
        <f>SUM(V21)</f>
        <v>0</v>
      </c>
      <c r="W22" s="42"/>
      <c r="X22" s="156">
        <f>SUM(X21)</f>
        <v>6444720</v>
      </c>
    </row>
    <row r="23" spans="1:24" ht="21" customHeight="1">
      <c r="A23" s="43" t="s">
        <v>206</v>
      </c>
      <c r="B23" s="78"/>
      <c r="C23" s="97"/>
      <c r="D23" s="147">
        <v>0</v>
      </c>
      <c r="E23" s="73"/>
      <c r="F23" s="147"/>
      <c r="G23" s="73"/>
      <c r="H23" s="147">
        <v>0</v>
      </c>
      <c r="I23" s="73"/>
      <c r="J23" s="147">
        <v>0</v>
      </c>
      <c r="K23" s="149"/>
      <c r="L23" s="147">
        <v>0</v>
      </c>
      <c r="M23" s="73"/>
      <c r="N23" s="147">
        <v>0</v>
      </c>
      <c r="O23" s="149"/>
      <c r="P23" s="147"/>
      <c r="Q23" s="73"/>
      <c r="R23" s="147">
        <v>777</v>
      </c>
      <c r="S23" s="73"/>
      <c r="T23" s="147">
        <v>-777</v>
      </c>
      <c r="U23" s="149"/>
      <c r="V23" s="147">
        <f>SUM(T23:U23)</f>
        <v>-777</v>
      </c>
      <c r="W23" s="73"/>
      <c r="X23" s="147">
        <f>SUM(H23:R23,V23)</f>
        <v>0</v>
      </c>
    </row>
    <row r="24" spans="1:25" ht="21" customHeight="1" thickBot="1">
      <c r="A24" s="41" t="s">
        <v>256</v>
      </c>
      <c r="B24" s="41"/>
      <c r="C24" s="41"/>
      <c r="D24" s="179">
        <f>D12+D19+D21+D23</f>
        <v>7742942</v>
      </c>
      <c r="E24" s="42"/>
      <c r="F24" s="180">
        <f>F12+F19+F21</f>
        <v>35572855</v>
      </c>
      <c r="G24" s="31"/>
      <c r="H24" s="179">
        <f>H12+H19+H21+H23</f>
        <v>35572855</v>
      </c>
      <c r="I24" s="42"/>
      <c r="J24" s="179">
        <f>J12+J19+J21+J23</f>
        <v>3470021</v>
      </c>
      <c r="K24" s="171"/>
      <c r="L24" s="179">
        <f>L12+L19+L21+L23</f>
        <v>428671</v>
      </c>
      <c r="M24" s="42"/>
      <c r="N24" s="179">
        <f>N12+N19+N21+N23</f>
        <v>820666</v>
      </c>
      <c r="O24" s="42"/>
      <c r="P24" s="180">
        <f>P12+P19+P21</f>
        <v>1280946</v>
      </c>
      <c r="Q24" s="31"/>
      <c r="R24" s="179">
        <f>R12+R19+R21+R23</f>
        <v>29753745</v>
      </c>
      <c r="S24" s="42"/>
      <c r="T24" s="179">
        <f>T12+T19+T21+T23</f>
        <v>1280169</v>
      </c>
      <c r="U24" s="154"/>
      <c r="V24" s="179">
        <f>V12+V19+V21+V23</f>
        <v>1280169</v>
      </c>
      <c r="W24" s="31"/>
      <c r="X24" s="179">
        <f>X12+X19+X21+X23</f>
        <v>79069069</v>
      </c>
      <c r="Y24" s="122">
        <f>X24-'[1]BL3-6'!H114</f>
        <v>0</v>
      </c>
    </row>
    <row r="25" ht="22.5" customHeight="1" thickTop="1">
      <c r="K25" s="4"/>
    </row>
    <row r="26" spans="1:24" ht="21" customHeight="1">
      <c r="A26" s="65" t="s">
        <v>257</v>
      </c>
      <c r="B26" s="65"/>
      <c r="C26" s="4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5" ht="21" customHeight="1">
      <c r="A27" s="92" t="s">
        <v>241</v>
      </c>
      <c r="B27" s="92"/>
      <c r="C27" s="41"/>
      <c r="D27" s="182">
        <v>7742942</v>
      </c>
      <c r="E27" s="12"/>
      <c r="F27" s="131"/>
      <c r="G27" s="12"/>
      <c r="H27" s="182">
        <v>35572855</v>
      </c>
      <c r="I27" s="12"/>
      <c r="J27" s="182">
        <v>3470021</v>
      </c>
      <c r="K27" s="12"/>
      <c r="L27" s="182">
        <v>428671</v>
      </c>
      <c r="M27" s="12"/>
      <c r="N27" s="182">
        <v>820666</v>
      </c>
      <c r="O27" s="12"/>
      <c r="P27" s="131"/>
      <c r="Q27" s="12"/>
      <c r="R27" s="182">
        <v>32244832</v>
      </c>
      <c r="S27" s="12"/>
      <c r="T27" s="182">
        <v>1280169</v>
      </c>
      <c r="U27" s="12"/>
      <c r="V27" s="182">
        <v>1280169</v>
      </c>
      <c r="W27" s="12"/>
      <c r="X27" s="15">
        <f>SUM(D27:T27)</f>
        <v>81560156</v>
      </c>
      <c r="Y27" s="181"/>
    </row>
    <row r="28" spans="1:24" ht="21" customHeight="1">
      <c r="A28" s="41" t="s">
        <v>218</v>
      </c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</row>
    <row r="29" spans="1:24" ht="20.25" customHeight="1">
      <c r="A29" s="41" t="s">
        <v>147</v>
      </c>
      <c r="B29" s="41"/>
      <c r="C29" s="41"/>
      <c r="D29" s="42"/>
      <c r="E29" s="42"/>
      <c r="F29" s="42"/>
      <c r="G29" s="42"/>
      <c r="H29" s="42" t="s">
        <v>308</v>
      </c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</row>
    <row r="30" spans="1:24" ht="20.25" customHeight="1">
      <c r="A30" s="93" t="s">
        <v>220</v>
      </c>
      <c r="B30" s="93"/>
      <c r="C30" s="41"/>
      <c r="D30" s="42"/>
      <c r="E30" s="42"/>
      <c r="F30" s="178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157"/>
      <c r="W30" s="42"/>
      <c r="X30" s="157"/>
    </row>
    <row r="31" spans="1:24" ht="20.25" customHeight="1">
      <c r="A31" s="78" t="s">
        <v>221</v>
      </c>
      <c r="B31" s="114">
        <v>17</v>
      </c>
      <c r="C31" s="97"/>
      <c r="D31" s="147">
        <v>0</v>
      </c>
      <c r="E31" s="73"/>
      <c r="F31" s="147"/>
      <c r="G31" s="73"/>
      <c r="H31" s="147">
        <v>0</v>
      </c>
      <c r="I31" s="73"/>
      <c r="J31" s="147">
        <v>0</v>
      </c>
      <c r="K31" s="158"/>
      <c r="L31" s="147">
        <v>0</v>
      </c>
      <c r="M31" s="73"/>
      <c r="N31" s="147">
        <v>0</v>
      </c>
      <c r="O31" s="73"/>
      <c r="P31" s="147"/>
      <c r="Q31" s="73"/>
      <c r="R31" s="147">
        <v>-5807207</v>
      </c>
      <c r="S31" s="73"/>
      <c r="T31" s="147">
        <v>0</v>
      </c>
      <c r="U31" s="73"/>
      <c r="V31" s="147">
        <v>0</v>
      </c>
      <c r="W31" s="73"/>
      <c r="X31" s="147">
        <f>SUM(D31:T31)</f>
        <v>-5807207</v>
      </c>
    </row>
    <row r="32" spans="1:24" s="1" customFormat="1" ht="21" customHeight="1">
      <c r="A32" s="1" t="s">
        <v>260</v>
      </c>
      <c r="C32" s="41"/>
      <c r="D32" s="208">
        <f>SUM(D31:D31)</f>
        <v>0</v>
      </c>
      <c r="E32" s="42"/>
      <c r="F32" s="146"/>
      <c r="G32" s="42"/>
      <c r="H32" s="208">
        <f>SUM(H31:H31)</f>
        <v>0</v>
      </c>
      <c r="I32" s="42"/>
      <c r="J32" s="208">
        <f>SUM(J31:J31)</f>
        <v>0</v>
      </c>
      <c r="K32" s="157"/>
      <c r="L32" s="208">
        <f>SUM(L31:L31)</f>
        <v>0</v>
      </c>
      <c r="M32" s="42"/>
      <c r="N32" s="208">
        <f>SUM(N31:N31)</f>
        <v>0</v>
      </c>
      <c r="O32" s="42"/>
      <c r="P32" s="146"/>
      <c r="Q32" s="42"/>
      <c r="R32" s="208">
        <f>SUM(R31:R31)</f>
        <v>-5807207</v>
      </c>
      <c r="S32" s="42"/>
      <c r="T32" s="208">
        <f>SUM(T31:T31)</f>
        <v>0</v>
      </c>
      <c r="U32" s="42"/>
      <c r="V32" s="208">
        <f>SUM(V31:V31)</f>
        <v>0</v>
      </c>
      <c r="W32" s="42"/>
      <c r="X32" s="208">
        <f>SUM(X31:X31)</f>
        <v>-5807207</v>
      </c>
    </row>
    <row r="33" spans="1:24" s="1" customFormat="1" ht="21" customHeight="1">
      <c r="A33" s="209" t="s">
        <v>306</v>
      </c>
      <c r="B33" s="114">
        <v>4</v>
      </c>
      <c r="C33" s="41"/>
      <c r="D33" s="208">
        <v>0</v>
      </c>
      <c r="E33" s="31"/>
      <c r="F33" s="146"/>
      <c r="G33" s="31"/>
      <c r="H33" s="208">
        <v>0</v>
      </c>
      <c r="I33" s="31"/>
      <c r="J33" s="208">
        <v>0</v>
      </c>
      <c r="K33" s="157"/>
      <c r="L33" s="159">
        <v>61752</v>
      </c>
      <c r="M33" s="31"/>
      <c r="N33" s="208">
        <v>0</v>
      </c>
      <c r="O33" s="31"/>
      <c r="P33" s="146"/>
      <c r="Q33" s="31"/>
      <c r="R33" s="208">
        <v>0</v>
      </c>
      <c r="S33" s="31"/>
      <c r="T33" s="208">
        <v>0</v>
      </c>
      <c r="U33" s="31"/>
      <c r="V33" s="208">
        <v>0</v>
      </c>
      <c r="W33" s="31"/>
      <c r="X33" s="159">
        <f>L33</f>
        <v>61752</v>
      </c>
    </row>
    <row r="34" spans="1:24" ht="21" customHeight="1">
      <c r="A34" s="41" t="s">
        <v>219</v>
      </c>
      <c r="B34" s="41"/>
      <c r="C34" s="41"/>
      <c r="D34" s="31"/>
      <c r="E34" s="42"/>
      <c r="F34" s="207"/>
      <c r="G34" s="42"/>
      <c r="H34" s="31"/>
      <c r="I34" s="42"/>
      <c r="J34" s="153"/>
      <c r="K34" s="153"/>
      <c r="L34" s="153"/>
      <c r="M34" s="42"/>
      <c r="N34" s="153"/>
      <c r="O34" s="42"/>
      <c r="P34" s="31"/>
      <c r="Q34" s="42"/>
      <c r="R34" s="31"/>
      <c r="S34" s="42"/>
      <c r="T34" s="31"/>
      <c r="U34" s="42"/>
      <c r="V34" s="157"/>
      <c r="W34" s="42"/>
      <c r="X34" s="157"/>
    </row>
    <row r="35" spans="1:24" s="1" customFormat="1" ht="21" customHeight="1">
      <c r="A35" s="41" t="s">
        <v>147</v>
      </c>
      <c r="B35" s="41"/>
      <c r="C35" s="41"/>
      <c r="D35" s="156">
        <f>SUM(D32:D34)</f>
        <v>0</v>
      </c>
      <c r="E35" s="42"/>
      <c r="F35" s="156">
        <f>SUM(F32:F34)</f>
        <v>0</v>
      </c>
      <c r="G35" s="42"/>
      <c r="H35" s="156">
        <f>SUM(H32:H34)</f>
        <v>0</v>
      </c>
      <c r="I35" s="42"/>
      <c r="J35" s="156">
        <f>SUM(J32:J34)</f>
        <v>0</v>
      </c>
      <c r="K35" s="31"/>
      <c r="L35" s="156">
        <f>SUM(L32:L34)</f>
        <v>61752</v>
      </c>
      <c r="M35" s="42"/>
      <c r="N35" s="156">
        <f>SUM(N32:N34)</f>
        <v>0</v>
      </c>
      <c r="O35" s="42"/>
      <c r="P35" s="156">
        <f>SUM(P32:P34)</f>
        <v>0</v>
      </c>
      <c r="Q35" s="42"/>
      <c r="R35" s="156">
        <f>SUM(R32:R34)</f>
        <v>-5807207</v>
      </c>
      <c r="S35" s="42"/>
      <c r="T35" s="156">
        <f>SUM(T32:T34)</f>
        <v>0</v>
      </c>
      <c r="U35" s="31"/>
      <c r="V35" s="156">
        <f>SUM(V32:V34)</f>
        <v>0</v>
      </c>
      <c r="W35" s="31"/>
      <c r="X35" s="156">
        <f>SUM(X32:X34)</f>
        <v>-5745455</v>
      </c>
    </row>
    <row r="36" spans="1:24" ht="21" customHeight="1">
      <c r="A36" s="41" t="s">
        <v>141</v>
      </c>
      <c r="B36" s="41"/>
      <c r="C36" s="41"/>
      <c r="D36" s="42"/>
      <c r="E36" s="42"/>
      <c r="F36" s="178"/>
      <c r="G36" s="42"/>
      <c r="H36" s="42"/>
      <c r="I36" s="42"/>
      <c r="J36" s="42"/>
      <c r="K36" s="42"/>
      <c r="L36" s="42"/>
      <c r="M36" s="42"/>
      <c r="N36" s="42"/>
      <c r="O36" s="42"/>
      <c r="P36" s="178"/>
      <c r="Q36" s="42"/>
      <c r="R36" s="42"/>
      <c r="S36" s="42"/>
      <c r="T36" s="42"/>
      <c r="U36" s="153"/>
      <c r="V36" s="42"/>
      <c r="W36" s="42"/>
      <c r="X36" s="157"/>
    </row>
    <row r="37" spans="1:24" ht="21" customHeight="1">
      <c r="A37" s="78" t="s">
        <v>142</v>
      </c>
      <c r="B37" s="78"/>
      <c r="C37" s="97"/>
      <c r="D37" s="147">
        <v>0</v>
      </c>
      <c r="E37" s="73"/>
      <c r="F37" s="147"/>
      <c r="G37" s="73"/>
      <c r="H37" s="147">
        <v>0</v>
      </c>
      <c r="I37" s="73"/>
      <c r="J37" s="147">
        <v>0</v>
      </c>
      <c r="K37" s="149"/>
      <c r="L37" s="147">
        <v>0</v>
      </c>
      <c r="M37" s="73"/>
      <c r="N37" s="147">
        <v>0</v>
      </c>
      <c r="O37" s="149"/>
      <c r="P37" s="147"/>
      <c r="Q37" s="73"/>
      <c r="R37" s="147">
        <v>5932977</v>
      </c>
      <c r="S37" s="73"/>
      <c r="T37" s="147">
        <v>0</v>
      </c>
      <c r="U37" s="149"/>
      <c r="V37" s="147">
        <v>0</v>
      </c>
      <c r="W37" s="73"/>
      <c r="X37" s="147">
        <f>SUM(D37:T37)</f>
        <v>5932977</v>
      </c>
    </row>
    <row r="38" spans="1:24" s="1" customFormat="1" ht="21" customHeight="1">
      <c r="A38" s="6" t="s">
        <v>144</v>
      </c>
      <c r="B38" s="41"/>
      <c r="C38" s="41"/>
      <c r="D38" s="156">
        <f>SUM(D37)</f>
        <v>0</v>
      </c>
      <c r="E38" s="42"/>
      <c r="F38" s="156"/>
      <c r="G38" s="42"/>
      <c r="H38" s="156">
        <f>SUM(H37)</f>
        <v>0</v>
      </c>
      <c r="I38" s="42"/>
      <c r="J38" s="156">
        <f>SUM(J37)</f>
        <v>0</v>
      </c>
      <c r="K38" s="153"/>
      <c r="L38" s="156">
        <f>SUM(L37)</f>
        <v>0</v>
      </c>
      <c r="M38" s="42"/>
      <c r="N38" s="156">
        <f>SUM(N37)</f>
        <v>0</v>
      </c>
      <c r="O38" s="153"/>
      <c r="P38" s="156"/>
      <c r="Q38" s="42"/>
      <c r="R38" s="156">
        <f>SUM(R37)</f>
        <v>5932977</v>
      </c>
      <c r="S38" s="42"/>
      <c r="T38" s="156">
        <f>SUM(T37)</f>
        <v>0</v>
      </c>
      <c r="U38" s="153"/>
      <c r="V38" s="156">
        <f>SUM(V37)</f>
        <v>0</v>
      </c>
      <c r="W38" s="42"/>
      <c r="X38" s="156">
        <f>SUM(X37)</f>
        <v>5932977</v>
      </c>
    </row>
    <row r="39" spans="1:25" ht="21" customHeight="1" thickBot="1">
      <c r="A39" s="41" t="s">
        <v>258</v>
      </c>
      <c r="B39" s="41"/>
      <c r="C39" s="41"/>
      <c r="D39" s="179">
        <f>D27+D35+D37</f>
        <v>7742942</v>
      </c>
      <c r="E39" s="42"/>
      <c r="F39" s="180">
        <f>F27+F35+F37</f>
        <v>0</v>
      </c>
      <c r="G39" s="31"/>
      <c r="H39" s="179">
        <f>H27+H35+H37</f>
        <v>35572855</v>
      </c>
      <c r="I39" s="42"/>
      <c r="J39" s="179">
        <f>J27+J35+J37</f>
        <v>3470021</v>
      </c>
      <c r="K39" s="171"/>
      <c r="L39" s="179">
        <f>L27+L35+L37</f>
        <v>490423</v>
      </c>
      <c r="M39" s="42"/>
      <c r="N39" s="179">
        <f>N27+N35+N37</f>
        <v>820666</v>
      </c>
      <c r="O39" s="42"/>
      <c r="P39" s="180">
        <f>P27+P35+P37</f>
        <v>0</v>
      </c>
      <c r="Q39" s="31"/>
      <c r="R39" s="179">
        <f>R27+R35+R37</f>
        <v>32370602</v>
      </c>
      <c r="S39" s="42"/>
      <c r="T39" s="179">
        <f>T27+T35+T37</f>
        <v>1280169</v>
      </c>
      <c r="U39" s="154"/>
      <c r="V39" s="179">
        <f>V27+V35+V37</f>
        <v>1280169</v>
      </c>
      <c r="W39" s="31"/>
      <c r="X39" s="179">
        <f>X27+X35+X37</f>
        <v>81747678</v>
      </c>
      <c r="Y39" s="122"/>
    </row>
    <row r="40" ht="22.5" customHeight="1" thickTop="1"/>
  </sheetData>
  <sheetProtection/>
  <mergeCells count="2">
    <mergeCell ref="D4:X4"/>
    <mergeCell ref="T5:V5"/>
  </mergeCells>
  <printOptions/>
  <pageMargins left="0.7" right="0.4" top="0.21" bottom="0.2" header="0.22" footer="0.2"/>
  <pageSetup firstPageNumber="15" useFirstPageNumber="1" fitToHeight="1" fitToWidth="1" horizontalDpi="600" verticalDpi="600" orientation="landscape" paperSize="9" scale="69" r:id="rId1"/>
  <headerFooter alignWithMargins="0">
    <oddFooter>&amp;Lหมายเหตุประกอบงบการเงินเป็นส่วนหนึ่งของงบการเงินนี้&amp;C&amp;P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3"/>
  <sheetViews>
    <sheetView showGridLines="0" zoomScaleSheetLayoutView="115" zoomScalePageLayoutView="0" workbookViewId="0" topLeftCell="A1">
      <selection activeCell="A1" sqref="A1"/>
    </sheetView>
  </sheetViews>
  <sheetFormatPr defaultColWidth="9.140625" defaultRowHeight="23.25" customHeight="1"/>
  <cols>
    <col min="1" max="1" width="5.140625" style="20" customWidth="1"/>
    <col min="2" max="2" width="40.28125" style="20" customWidth="1"/>
    <col min="3" max="3" width="8.140625" style="11" customWidth="1"/>
    <col min="4" max="4" width="12.7109375" style="20" customWidth="1"/>
    <col min="5" max="5" width="0.85546875" style="20" customWidth="1"/>
    <col min="6" max="6" width="12.7109375" style="20" customWidth="1"/>
    <col min="7" max="7" width="0.85546875" style="20" customWidth="1"/>
    <col min="8" max="8" width="12.7109375" style="20" customWidth="1"/>
    <col min="9" max="9" width="0.85546875" style="20" customWidth="1"/>
    <col min="10" max="10" width="12.7109375" style="20" customWidth="1"/>
    <col min="11" max="16384" width="9.140625" style="20" customWidth="1"/>
  </cols>
  <sheetData>
    <row r="1" spans="1:10" ht="21.75" customHeight="1">
      <c r="A1" s="16" t="s">
        <v>0</v>
      </c>
      <c r="B1" s="16"/>
      <c r="C1" s="106"/>
      <c r="H1" s="212"/>
      <c r="I1" s="212"/>
      <c r="J1" s="212"/>
    </row>
    <row r="2" spans="1:10" ht="21.75" customHeight="1">
      <c r="A2" s="16" t="s">
        <v>192</v>
      </c>
      <c r="B2" s="16"/>
      <c r="C2" s="106"/>
      <c r="H2" s="212"/>
      <c r="I2" s="212"/>
      <c r="J2" s="212"/>
    </row>
    <row r="3" spans="1:10" ht="21.75" customHeight="1">
      <c r="A3" s="107"/>
      <c r="B3" s="107"/>
      <c r="C3" s="12"/>
      <c r="J3" s="126" t="s">
        <v>126</v>
      </c>
    </row>
    <row r="4" spans="1:10" ht="21" customHeight="1">
      <c r="A4" s="222"/>
      <c r="B4" s="222"/>
      <c r="C4" s="20"/>
      <c r="D4" s="211" t="s">
        <v>2</v>
      </c>
      <c r="E4" s="211"/>
      <c r="F4" s="211"/>
      <c r="G4" s="17"/>
      <c r="H4" s="211" t="s">
        <v>57</v>
      </c>
      <c r="I4" s="211"/>
      <c r="J4" s="211"/>
    </row>
    <row r="5" spans="1:10" ht="21" customHeight="1">
      <c r="A5" s="164"/>
      <c r="B5" s="164"/>
      <c r="C5" s="20"/>
      <c r="D5" s="214" t="s">
        <v>251</v>
      </c>
      <c r="E5" s="215"/>
      <c r="F5" s="215"/>
      <c r="G5" s="94"/>
      <c r="H5" s="214" t="s">
        <v>251</v>
      </c>
      <c r="I5" s="215"/>
      <c r="J5" s="215"/>
    </row>
    <row r="6" spans="1:10" ht="21" customHeight="1">
      <c r="A6" s="164"/>
      <c r="B6" s="164"/>
      <c r="C6" s="20"/>
      <c r="D6" s="216" t="s">
        <v>250</v>
      </c>
      <c r="E6" s="217"/>
      <c r="F6" s="217"/>
      <c r="G6" s="163"/>
      <c r="H6" s="216" t="s">
        <v>250</v>
      </c>
      <c r="I6" s="217"/>
      <c r="J6" s="217"/>
    </row>
    <row r="7" spans="1:10" s="95" customFormat="1" ht="21.75" customHeight="1">
      <c r="A7" s="222"/>
      <c r="B7" s="222"/>
      <c r="C7" s="11" t="s">
        <v>3</v>
      </c>
      <c r="D7" s="102" t="s">
        <v>242</v>
      </c>
      <c r="E7" s="110"/>
      <c r="F7" s="102" t="s">
        <v>228</v>
      </c>
      <c r="G7" s="70"/>
      <c r="H7" s="102" t="s">
        <v>242</v>
      </c>
      <c r="I7" s="110"/>
      <c r="J7" s="102" t="s">
        <v>228</v>
      </c>
    </row>
    <row r="8" spans="1:10" ht="21.75" customHeight="1">
      <c r="A8" s="18" t="s">
        <v>33</v>
      </c>
      <c r="B8" s="18"/>
      <c r="C8" s="13"/>
      <c r="D8" s="52"/>
      <c r="E8" s="52"/>
      <c r="F8" s="52"/>
      <c r="G8" s="52"/>
      <c r="H8" s="52"/>
      <c r="I8" s="52"/>
      <c r="J8" s="52"/>
    </row>
    <row r="9" spans="1:10" ht="21.75" customHeight="1">
      <c r="A9" s="72" t="s">
        <v>78</v>
      </c>
      <c r="B9" s="72"/>
      <c r="D9" s="134">
        <v>13040480</v>
      </c>
      <c r="E9" s="24"/>
      <c r="F9" s="24">
        <v>12305804</v>
      </c>
      <c r="G9" s="24"/>
      <c r="H9" s="24">
        <v>5932977</v>
      </c>
      <c r="I9" s="24"/>
      <c r="J9" s="24">
        <v>6444720</v>
      </c>
    </row>
    <row r="10" spans="1:10" ht="21.75" customHeight="1">
      <c r="A10" s="108" t="s">
        <v>47</v>
      </c>
      <c r="B10" s="108"/>
      <c r="D10" s="24"/>
      <c r="E10" s="24"/>
      <c r="F10" s="24"/>
      <c r="G10" s="24"/>
      <c r="H10" s="24"/>
      <c r="I10" s="24"/>
      <c r="J10" s="24"/>
    </row>
    <row r="11" spans="1:10" ht="21.75" customHeight="1">
      <c r="A11" s="72" t="s">
        <v>111</v>
      </c>
      <c r="B11" s="72"/>
      <c r="D11" s="134">
        <v>7386213</v>
      </c>
      <c r="E11" s="24"/>
      <c r="F11" s="24">
        <v>6713099</v>
      </c>
      <c r="G11" s="24"/>
      <c r="H11" s="24">
        <v>1542788</v>
      </c>
      <c r="I11" s="24"/>
      <c r="J11" s="24">
        <v>1494163</v>
      </c>
    </row>
    <row r="12" spans="1:10" ht="21.75" customHeight="1">
      <c r="A12" s="72" t="s">
        <v>112</v>
      </c>
      <c r="B12" s="72"/>
      <c r="D12" s="134">
        <v>896571</v>
      </c>
      <c r="E12" s="24"/>
      <c r="F12" s="24">
        <v>712461</v>
      </c>
      <c r="G12" s="24"/>
      <c r="H12" s="24">
        <v>6873</v>
      </c>
      <c r="I12" s="24"/>
      <c r="J12" s="24">
        <v>6655</v>
      </c>
    </row>
    <row r="13" spans="1:2" ht="21.75" customHeight="1">
      <c r="A13" s="38" t="s">
        <v>127</v>
      </c>
      <c r="B13" s="72"/>
    </row>
    <row r="14" spans="1:10" ht="21.75" customHeight="1">
      <c r="A14" s="38" t="s">
        <v>222</v>
      </c>
      <c r="B14" s="72"/>
      <c r="C14" s="11">
        <v>5</v>
      </c>
      <c r="D14" s="210">
        <v>28172</v>
      </c>
      <c r="E14" s="24"/>
      <c r="F14" s="24">
        <v>-1814</v>
      </c>
      <c r="H14" s="75">
        <v>-3415</v>
      </c>
      <c r="J14" s="75">
        <v>-16</v>
      </c>
    </row>
    <row r="15" spans="1:2" ht="21.75" customHeight="1">
      <c r="A15" s="38" t="s">
        <v>261</v>
      </c>
      <c r="B15" s="72"/>
    </row>
    <row r="16" spans="1:2" ht="21.75" customHeight="1">
      <c r="A16" s="38" t="s">
        <v>262</v>
      </c>
      <c r="B16" s="72"/>
    </row>
    <row r="17" spans="1:10" ht="21.75" customHeight="1">
      <c r="A17" s="38" t="s">
        <v>148</v>
      </c>
      <c r="B17" s="72"/>
      <c r="D17" s="134">
        <v>179197</v>
      </c>
      <c r="E17" s="24"/>
      <c r="F17" s="24">
        <v>12958</v>
      </c>
      <c r="G17" s="24"/>
      <c r="H17" s="24">
        <v>103015</v>
      </c>
      <c r="I17" s="24"/>
      <c r="J17" s="24">
        <v>-3330</v>
      </c>
    </row>
    <row r="18" spans="1:10" ht="21.75" customHeight="1">
      <c r="A18" s="72" t="s">
        <v>48</v>
      </c>
      <c r="B18" s="72"/>
      <c r="D18" s="134">
        <v>-472225</v>
      </c>
      <c r="E18" s="24"/>
      <c r="F18" s="24">
        <v>-451511</v>
      </c>
      <c r="G18" s="24"/>
      <c r="H18" s="24">
        <v>-2620046</v>
      </c>
      <c r="I18" s="24"/>
      <c r="J18" s="24">
        <v>-1776351</v>
      </c>
    </row>
    <row r="19" spans="1:10" ht="21.75" customHeight="1">
      <c r="A19" s="38" t="s">
        <v>165</v>
      </c>
      <c r="B19" s="72"/>
      <c r="D19" s="134">
        <v>-67980</v>
      </c>
      <c r="E19" s="24"/>
      <c r="F19" s="24">
        <v>-60866</v>
      </c>
      <c r="G19" s="24"/>
      <c r="H19" s="24">
        <v>-7424608</v>
      </c>
      <c r="I19" s="24"/>
      <c r="J19" s="24">
        <v>-9436734</v>
      </c>
    </row>
    <row r="20" spans="1:10" ht="21.75" customHeight="1">
      <c r="A20" s="72" t="s">
        <v>84</v>
      </c>
      <c r="B20" s="72"/>
      <c r="D20" s="134">
        <v>7375480</v>
      </c>
      <c r="E20" s="24"/>
      <c r="F20" s="24">
        <v>6481005</v>
      </c>
      <c r="G20" s="24"/>
      <c r="H20" s="75">
        <v>2539376</v>
      </c>
      <c r="I20" s="24"/>
      <c r="J20" s="75">
        <v>2548976</v>
      </c>
    </row>
    <row r="21" spans="1:10" ht="21.75" customHeight="1">
      <c r="A21" s="38" t="s">
        <v>149</v>
      </c>
      <c r="B21" s="72"/>
      <c r="D21" s="134">
        <v>-5998824</v>
      </c>
      <c r="E21" s="24"/>
      <c r="F21" s="24">
        <v>-2986748</v>
      </c>
      <c r="G21" s="24"/>
      <c r="H21" s="134" t="s">
        <v>20</v>
      </c>
      <c r="I21" s="24"/>
      <c r="J21" s="139">
        <v>-1883824</v>
      </c>
    </row>
    <row r="22" spans="1:10" ht="21.75" customHeight="1">
      <c r="A22" s="38" t="s">
        <v>207</v>
      </c>
      <c r="B22" s="72"/>
      <c r="D22" s="134">
        <v>532843</v>
      </c>
      <c r="E22" s="127"/>
      <c r="F22" s="24">
        <v>518360</v>
      </c>
      <c r="G22" s="127"/>
      <c r="H22" s="139">
        <v>144237</v>
      </c>
      <c r="I22" s="127"/>
      <c r="J22" s="139">
        <v>147503</v>
      </c>
    </row>
    <row r="23" spans="1:10" ht="21.75" customHeight="1">
      <c r="A23" s="38" t="s">
        <v>287</v>
      </c>
      <c r="B23" s="72"/>
      <c r="D23" s="24"/>
      <c r="E23" s="127"/>
      <c r="F23" s="24"/>
      <c r="G23" s="127"/>
      <c r="H23" s="139"/>
      <c r="I23" s="127"/>
      <c r="J23" s="139"/>
    </row>
    <row r="24" spans="1:10" ht="21.75" customHeight="1">
      <c r="A24" s="38" t="s">
        <v>263</v>
      </c>
      <c r="B24" s="72"/>
      <c r="D24" s="24"/>
      <c r="E24" s="127"/>
      <c r="F24" s="24"/>
      <c r="G24" s="127"/>
      <c r="H24" s="139"/>
      <c r="I24" s="127"/>
      <c r="J24" s="139"/>
    </row>
    <row r="25" spans="1:10" ht="21.75" customHeight="1">
      <c r="A25" s="38" t="s">
        <v>264</v>
      </c>
      <c r="B25" s="72"/>
      <c r="D25" s="134">
        <v>-645414</v>
      </c>
      <c r="E25" s="24"/>
      <c r="F25" s="24">
        <v>54826</v>
      </c>
      <c r="G25" s="24"/>
      <c r="H25" s="116">
        <v>236421</v>
      </c>
      <c r="I25" s="24"/>
      <c r="J25" s="116">
        <v>1699</v>
      </c>
    </row>
    <row r="26" spans="1:10" ht="21.75" customHeight="1">
      <c r="A26" s="38" t="s">
        <v>309</v>
      </c>
      <c r="B26" s="72"/>
      <c r="D26" s="134">
        <v>28411</v>
      </c>
      <c r="E26" s="24"/>
      <c r="F26" s="24">
        <v>60709</v>
      </c>
      <c r="G26" s="24"/>
      <c r="H26" s="24">
        <v>28411</v>
      </c>
      <c r="I26" s="24"/>
      <c r="J26" s="24">
        <v>60709</v>
      </c>
    </row>
    <row r="27" spans="1:10" ht="21.75" customHeight="1">
      <c r="A27" s="38" t="s">
        <v>288</v>
      </c>
      <c r="B27" s="72"/>
      <c r="D27" s="134">
        <v>-865889</v>
      </c>
      <c r="E27" s="24"/>
      <c r="F27" s="24">
        <v>125325</v>
      </c>
      <c r="G27" s="24"/>
      <c r="H27" s="24">
        <v>-1301967</v>
      </c>
      <c r="I27" s="24"/>
      <c r="J27" s="24">
        <v>117760</v>
      </c>
    </row>
    <row r="28" spans="1:10" ht="21.75" customHeight="1">
      <c r="A28" s="38" t="s">
        <v>289</v>
      </c>
      <c r="B28" s="72"/>
      <c r="D28" s="24"/>
      <c r="E28" s="24"/>
      <c r="F28" s="24"/>
      <c r="G28" s="24"/>
      <c r="H28" s="24"/>
      <c r="I28" s="24"/>
      <c r="J28" s="24"/>
    </row>
    <row r="29" spans="1:10" ht="21.75" customHeight="1">
      <c r="A29" s="38" t="s">
        <v>174</v>
      </c>
      <c r="B29" s="72"/>
      <c r="D29" s="134">
        <v>66429</v>
      </c>
      <c r="E29" s="24"/>
      <c r="F29" s="24">
        <v>-554416</v>
      </c>
      <c r="G29" s="24"/>
      <c r="H29" s="138" t="s">
        <v>20</v>
      </c>
      <c r="I29" s="24"/>
      <c r="J29" s="130" t="s">
        <v>20</v>
      </c>
    </row>
    <row r="30" spans="1:10" ht="21.75" customHeight="1">
      <c r="A30" s="38" t="s">
        <v>290</v>
      </c>
      <c r="B30" s="72"/>
      <c r="D30" s="24"/>
      <c r="E30" s="24"/>
      <c r="F30" s="24"/>
      <c r="G30" s="24"/>
      <c r="H30" s="130"/>
      <c r="I30" s="24"/>
      <c r="J30" s="130"/>
    </row>
    <row r="31" spans="1:10" ht="21.75" customHeight="1">
      <c r="A31" s="38" t="s">
        <v>291</v>
      </c>
      <c r="B31" s="72"/>
      <c r="C31" s="11">
        <v>3</v>
      </c>
      <c r="D31" s="134">
        <v>-235758</v>
      </c>
      <c r="E31" s="24"/>
      <c r="F31" s="130" t="s">
        <v>20</v>
      </c>
      <c r="G31" s="24"/>
      <c r="H31" s="138" t="s">
        <v>20</v>
      </c>
      <c r="I31" s="24"/>
      <c r="J31" s="130" t="s">
        <v>20</v>
      </c>
    </row>
    <row r="32" spans="1:2" ht="21.75" customHeight="1">
      <c r="A32" s="72" t="s">
        <v>105</v>
      </c>
      <c r="B32" s="72"/>
    </row>
    <row r="33" spans="1:10" ht="21.75" customHeight="1">
      <c r="A33" s="38" t="s">
        <v>275</v>
      </c>
      <c r="B33" s="72"/>
      <c r="C33" s="11" t="s">
        <v>234</v>
      </c>
      <c r="D33" s="134">
        <v>-3735240</v>
      </c>
      <c r="E33" s="24"/>
      <c r="F33" s="24">
        <v>-3843692</v>
      </c>
      <c r="G33" s="24"/>
      <c r="H33" s="138" t="s">
        <v>20</v>
      </c>
      <c r="I33" s="24"/>
      <c r="J33" s="130" t="s">
        <v>20</v>
      </c>
    </row>
    <row r="34" spans="1:10" ht="21.75" customHeight="1">
      <c r="A34" s="38" t="s">
        <v>139</v>
      </c>
      <c r="B34" s="72"/>
      <c r="D34" s="204">
        <v>2584568</v>
      </c>
      <c r="E34" s="24"/>
      <c r="F34" s="51">
        <v>3184953</v>
      </c>
      <c r="G34" s="24"/>
      <c r="H34" s="51">
        <v>-306668</v>
      </c>
      <c r="I34" s="24"/>
      <c r="J34" s="51">
        <v>-550546</v>
      </c>
    </row>
    <row r="35" spans="1:10" ht="21.75" customHeight="1">
      <c r="A35" s="72"/>
      <c r="B35" s="72"/>
      <c r="D35" s="24">
        <f>SUM(D9:D34)</f>
        <v>20097034</v>
      </c>
      <c r="E35" s="24"/>
      <c r="F35" s="24">
        <f>SUM(F9:F34)</f>
        <v>22270453</v>
      </c>
      <c r="G35" s="24"/>
      <c r="H35" s="24">
        <f>SUM(H9:H34)</f>
        <v>-1122606</v>
      </c>
      <c r="I35" s="24"/>
      <c r="J35" s="24">
        <f>SUM(J9:J34)</f>
        <v>-2828616</v>
      </c>
    </row>
    <row r="36" spans="1:10" ht="21.75" customHeight="1">
      <c r="A36" s="16" t="s">
        <v>0</v>
      </c>
      <c r="B36" s="16"/>
      <c r="C36" s="106"/>
      <c r="H36" s="212"/>
      <c r="I36" s="212"/>
      <c r="J36" s="212"/>
    </row>
    <row r="37" spans="1:10" ht="21.75" customHeight="1">
      <c r="A37" s="16" t="s">
        <v>192</v>
      </c>
      <c r="B37" s="16"/>
      <c r="C37" s="106"/>
      <c r="H37" s="212"/>
      <c r="I37" s="212"/>
      <c r="J37" s="212"/>
    </row>
    <row r="38" spans="1:10" s="95" customFormat="1" ht="21.75" customHeight="1">
      <c r="A38" s="107"/>
      <c r="B38" s="107"/>
      <c r="C38" s="12"/>
      <c r="D38" s="20"/>
      <c r="E38" s="20"/>
      <c r="F38" s="20"/>
      <c r="G38" s="20"/>
      <c r="H38" s="20"/>
      <c r="I38" s="20"/>
      <c r="J38" s="126" t="s">
        <v>126</v>
      </c>
    </row>
    <row r="39" spans="1:10" ht="21" customHeight="1">
      <c r="A39" s="222"/>
      <c r="B39" s="222"/>
      <c r="C39" s="20"/>
      <c r="D39" s="211" t="s">
        <v>2</v>
      </c>
      <c r="E39" s="211"/>
      <c r="F39" s="211"/>
      <c r="G39" s="17"/>
      <c r="H39" s="211" t="s">
        <v>57</v>
      </c>
      <c r="I39" s="211"/>
      <c r="J39" s="211"/>
    </row>
    <row r="40" spans="1:10" ht="21" customHeight="1">
      <c r="A40" s="164"/>
      <c r="B40" s="164"/>
      <c r="C40" s="20"/>
      <c r="D40" s="214" t="s">
        <v>251</v>
      </c>
      <c r="E40" s="215"/>
      <c r="F40" s="215"/>
      <c r="G40" s="94"/>
      <c r="H40" s="214" t="s">
        <v>251</v>
      </c>
      <c r="I40" s="215"/>
      <c r="J40" s="215"/>
    </row>
    <row r="41" spans="1:10" ht="21" customHeight="1">
      <c r="A41" s="164"/>
      <c r="B41" s="164"/>
      <c r="C41" s="20"/>
      <c r="D41" s="216" t="s">
        <v>250</v>
      </c>
      <c r="E41" s="217"/>
      <c r="F41" s="217"/>
      <c r="G41" s="163"/>
      <c r="H41" s="216" t="s">
        <v>250</v>
      </c>
      <c r="I41" s="217"/>
      <c r="J41" s="217"/>
    </row>
    <row r="42" spans="1:10" ht="21" customHeight="1">
      <c r="A42" s="222"/>
      <c r="B42" s="222"/>
      <c r="C42" s="11" t="s">
        <v>3</v>
      </c>
      <c r="D42" s="102" t="s">
        <v>242</v>
      </c>
      <c r="E42" s="110"/>
      <c r="F42" s="102" t="s">
        <v>228</v>
      </c>
      <c r="G42" s="70"/>
      <c r="H42" s="102" t="s">
        <v>242</v>
      </c>
      <c r="I42" s="110"/>
      <c r="J42" s="102" t="s">
        <v>228</v>
      </c>
    </row>
    <row r="43" spans="1:10" ht="21.75" customHeight="1">
      <c r="A43" s="18" t="s">
        <v>195</v>
      </c>
      <c r="D43" s="223"/>
      <c r="E43" s="223"/>
      <c r="F43" s="223"/>
      <c r="G43" s="223"/>
      <c r="H43" s="223"/>
      <c r="I43" s="223"/>
      <c r="J43" s="223"/>
    </row>
    <row r="44" spans="1:10" ht="21.75" customHeight="1">
      <c r="A44" s="108" t="s">
        <v>67</v>
      </c>
      <c r="B44" s="108"/>
      <c r="D44" s="52"/>
      <c r="E44" s="52"/>
      <c r="F44" s="52"/>
      <c r="G44" s="52"/>
      <c r="H44" s="52"/>
      <c r="I44" s="52"/>
      <c r="J44" s="52"/>
    </row>
    <row r="45" spans="1:10" ht="21.75" customHeight="1">
      <c r="A45" s="38" t="s">
        <v>34</v>
      </c>
      <c r="D45" s="134">
        <v>75406</v>
      </c>
      <c r="E45" s="24"/>
      <c r="F45" s="24">
        <v>-621555</v>
      </c>
      <c r="G45" s="24"/>
      <c r="H45" s="24">
        <v>227298</v>
      </c>
      <c r="I45" s="24"/>
      <c r="J45" s="24">
        <v>720422</v>
      </c>
    </row>
    <row r="46" spans="1:10" ht="21.75" customHeight="1">
      <c r="A46" s="20" t="s">
        <v>35</v>
      </c>
      <c r="D46" s="134">
        <v>3648586</v>
      </c>
      <c r="E46" s="24"/>
      <c r="F46" s="24">
        <v>4427751</v>
      </c>
      <c r="G46" s="24"/>
      <c r="H46" s="52">
        <v>-878646</v>
      </c>
      <c r="I46" s="24"/>
      <c r="J46" s="52">
        <v>-100843</v>
      </c>
    </row>
    <row r="47" spans="1:10" ht="21.75" customHeight="1">
      <c r="A47" s="38" t="s">
        <v>176</v>
      </c>
      <c r="D47" s="134">
        <v>-1994759</v>
      </c>
      <c r="E47" s="24"/>
      <c r="F47" s="24">
        <v>-2329982</v>
      </c>
      <c r="G47" s="24"/>
      <c r="H47" s="52">
        <v>202876</v>
      </c>
      <c r="I47" s="24"/>
      <c r="J47" s="52">
        <v>-292306</v>
      </c>
    </row>
    <row r="48" spans="1:10" ht="21.75" customHeight="1">
      <c r="A48" s="20" t="s">
        <v>36</v>
      </c>
      <c r="D48" s="134">
        <v>-5173785</v>
      </c>
      <c r="E48" s="24"/>
      <c r="F48" s="24">
        <v>-3628034</v>
      </c>
      <c r="G48" s="24"/>
      <c r="H48" s="54">
        <v>-843083</v>
      </c>
      <c r="I48" s="24"/>
      <c r="J48" s="54">
        <v>31878</v>
      </c>
    </row>
    <row r="49" spans="1:10" ht="21.75" customHeight="1">
      <c r="A49" s="20" t="s">
        <v>8</v>
      </c>
      <c r="D49" s="134">
        <v>-1218367</v>
      </c>
      <c r="E49" s="24"/>
      <c r="F49" s="24">
        <v>-682046</v>
      </c>
      <c r="G49" s="24"/>
      <c r="H49" s="24">
        <v>-59</v>
      </c>
      <c r="I49" s="24"/>
      <c r="J49" s="24">
        <v>15630</v>
      </c>
    </row>
    <row r="50" spans="1:10" ht="21.75" customHeight="1">
      <c r="A50" s="20" t="s">
        <v>37</v>
      </c>
      <c r="D50" s="134">
        <v>-3827228</v>
      </c>
      <c r="E50" s="24"/>
      <c r="F50" s="24">
        <v>-721974</v>
      </c>
      <c r="G50" s="24"/>
      <c r="H50" s="24">
        <v>-369366</v>
      </c>
      <c r="I50" s="24"/>
      <c r="J50" s="24">
        <v>-60083</v>
      </c>
    </row>
    <row r="51" spans="1:10" ht="21.75" customHeight="1">
      <c r="A51" s="20" t="s">
        <v>14</v>
      </c>
      <c r="D51" s="134">
        <v>3904633</v>
      </c>
      <c r="E51" s="52"/>
      <c r="F51" s="52">
        <v>2534808</v>
      </c>
      <c r="G51" s="52"/>
      <c r="H51" s="117">
        <v>1292498</v>
      </c>
      <c r="I51" s="52"/>
      <c r="J51" s="117">
        <v>511195</v>
      </c>
    </row>
    <row r="52" spans="1:10" ht="21.75" customHeight="1">
      <c r="A52" s="38" t="s">
        <v>223</v>
      </c>
      <c r="D52" s="134">
        <v>-73854</v>
      </c>
      <c r="E52" s="52"/>
      <c r="F52" s="52">
        <v>-31126</v>
      </c>
      <c r="G52" s="52"/>
      <c r="H52" s="117">
        <v>-3359</v>
      </c>
      <c r="I52" s="52"/>
      <c r="J52" s="117">
        <v>-16127</v>
      </c>
    </row>
    <row r="53" spans="1:10" ht="21.75" customHeight="1">
      <c r="A53" s="20" t="s">
        <v>66</v>
      </c>
      <c r="D53" s="134">
        <v>-3578779</v>
      </c>
      <c r="E53" s="24"/>
      <c r="F53" s="51">
        <v>-2821126</v>
      </c>
      <c r="G53" s="24"/>
      <c r="H53" s="118">
        <v>-38155</v>
      </c>
      <c r="I53" s="103"/>
      <c r="J53" s="118">
        <v>-34786</v>
      </c>
    </row>
    <row r="54" spans="1:10" ht="21.75" customHeight="1">
      <c r="A54" s="12" t="s">
        <v>224</v>
      </c>
      <c r="B54" s="12"/>
      <c r="C54" s="13"/>
      <c r="D54" s="14">
        <f>SUM(D45:D53)+D35</f>
        <v>11858887</v>
      </c>
      <c r="E54" s="15"/>
      <c r="F54" s="19">
        <f>SUM(F45:F53)+F35</f>
        <v>18397169</v>
      </c>
      <c r="G54" s="24"/>
      <c r="H54" s="19">
        <f>SUM(H45:H53)+H35</f>
        <v>-1532602</v>
      </c>
      <c r="I54" s="15"/>
      <c r="J54" s="19">
        <f>SUM(J45:J53)+J35</f>
        <v>-2053636</v>
      </c>
    </row>
    <row r="55" spans="1:10" ht="21.75" customHeight="1">
      <c r="A55" s="12"/>
      <c r="B55" s="12"/>
      <c r="C55" s="13"/>
      <c r="D55" s="23"/>
      <c r="E55" s="15"/>
      <c r="F55" s="23"/>
      <c r="G55" s="24"/>
      <c r="H55" s="23"/>
      <c r="I55" s="15"/>
      <c r="J55" s="23"/>
    </row>
    <row r="56" spans="1:10" ht="21.75" customHeight="1">
      <c r="A56" s="18" t="s">
        <v>38</v>
      </c>
      <c r="B56" s="18"/>
      <c r="C56" s="13"/>
      <c r="D56" s="24"/>
      <c r="E56" s="24"/>
      <c r="F56" s="24"/>
      <c r="G56" s="24"/>
      <c r="H56" s="24"/>
      <c r="I56" s="24"/>
      <c r="J56" s="24"/>
    </row>
    <row r="57" spans="1:10" ht="21.75" customHeight="1">
      <c r="A57" s="20" t="s">
        <v>76</v>
      </c>
      <c r="D57" s="134">
        <v>410828</v>
      </c>
      <c r="E57" s="52"/>
      <c r="F57" s="52">
        <v>455847</v>
      </c>
      <c r="G57" s="52"/>
      <c r="H57" s="52">
        <v>2647661</v>
      </c>
      <c r="I57" s="52"/>
      <c r="J57" s="52">
        <v>1804598</v>
      </c>
    </row>
    <row r="58" spans="1:10" ht="21.75" customHeight="1">
      <c r="A58" s="20" t="s">
        <v>113</v>
      </c>
      <c r="D58" s="134">
        <v>2563109</v>
      </c>
      <c r="E58" s="24"/>
      <c r="F58" s="139">
        <v>3327013</v>
      </c>
      <c r="G58" s="52"/>
      <c r="H58" s="52">
        <v>9526591</v>
      </c>
      <c r="I58" s="52"/>
      <c r="J58" s="52">
        <v>7759091</v>
      </c>
    </row>
    <row r="59" spans="1:10" ht="21.75" customHeight="1">
      <c r="A59" s="38" t="s">
        <v>304</v>
      </c>
      <c r="D59" s="134" t="s">
        <v>20</v>
      </c>
      <c r="E59" s="24"/>
      <c r="F59" s="134" t="s">
        <v>20</v>
      </c>
      <c r="G59" s="52"/>
      <c r="H59" s="139">
        <v>-20728541</v>
      </c>
      <c r="I59" s="52"/>
      <c r="J59" s="139">
        <v>-3500700</v>
      </c>
    </row>
    <row r="60" spans="1:10" ht="21.75" customHeight="1">
      <c r="A60" s="38" t="s">
        <v>292</v>
      </c>
      <c r="D60" s="134" t="s">
        <v>20</v>
      </c>
      <c r="E60" s="24"/>
      <c r="F60" s="139">
        <v>144014</v>
      </c>
      <c r="G60" s="52"/>
      <c r="H60" s="130" t="s">
        <v>20</v>
      </c>
      <c r="I60" s="52"/>
      <c r="J60" s="136">
        <v>0</v>
      </c>
    </row>
    <row r="61" spans="1:10" ht="21.75" customHeight="1">
      <c r="A61" s="79" t="s">
        <v>293</v>
      </c>
      <c r="D61" s="134">
        <v>-1212273</v>
      </c>
      <c r="E61" s="24"/>
      <c r="F61" s="139">
        <v>-1812844</v>
      </c>
      <c r="G61" s="52"/>
      <c r="H61" s="130" t="s">
        <v>20</v>
      </c>
      <c r="I61" s="52"/>
      <c r="J61" s="136">
        <v>0</v>
      </c>
    </row>
    <row r="62" spans="1:10" ht="21.75" customHeight="1">
      <c r="A62" s="20" t="s">
        <v>94</v>
      </c>
      <c r="D62" s="134">
        <v>-9827277</v>
      </c>
      <c r="E62" s="52"/>
      <c r="F62" s="52">
        <v>-8644987</v>
      </c>
      <c r="G62" s="52"/>
      <c r="H62" s="103">
        <v>-4036112</v>
      </c>
      <c r="I62" s="52"/>
      <c r="J62" s="103">
        <v>-1600</v>
      </c>
    </row>
    <row r="63" spans="1:10" ht="21.75" customHeight="1">
      <c r="A63" s="72" t="s">
        <v>122</v>
      </c>
      <c r="D63" s="134">
        <v>9659057</v>
      </c>
      <c r="E63" s="52"/>
      <c r="F63" s="52">
        <v>3962251</v>
      </c>
      <c r="G63" s="52"/>
      <c r="H63" s="130" t="s">
        <v>20</v>
      </c>
      <c r="I63" s="52"/>
      <c r="J63" s="139">
        <v>21007963</v>
      </c>
    </row>
    <row r="64" spans="1:10" ht="21.75" customHeight="1">
      <c r="A64" s="38" t="s">
        <v>173</v>
      </c>
      <c r="C64" s="11">
        <v>3</v>
      </c>
      <c r="D64" s="134">
        <v>-2813147</v>
      </c>
      <c r="E64" s="52"/>
      <c r="F64" s="136">
        <v>-3129823</v>
      </c>
      <c r="G64" s="52"/>
      <c r="H64" s="130" t="s">
        <v>20</v>
      </c>
      <c r="I64" s="52"/>
      <c r="J64" s="136">
        <v>0</v>
      </c>
    </row>
    <row r="65" spans="1:10" ht="21.75" customHeight="1">
      <c r="A65" s="38" t="s">
        <v>266</v>
      </c>
      <c r="D65" s="134" t="s">
        <v>20</v>
      </c>
      <c r="E65" s="52"/>
      <c r="F65" s="136">
        <v>1633945</v>
      </c>
      <c r="G65" s="52"/>
      <c r="H65" s="130" t="s">
        <v>20</v>
      </c>
      <c r="I65" s="52"/>
      <c r="J65" s="136">
        <v>0</v>
      </c>
    </row>
    <row r="66" spans="1:10" ht="21.75" customHeight="1">
      <c r="A66" s="38" t="s">
        <v>305</v>
      </c>
      <c r="D66" s="134" t="s">
        <v>20</v>
      </c>
      <c r="E66" s="24"/>
      <c r="F66" s="130" t="s">
        <v>20</v>
      </c>
      <c r="G66" s="24"/>
      <c r="H66" s="139">
        <v>70537</v>
      </c>
      <c r="I66" s="24"/>
      <c r="J66" s="139">
        <v>1017580</v>
      </c>
    </row>
    <row r="67" spans="1:10" ht="21.75" customHeight="1">
      <c r="A67" s="38" t="s">
        <v>267</v>
      </c>
      <c r="D67" s="130"/>
      <c r="E67" s="24"/>
      <c r="F67" s="130"/>
      <c r="G67" s="24"/>
      <c r="H67" s="139"/>
      <c r="I67" s="24"/>
      <c r="J67" s="139"/>
    </row>
    <row r="68" spans="1:10" ht="21.75" customHeight="1">
      <c r="A68" s="38" t="s">
        <v>265</v>
      </c>
      <c r="D68" s="135">
        <v>-18144688</v>
      </c>
      <c r="E68" s="52"/>
      <c r="F68" s="52">
        <v>-18232765</v>
      </c>
      <c r="G68" s="52"/>
      <c r="H68" s="52">
        <v>-856044</v>
      </c>
      <c r="I68" s="52"/>
      <c r="J68" s="52">
        <v>-1532615</v>
      </c>
    </row>
    <row r="69" spans="1:10" ht="21.75" customHeight="1">
      <c r="A69" s="38" t="s">
        <v>313</v>
      </c>
      <c r="D69" s="135"/>
      <c r="E69" s="52"/>
      <c r="F69" s="52"/>
      <c r="G69" s="52"/>
      <c r="H69" s="52"/>
      <c r="I69" s="52"/>
      <c r="J69" s="52"/>
    </row>
    <row r="70" spans="1:10" ht="21.75" customHeight="1">
      <c r="A70" s="38" t="s">
        <v>312</v>
      </c>
      <c r="D70" s="103">
        <v>1398547</v>
      </c>
      <c r="E70" s="24"/>
      <c r="F70" s="24">
        <v>63499</v>
      </c>
      <c r="G70" s="24"/>
      <c r="H70" s="24">
        <v>44493</v>
      </c>
      <c r="I70" s="24"/>
      <c r="J70" s="24">
        <v>34990</v>
      </c>
    </row>
    <row r="71" spans="1:10" ht="21.75" customHeight="1">
      <c r="A71" s="72"/>
      <c r="C71" s="20"/>
      <c r="F71" s="130"/>
      <c r="H71" s="24"/>
      <c r="J71" s="130"/>
    </row>
    <row r="72" spans="1:10" ht="21.75" customHeight="1">
      <c r="A72" s="72"/>
      <c r="F72" s="130"/>
      <c r="H72" s="24"/>
      <c r="J72" s="130"/>
    </row>
    <row r="73" spans="1:10" ht="21.75" customHeight="1">
      <c r="A73" s="16" t="s">
        <v>0</v>
      </c>
      <c r="B73" s="16"/>
      <c r="C73" s="106"/>
      <c r="H73" s="212"/>
      <c r="I73" s="212"/>
      <c r="J73" s="212"/>
    </row>
    <row r="74" spans="1:10" ht="21.75" customHeight="1">
      <c r="A74" s="16" t="s">
        <v>192</v>
      </c>
      <c r="B74" s="16"/>
      <c r="C74" s="106"/>
      <c r="H74" s="212"/>
      <c r="I74" s="212"/>
      <c r="J74" s="212"/>
    </row>
    <row r="75" spans="1:10" s="95" customFormat="1" ht="21.75" customHeight="1">
      <c r="A75" s="107"/>
      <c r="B75" s="107"/>
      <c r="C75" s="12"/>
      <c r="D75" s="20"/>
      <c r="E75" s="20"/>
      <c r="F75" s="20"/>
      <c r="G75" s="20"/>
      <c r="H75" s="20"/>
      <c r="I75" s="20"/>
      <c r="J75" s="126" t="s">
        <v>126</v>
      </c>
    </row>
    <row r="76" spans="1:10" ht="22.5" customHeight="1">
      <c r="A76" s="222"/>
      <c r="B76" s="222"/>
      <c r="C76" s="20"/>
      <c r="D76" s="211" t="s">
        <v>2</v>
      </c>
      <c r="E76" s="211"/>
      <c r="F76" s="211"/>
      <c r="G76" s="17"/>
      <c r="H76" s="211" t="s">
        <v>57</v>
      </c>
      <c r="I76" s="211"/>
      <c r="J76" s="211"/>
    </row>
    <row r="77" spans="1:10" ht="22.5" customHeight="1">
      <c r="A77" s="164"/>
      <c r="B77" s="164"/>
      <c r="C77" s="20"/>
      <c r="D77" s="214" t="s">
        <v>251</v>
      </c>
      <c r="E77" s="215"/>
      <c r="F77" s="215"/>
      <c r="G77" s="94"/>
      <c r="H77" s="214" t="s">
        <v>251</v>
      </c>
      <c r="I77" s="215"/>
      <c r="J77" s="215"/>
    </row>
    <row r="78" spans="1:10" ht="22.5" customHeight="1">
      <c r="A78" s="164"/>
      <c r="B78" s="164"/>
      <c r="C78" s="20"/>
      <c r="D78" s="216" t="s">
        <v>250</v>
      </c>
      <c r="E78" s="217"/>
      <c r="F78" s="217"/>
      <c r="G78" s="163"/>
      <c r="H78" s="216" t="s">
        <v>250</v>
      </c>
      <c r="I78" s="217"/>
      <c r="J78" s="217"/>
    </row>
    <row r="79" spans="1:10" ht="22.5" customHeight="1">
      <c r="A79" s="222"/>
      <c r="B79" s="222"/>
      <c r="C79" s="11" t="s">
        <v>3</v>
      </c>
      <c r="D79" s="102" t="s">
        <v>242</v>
      </c>
      <c r="E79" s="110"/>
      <c r="F79" s="102" t="s">
        <v>228</v>
      </c>
      <c r="G79" s="70"/>
      <c r="H79" s="102" t="s">
        <v>242</v>
      </c>
      <c r="I79" s="110"/>
      <c r="J79" s="102" t="s">
        <v>228</v>
      </c>
    </row>
    <row r="80" spans="1:10" ht="21.75" customHeight="1">
      <c r="A80" s="18" t="s">
        <v>268</v>
      </c>
      <c r="B80" s="164"/>
      <c r="D80" s="70"/>
      <c r="E80" s="110"/>
      <c r="F80" s="70"/>
      <c r="G80" s="70"/>
      <c r="H80" s="70"/>
      <c r="I80" s="110"/>
      <c r="J80" s="70"/>
    </row>
    <row r="81" spans="1:10" ht="21.75" customHeight="1">
      <c r="A81" s="72" t="s">
        <v>316</v>
      </c>
      <c r="C81" s="20"/>
      <c r="F81" s="130"/>
      <c r="H81" s="24"/>
      <c r="J81" s="130"/>
    </row>
    <row r="82" spans="1:10" ht="21.75" customHeight="1">
      <c r="A82" s="72" t="s">
        <v>301</v>
      </c>
      <c r="C82" s="11">
        <v>4</v>
      </c>
      <c r="D82" s="200" t="s">
        <v>20</v>
      </c>
      <c r="E82" s="200"/>
      <c r="F82" s="130" t="s">
        <v>20</v>
      </c>
      <c r="H82" s="24">
        <v>556951</v>
      </c>
      <c r="J82" s="130" t="s">
        <v>20</v>
      </c>
    </row>
    <row r="83" spans="1:10" ht="21.75" customHeight="1">
      <c r="A83" s="38" t="s">
        <v>161</v>
      </c>
      <c r="D83" s="103">
        <v>-146568</v>
      </c>
      <c r="E83" s="103"/>
      <c r="F83" s="24">
        <v>-148582</v>
      </c>
      <c r="G83" s="24"/>
      <c r="H83" s="24">
        <v>-2264</v>
      </c>
      <c r="I83" s="24"/>
      <c r="J83" s="24">
        <v>-4543</v>
      </c>
    </row>
    <row r="84" spans="1:10" ht="21.75" customHeight="1">
      <c r="A84" s="38" t="s">
        <v>194</v>
      </c>
      <c r="D84" s="103">
        <v>-217892</v>
      </c>
      <c r="E84" s="103"/>
      <c r="F84" s="24">
        <v>-288769</v>
      </c>
      <c r="G84" s="24"/>
      <c r="H84" s="150" t="s">
        <v>20</v>
      </c>
      <c r="I84" s="24"/>
      <c r="J84" s="150" t="s">
        <v>20</v>
      </c>
    </row>
    <row r="85" spans="1:10" ht="21.75" customHeight="1">
      <c r="A85" s="12" t="s">
        <v>232</v>
      </c>
      <c r="B85" s="12"/>
      <c r="C85" s="13"/>
      <c r="D85" s="14">
        <f>SUM(D57:D72)+SUM(D81:E84)</f>
        <v>-18330304</v>
      </c>
      <c r="E85" s="15"/>
      <c r="F85" s="14">
        <f>SUM(F57:F72)+SUM(F81:G84)</f>
        <v>-22671201</v>
      </c>
      <c r="G85" s="15"/>
      <c r="H85" s="14">
        <f>SUM(H57:H72)+SUM(H81:I84)</f>
        <v>-12776728</v>
      </c>
      <c r="I85" s="15"/>
      <c r="J85" s="14">
        <f>SUM(J57:J72)+SUM(J81:K84)</f>
        <v>26584764</v>
      </c>
    </row>
    <row r="86" spans="1:10" ht="11.25" customHeight="1">
      <c r="A86" s="12"/>
      <c r="B86" s="12"/>
      <c r="C86" s="13"/>
      <c r="D86" s="23"/>
      <c r="E86" s="15"/>
      <c r="F86" s="23"/>
      <c r="G86" s="15"/>
      <c r="H86" s="23"/>
      <c r="I86" s="15"/>
      <c r="J86" s="23"/>
    </row>
    <row r="87" spans="1:10" ht="21.75" customHeight="1">
      <c r="A87" s="18" t="s">
        <v>39</v>
      </c>
      <c r="B87" s="18"/>
      <c r="C87" s="13"/>
      <c r="D87" s="52"/>
      <c r="E87" s="52"/>
      <c r="F87" s="52"/>
      <c r="G87" s="52"/>
      <c r="H87" s="52"/>
      <c r="I87" s="52"/>
      <c r="J87" s="52"/>
    </row>
    <row r="88" spans="1:10" ht="21.75" customHeight="1">
      <c r="A88" s="20" t="s">
        <v>95</v>
      </c>
      <c r="D88" s="135">
        <v>-6806034</v>
      </c>
      <c r="E88" s="52"/>
      <c r="F88" s="52">
        <v>-6688275</v>
      </c>
      <c r="G88" s="52"/>
      <c r="H88" s="52">
        <v>-2547549</v>
      </c>
      <c r="I88" s="52"/>
      <c r="J88" s="52">
        <v>-2696575</v>
      </c>
    </row>
    <row r="89" spans="1:10" ht="21.75" customHeight="1">
      <c r="A89" s="38" t="s">
        <v>310</v>
      </c>
      <c r="D89" s="103">
        <v>-7376299</v>
      </c>
      <c r="E89" s="24"/>
      <c r="F89" s="24">
        <v>-4634828</v>
      </c>
      <c r="G89" s="24"/>
      <c r="H89" s="136">
        <v>0</v>
      </c>
      <c r="I89" s="24"/>
      <c r="J89" s="136">
        <v>0</v>
      </c>
    </row>
    <row r="90" spans="1:10" ht="21.75" customHeight="1">
      <c r="A90" s="38" t="s">
        <v>247</v>
      </c>
      <c r="D90" s="135">
        <v>2920698</v>
      </c>
      <c r="E90" s="52"/>
      <c r="F90" s="139">
        <v>-580314</v>
      </c>
      <c r="G90" s="52"/>
      <c r="H90" s="139">
        <v>2920698</v>
      </c>
      <c r="I90" s="52"/>
      <c r="J90" s="139">
        <v>-580314</v>
      </c>
    </row>
    <row r="91" ht="21.75" customHeight="1">
      <c r="A91" s="38" t="s">
        <v>238</v>
      </c>
    </row>
    <row r="92" spans="1:10" ht="21.75" customHeight="1">
      <c r="A92" s="38" t="s">
        <v>311</v>
      </c>
      <c r="D92" s="201">
        <v>-41640</v>
      </c>
      <c r="E92" s="52"/>
      <c r="F92" s="139">
        <v>47307</v>
      </c>
      <c r="G92" s="52"/>
      <c r="H92" s="136">
        <v>0</v>
      </c>
      <c r="I92" s="52"/>
      <c r="J92" s="136">
        <v>0</v>
      </c>
    </row>
    <row r="93" spans="1:10" ht="21.75" customHeight="1">
      <c r="A93" s="38" t="s">
        <v>269</v>
      </c>
      <c r="D93" s="201" t="s">
        <v>20</v>
      </c>
      <c r="E93" s="52"/>
      <c r="F93" s="139">
        <v>-130057</v>
      </c>
      <c r="G93" s="52"/>
      <c r="H93" s="136">
        <v>0</v>
      </c>
      <c r="I93" s="52"/>
      <c r="J93" s="136">
        <v>0</v>
      </c>
    </row>
    <row r="94" spans="1:10" ht="21.75" customHeight="1">
      <c r="A94" s="38" t="s">
        <v>225</v>
      </c>
      <c r="D94" s="201" t="s">
        <v>20</v>
      </c>
      <c r="E94" s="52"/>
      <c r="F94" s="139">
        <v>-22786</v>
      </c>
      <c r="G94" s="52"/>
      <c r="H94" s="136">
        <v>0</v>
      </c>
      <c r="I94" s="52"/>
      <c r="J94" s="150" t="s">
        <v>20</v>
      </c>
    </row>
    <row r="95" spans="1:10" ht="21.75" customHeight="1">
      <c r="A95" s="20" t="s">
        <v>118</v>
      </c>
      <c r="D95" s="201">
        <v>-4210</v>
      </c>
      <c r="E95" s="52"/>
      <c r="F95" s="52">
        <v>-9659</v>
      </c>
      <c r="G95" s="52"/>
      <c r="H95" s="136">
        <v>0</v>
      </c>
      <c r="I95" s="52"/>
      <c r="J95" s="150" t="s">
        <v>20</v>
      </c>
    </row>
    <row r="96" spans="1:10" ht="21.75" customHeight="1">
      <c r="A96" s="20" t="s">
        <v>103</v>
      </c>
      <c r="D96" s="201">
        <v>4835537</v>
      </c>
      <c r="E96" s="24"/>
      <c r="F96" s="139">
        <v>10507791</v>
      </c>
      <c r="G96" s="24"/>
      <c r="H96" s="136">
        <v>0</v>
      </c>
      <c r="I96" s="24"/>
      <c r="J96" s="150" t="s">
        <v>20</v>
      </c>
    </row>
    <row r="97" spans="1:10" ht="21.75" customHeight="1">
      <c r="A97" s="20" t="s">
        <v>104</v>
      </c>
      <c r="D97" s="201">
        <v>-8241141</v>
      </c>
      <c r="E97" s="52"/>
      <c r="F97" s="52">
        <v>-4685525</v>
      </c>
      <c r="G97" s="52"/>
      <c r="H97" s="139">
        <v>-616400</v>
      </c>
      <c r="I97" s="52"/>
      <c r="J97" s="139">
        <v>-500000</v>
      </c>
    </row>
    <row r="98" spans="1:10" ht="21.75" customHeight="1">
      <c r="A98" s="38" t="s">
        <v>121</v>
      </c>
      <c r="D98" s="201">
        <v>18940000</v>
      </c>
      <c r="E98" s="52"/>
      <c r="F98" s="139">
        <v>9318807</v>
      </c>
      <c r="G98" s="52"/>
      <c r="H98" s="139">
        <v>18940000</v>
      </c>
      <c r="I98" s="52"/>
      <c r="J98" s="150" t="s">
        <v>20</v>
      </c>
    </row>
    <row r="99" spans="1:10" ht="21.75" customHeight="1">
      <c r="A99" s="38" t="s">
        <v>246</v>
      </c>
      <c r="D99" s="201">
        <v>-2000000</v>
      </c>
      <c r="E99" s="52"/>
      <c r="F99" s="150" t="s">
        <v>20</v>
      </c>
      <c r="G99" s="52"/>
      <c r="H99" s="139">
        <v>-2000000</v>
      </c>
      <c r="I99" s="52"/>
      <c r="J99" s="150" t="s">
        <v>20</v>
      </c>
    </row>
    <row r="100" spans="1:10" ht="21.75" customHeight="1">
      <c r="A100" s="38" t="s">
        <v>235</v>
      </c>
      <c r="D100" s="201">
        <v>-477675</v>
      </c>
      <c r="E100" s="52"/>
      <c r="F100" s="52">
        <v>-234157</v>
      </c>
      <c r="G100" s="52"/>
      <c r="H100" s="54">
        <v>-15688</v>
      </c>
      <c r="I100" s="52"/>
      <c r="J100" s="54">
        <v>-12999</v>
      </c>
    </row>
    <row r="101" spans="1:10" ht="21.75" customHeight="1">
      <c r="A101" s="38" t="s">
        <v>270</v>
      </c>
      <c r="D101" s="201" t="s">
        <v>20</v>
      </c>
      <c r="E101" s="52"/>
      <c r="F101" s="52">
        <v>75810</v>
      </c>
      <c r="G101" s="52"/>
      <c r="H101" s="136">
        <v>0</v>
      </c>
      <c r="I101" s="52"/>
      <c r="J101" s="150" t="s">
        <v>20</v>
      </c>
    </row>
    <row r="102" spans="1:10" ht="21.75" customHeight="1">
      <c r="A102" s="38" t="s">
        <v>243</v>
      </c>
      <c r="D102" s="201" t="s">
        <v>20</v>
      </c>
      <c r="E102" s="52"/>
      <c r="F102" s="52">
        <v>433329</v>
      </c>
      <c r="G102" s="52"/>
      <c r="H102" s="136">
        <v>0</v>
      </c>
      <c r="I102" s="52"/>
      <c r="J102" s="150" t="s">
        <v>20</v>
      </c>
    </row>
    <row r="103" spans="1:10" ht="21.75" customHeight="1">
      <c r="A103" s="38" t="s">
        <v>204</v>
      </c>
      <c r="D103" s="201"/>
      <c r="E103" s="52"/>
      <c r="F103" s="52"/>
      <c r="G103" s="52"/>
      <c r="H103" s="24"/>
      <c r="I103" s="52"/>
      <c r="J103" s="24"/>
    </row>
    <row r="104" spans="1:10" ht="21.75" customHeight="1">
      <c r="A104" s="38" t="s">
        <v>205</v>
      </c>
      <c r="D104" s="201">
        <v>-5534504</v>
      </c>
      <c r="E104" s="52"/>
      <c r="F104" s="52">
        <v>-4054627</v>
      </c>
      <c r="G104" s="52"/>
      <c r="H104" s="140">
        <v>-5800014</v>
      </c>
      <c r="I104" s="52"/>
      <c r="J104" s="140">
        <v>-4249778</v>
      </c>
    </row>
    <row r="105" spans="1:10" ht="21.75" customHeight="1">
      <c r="A105" s="38" t="s">
        <v>154</v>
      </c>
      <c r="D105" s="201">
        <v>-2130083</v>
      </c>
      <c r="E105" s="52"/>
      <c r="F105" s="128">
        <v>-1134089</v>
      </c>
      <c r="G105" s="52"/>
      <c r="H105" s="128">
        <v>0</v>
      </c>
      <c r="I105" s="52"/>
      <c r="J105" s="128">
        <v>0</v>
      </c>
    </row>
    <row r="106" spans="1:10" s="95" customFormat="1" ht="21.75" customHeight="1">
      <c r="A106" s="29" t="s">
        <v>271</v>
      </c>
      <c r="C106" s="165"/>
      <c r="D106" s="201" t="s">
        <v>20</v>
      </c>
      <c r="E106" s="52"/>
      <c r="F106" s="128">
        <v>27257795</v>
      </c>
      <c r="G106" s="52"/>
      <c r="H106" s="128">
        <v>0</v>
      </c>
      <c r="I106" s="52"/>
      <c r="J106" s="128" t="s">
        <v>20</v>
      </c>
    </row>
    <row r="107" spans="1:10" s="95" customFormat="1" ht="21.75" customHeight="1">
      <c r="A107" s="29" t="s">
        <v>294</v>
      </c>
      <c r="C107" s="186"/>
      <c r="D107" s="202">
        <v>-63553</v>
      </c>
      <c r="E107" s="52"/>
      <c r="F107" s="141" t="s">
        <v>20</v>
      </c>
      <c r="G107" s="52"/>
      <c r="H107" s="141" t="s">
        <v>20</v>
      </c>
      <c r="I107" s="52"/>
      <c r="J107" s="141" t="s">
        <v>20</v>
      </c>
    </row>
    <row r="108" spans="1:10" ht="21.75" customHeight="1">
      <c r="A108" s="12" t="s">
        <v>233</v>
      </c>
      <c r="B108" s="12"/>
      <c r="C108" s="13"/>
      <c r="D108" s="19">
        <f>SUM(D88:D107)</f>
        <v>-5978904</v>
      </c>
      <c r="E108" s="15"/>
      <c r="F108" s="19">
        <f>SUM(F88:F107)</f>
        <v>25466522</v>
      </c>
      <c r="G108" s="15"/>
      <c r="H108" s="19">
        <f>SUM(H88:H107)</f>
        <v>10881047</v>
      </c>
      <c r="I108" s="15"/>
      <c r="J108" s="19">
        <f>SUM(J88:J107)</f>
        <v>-8039666</v>
      </c>
    </row>
    <row r="109" spans="1:10" ht="21.75" customHeight="1">
      <c r="A109" s="16" t="s">
        <v>0</v>
      </c>
      <c r="B109" s="16"/>
      <c r="C109" s="106"/>
      <c r="H109" s="212"/>
      <c r="I109" s="212"/>
      <c r="J109" s="212"/>
    </row>
    <row r="110" spans="1:10" s="95" customFormat="1" ht="21.75" customHeight="1">
      <c r="A110" s="16" t="s">
        <v>192</v>
      </c>
      <c r="B110" s="16"/>
      <c r="C110" s="106"/>
      <c r="D110" s="20"/>
      <c r="E110" s="20"/>
      <c r="F110" s="20"/>
      <c r="G110" s="20"/>
      <c r="H110" s="212"/>
      <c r="I110" s="212"/>
      <c r="J110" s="212"/>
    </row>
    <row r="111" spans="1:10" ht="21.75" customHeight="1">
      <c r="A111" s="107"/>
      <c r="B111" s="107"/>
      <c r="C111" s="12"/>
      <c r="J111" s="126" t="s">
        <v>126</v>
      </c>
    </row>
    <row r="112" spans="1:10" ht="23.25" customHeight="1">
      <c r="A112" s="222"/>
      <c r="B112" s="222"/>
      <c r="C112" s="20"/>
      <c r="D112" s="211" t="s">
        <v>2</v>
      </c>
      <c r="E112" s="211"/>
      <c r="F112" s="211"/>
      <c r="G112" s="17"/>
      <c r="H112" s="211" t="s">
        <v>57</v>
      </c>
      <c r="I112" s="211"/>
      <c r="J112" s="211"/>
    </row>
    <row r="113" spans="1:10" ht="23.25" customHeight="1">
      <c r="A113" s="164"/>
      <c r="B113" s="164"/>
      <c r="C113" s="20"/>
      <c r="D113" s="214" t="s">
        <v>251</v>
      </c>
      <c r="E113" s="215"/>
      <c r="F113" s="215"/>
      <c r="G113" s="94"/>
      <c r="H113" s="214" t="s">
        <v>251</v>
      </c>
      <c r="I113" s="215"/>
      <c r="J113" s="215"/>
    </row>
    <row r="114" spans="1:10" ht="23.25" customHeight="1">
      <c r="A114" s="164"/>
      <c r="B114" s="164"/>
      <c r="C114" s="20"/>
      <c r="D114" s="216" t="s">
        <v>250</v>
      </c>
      <c r="E114" s="217"/>
      <c r="F114" s="217"/>
      <c r="G114" s="163"/>
      <c r="H114" s="216" t="s">
        <v>250</v>
      </c>
      <c r="I114" s="217"/>
      <c r="J114" s="217"/>
    </row>
    <row r="115" spans="1:10" ht="23.25" customHeight="1">
      <c r="A115" s="222"/>
      <c r="B115" s="222"/>
      <c r="D115" s="102" t="s">
        <v>242</v>
      </c>
      <c r="E115" s="110"/>
      <c r="F115" s="102" t="s">
        <v>228</v>
      </c>
      <c r="G115" s="70"/>
      <c r="H115" s="102" t="s">
        <v>242</v>
      </c>
      <c r="I115" s="110"/>
      <c r="J115" s="102" t="s">
        <v>228</v>
      </c>
    </row>
    <row r="116" spans="1:3" ht="21.75" customHeight="1">
      <c r="A116" s="12" t="s">
        <v>226</v>
      </c>
      <c r="B116" s="12"/>
      <c r="C116" s="13"/>
    </row>
    <row r="117" spans="1:10" ht="21.75" customHeight="1">
      <c r="A117" s="12" t="s">
        <v>208</v>
      </c>
      <c r="B117" s="12"/>
      <c r="C117" s="13"/>
      <c r="D117" s="15">
        <f>D108+D85+D54</f>
        <v>-12450321</v>
      </c>
      <c r="E117" s="15"/>
      <c r="F117" s="15">
        <v>21192490</v>
      </c>
      <c r="G117" s="15"/>
      <c r="H117" s="15">
        <f>H108+H85+H54</f>
        <v>-3428283</v>
      </c>
      <c r="I117" s="15"/>
      <c r="J117" s="15">
        <f>J108+J85+J54</f>
        <v>16491462</v>
      </c>
    </row>
    <row r="118" spans="1:10" ht="21.75" customHeight="1">
      <c r="A118" s="38" t="s">
        <v>54</v>
      </c>
      <c r="D118" s="201">
        <v>31923565</v>
      </c>
      <c r="E118" s="52"/>
      <c r="F118" s="52">
        <v>17180252</v>
      </c>
      <c r="G118" s="52"/>
      <c r="H118" s="52">
        <v>13691168</v>
      </c>
      <c r="I118" s="52"/>
      <c r="J118" s="52">
        <v>1386372</v>
      </c>
    </row>
    <row r="119" spans="1:10" ht="21.75" customHeight="1">
      <c r="A119" s="20" t="s">
        <v>106</v>
      </c>
      <c r="E119" s="52"/>
      <c r="G119" s="52"/>
      <c r="H119" s="52"/>
      <c r="I119" s="52"/>
      <c r="J119" s="52"/>
    </row>
    <row r="120" spans="1:10" ht="21.75" customHeight="1">
      <c r="A120" s="20" t="s">
        <v>107</v>
      </c>
      <c r="D120" s="202">
        <v>1655454</v>
      </c>
      <c r="E120" s="24"/>
      <c r="F120" s="51">
        <v>54176</v>
      </c>
      <c r="G120" s="24"/>
      <c r="H120" s="168">
        <v>873364</v>
      </c>
      <c r="I120" s="24"/>
      <c r="J120" s="168">
        <v>32516</v>
      </c>
    </row>
    <row r="121" spans="1:10" ht="21.75" customHeight="1" thickBot="1">
      <c r="A121" s="12" t="s">
        <v>55</v>
      </c>
      <c r="B121" s="12"/>
      <c r="C121" s="13"/>
      <c r="D121" s="21">
        <f>SUM(D117:D120)</f>
        <v>21128698</v>
      </c>
      <c r="E121" s="15"/>
      <c r="F121" s="21">
        <f>SUM(F117:F120)</f>
        <v>38426918</v>
      </c>
      <c r="G121" s="15"/>
      <c r="H121" s="21">
        <f>SUM(H117:H120)</f>
        <v>11136249</v>
      </c>
      <c r="I121" s="15"/>
      <c r="J121" s="21">
        <f>SUM(J117:J120)</f>
        <v>17910350</v>
      </c>
    </row>
    <row r="122" spans="4:10" ht="21.75" customHeight="1" thickTop="1">
      <c r="D122" s="165"/>
      <c r="E122" s="165"/>
      <c r="F122" s="165"/>
      <c r="G122" s="165"/>
      <c r="H122" s="165"/>
      <c r="I122" s="165"/>
      <c r="J122" s="165"/>
    </row>
    <row r="123" spans="1:10" ht="21.75" customHeight="1">
      <c r="A123" s="18" t="s">
        <v>40</v>
      </c>
      <c r="B123" s="18"/>
      <c r="C123" s="13"/>
      <c r="D123" s="52"/>
      <c r="E123" s="52"/>
      <c r="F123" s="52"/>
      <c r="G123" s="52"/>
      <c r="H123" s="52"/>
      <c r="I123" s="52"/>
      <c r="J123" s="52"/>
    </row>
    <row r="124" spans="1:10" ht="21.75" customHeight="1">
      <c r="A124" s="119" t="s">
        <v>190</v>
      </c>
      <c r="B124" s="12" t="s">
        <v>227</v>
      </c>
      <c r="C124" s="13"/>
      <c r="D124" s="24"/>
      <c r="E124" s="24"/>
      <c r="F124" s="24"/>
      <c r="G124" s="24"/>
      <c r="H124" s="24"/>
      <c r="I124" s="24"/>
      <c r="J124" s="24"/>
    </row>
    <row r="125" spans="2:10" ht="21.75" customHeight="1">
      <c r="B125" s="38" t="s">
        <v>123</v>
      </c>
      <c r="D125" s="24"/>
      <c r="E125" s="24"/>
      <c r="F125" s="24"/>
      <c r="G125" s="24"/>
      <c r="H125" s="24"/>
      <c r="I125" s="24"/>
      <c r="J125" s="24"/>
    </row>
    <row r="126" spans="2:10" ht="21.75" customHeight="1">
      <c r="B126" s="38" t="s">
        <v>5</v>
      </c>
      <c r="D126" s="24">
        <v>24317234</v>
      </c>
      <c r="E126" s="24"/>
      <c r="F126" s="24">
        <v>39527666</v>
      </c>
      <c r="G126" s="24"/>
      <c r="H126" s="120">
        <v>11144087</v>
      </c>
      <c r="I126" s="24"/>
      <c r="J126" s="120">
        <v>17916505</v>
      </c>
    </row>
    <row r="127" spans="2:10" ht="21.75" customHeight="1">
      <c r="B127" s="38" t="s">
        <v>124</v>
      </c>
      <c r="D127" s="51">
        <v>-3188536</v>
      </c>
      <c r="E127" s="24"/>
      <c r="F127" s="51">
        <v>-1100748</v>
      </c>
      <c r="G127" s="24"/>
      <c r="H127" s="51">
        <v>-7838</v>
      </c>
      <c r="I127" s="24"/>
      <c r="J127" s="51">
        <v>-6155</v>
      </c>
    </row>
    <row r="128" spans="2:10" ht="21.75" customHeight="1" thickBot="1">
      <c r="B128" s="12" t="s">
        <v>125</v>
      </c>
      <c r="C128" s="13"/>
      <c r="D128" s="22">
        <f>SUM(D126:D127)</f>
        <v>21128698</v>
      </c>
      <c r="E128" s="15"/>
      <c r="F128" s="22">
        <f>SUM(F126:F127)</f>
        <v>38426918</v>
      </c>
      <c r="G128" s="15"/>
      <c r="H128" s="22">
        <f>SUM(H126:H127)</f>
        <v>11136249</v>
      </c>
      <c r="I128" s="15"/>
      <c r="J128" s="22">
        <f>SUM(J126:J127)</f>
        <v>17910350</v>
      </c>
    </row>
    <row r="129" spans="2:10" ht="21.75" customHeight="1" thickTop="1">
      <c r="B129" s="12"/>
      <c r="C129" s="13"/>
      <c r="D129" s="23"/>
      <c r="E129" s="15"/>
      <c r="F129" s="23"/>
      <c r="G129" s="15"/>
      <c r="H129" s="23"/>
      <c r="I129" s="15"/>
      <c r="J129" s="23"/>
    </row>
    <row r="130" spans="1:2" ht="21.75" customHeight="1">
      <c r="A130" s="119" t="s">
        <v>230</v>
      </c>
      <c r="B130" s="12" t="s">
        <v>231</v>
      </c>
    </row>
    <row r="131" spans="1:2" ht="21.75" customHeight="1">
      <c r="A131" s="119"/>
      <c r="B131" s="38"/>
    </row>
    <row r="132" spans="1:2" ht="21.75" customHeight="1">
      <c r="A132" s="119"/>
      <c r="B132" s="38" t="s">
        <v>302</v>
      </c>
    </row>
    <row r="133" ht="21.75" customHeight="1">
      <c r="B133" s="108" t="s">
        <v>303</v>
      </c>
    </row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</sheetData>
  <sheetProtection/>
  <mergeCells count="41">
    <mergeCell ref="A42:B42"/>
    <mergeCell ref="D5:F5"/>
    <mergeCell ref="H5:J5"/>
    <mergeCell ref="H1:J1"/>
    <mergeCell ref="H2:J2"/>
    <mergeCell ref="A4:B4"/>
    <mergeCell ref="D4:F4"/>
    <mergeCell ref="H4:J4"/>
    <mergeCell ref="H73:J73"/>
    <mergeCell ref="H74:J74"/>
    <mergeCell ref="A76:B76"/>
    <mergeCell ref="D43:J43"/>
    <mergeCell ref="D6:F6"/>
    <mergeCell ref="H6:J6"/>
    <mergeCell ref="A7:B7"/>
    <mergeCell ref="H36:J36"/>
    <mergeCell ref="H37:J37"/>
    <mergeCell ref="A39:B39"/>
    <mergeCell ref="D39:F39"/>
    <mergeCell ref="H39:J39"/>
    <mergeCell ref="D40:F40"/>
    <mergeCell ref="H40:J40"/>
    <mergeCell ref="D41:F41"/>
    <mergeCell ref="H41:J41"/>
    <mergeCell ref="D76:F76"/>
    <mergeCell ref="H76:J76"/>
    <mergeCell ref="D77:F77"/>
    <mergeCell ref="H77:J77"/>
    <mergeCell ref="D78:F78"/>
    <mergeCell ref="H78:J78"/>
    <mergeCell ref="A79:B79"/>
    <mergeCell ref="H109:J109"/>
    <mergeCell ref="H110:J110"/>
    <mergeCell ref="A112:B112"/>
    <mergeCell ref="D112:F112"/>
    <mergeCell ref="H112:J112"/>
    <mergeCell ref="D113:F113"/>
    <mergeCell ref="H113:J113"/>
    <mergeCell ref="D114:F114"/>
    <mergeCell ref="H114:J114"/>
    <mergeCell ref="A115:B115"/>
  </mergeCells>
  <printOptions/>
  <pageMargins left="0.7" right="0.6" top="0.48" bottom="0.5" header="0.5" footer="0.5"/>
  <pageSetup firstPageNumber="16" useFirstPageNumber="1" horizontalDpi="600" verticalDpi="600" orientation="portrait" paperSize="9" scale="95" r:id="rId1"/>
  <headerFooter alignWithMargins="0">
    <oddFooter>&amp;L
หมายเหตุประกอบงบการเงินเป็นส่วนหนึ่งของงบการเงินนี้
&amp;C&amp;P</oddFooter>
  </headerFooter>
  <rowBreaks count="3" manualBreakCount="3">
    <brk id="35" max="9" man="1"/>
    <brk id="72" max="9" man="1"/>
    <brk id="10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dphengchan</dc:creator>
  <cp:keywords/>
  <dc:description/>
  <cp:lastModifiedBy>Arunothai, Rassamee</cp:lastModifiedBy>
  <cp:lastPrinted>2015-11-11T10:27:27Z</cp:lastPrinted>
  <dcterms:created xsi:type="dcterms:W3CDTF">2005-01-14T03:04:54Z</dcterms:created>
  <dcterms:modified xsi:type="dcterms:W3CDTF">2015-11-11T10:58:02Z</dcterms:modified>
  <cp:category/>
  <cp:version/>
  <cp:contentType/>
  <cp:contentStatus/>
</cp:coreProperties>
</file>