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0" windowWidth="9672" windowHeight="9168" tabRatio="672" activeTab="0"/>
  </bookViews>
  <sheets>
    <sheet name="BL" sheetId="1" r:id="rId1"/>
    <sheet name="SH 10" sheetId="2" r:id="rId2"/>
    <sheet name="SH 11" sheetId="3" r:id="rId3"/>
    <sheet name="SH12" sheetId="4" r:id="rId4"/>
    <sheet name="CF" sheetId="5" r:id="rId5"/>
  </sheets>
  <externalReferences>
    <externalReference r:id="rId8"/>
  </externalReferences>
  <definedNames>
    <definedName name="_xlnm.Print_Area" localSheetId="0">'BL'!$A$1:$J$192</definedName>
    <definedName name="_xlnm.Print_Area" localSheetId="1">'SH 10'!$A$1:$AE$44</definedName>
    <definedName name="_xlnm.Print_Area" localSheetId="2">'SH 11'!$A$1:$AG$45</definedName>
    <definedName name="_xlnm.Print_Area" localSheetId="3">'SH12'!$A$1:$W$34</definedName>
  </definedNames>
  <calcPr fullCalcOnLoad="1"/>
</workbook>
</file>

<file path=xl/sharedStrings.xml><?xml version="1.0" encoding="utf-8"?>
<sst xmlns="http://schemas.openxmlformats.org/spreadsheetml/2006/main" count="730" uniqueCount="323">
  <si>
    <t>บริษัท เจริญโภคภัณฑ์อาหาร จำกัด (มหาชน) และบริษัทย่อย</t>
  </si>
  <si>
    <t>สินทรัพย์</t>
  </si>
  <si>
    <t>งบการเงินรวม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</si>
  <si>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</si>
  <si>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</si>
  <si>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</si>
  <si>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</si>
  <si>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</si>
  <si>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</si>
  <si>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</si>
  <si>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</si>
  <si>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</si>
  <si>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</si>
  <si>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หนี้สินระยะยาวที่ถึงกำหนดชำระ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</si>
  <si>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</si>
  <si>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</si>
  <si>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</si>
  <si>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</si>
  <si>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</si>
  <si>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</si>
  <si>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</si>
  <si>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</si>
  <si>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กำไรสะสม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</si>
  <si>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</si>
  <si>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</si>
  <si>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</si>
  <si>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</si>
  <si>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>รวมค่าใช้จ่าย</t>
  </si>
  <si>
    <t>ส่วนเกิน</t>
  </si>
  <si>
    <t>จากส่วนได้</t>
  </si>
  <si>
    <t>ในบริษัทร่วม</t>
  </si>
  <si>
    <t>ทุนเรือนหุ้น</t>
  </si>
  <si>
    <t>ที่ออกและ</t>
  </si>
  <si>
    <t xml:space="preserve">งบการเงิน </t>
  </si>
  <si>
    <t xml:space="preserve">ชำระแล้ว </t>
  </si>
  <si>
    <t>กระแสเงินสดจากกิจกรรมดำเนินงาน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</si>
  <si>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</si>
  <si>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</si>
  <si>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</si>
  <si>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</si>
  <si>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</si>
  <si>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กระแสเงินสดจากกิจกรรมจัดหาเงิน</t>
  </si>
  <si>
    <t>ข้อมูลงบกระแสเงินสดเปิดเผยเพิ่มเติม</t>
  </si>
  <si>
    <t>รวมสินทรัพย์ไม่หมุนเวียน</t>
  </si>
  <si>
    <t>ส่วนของ</t>
  </si>
  <si>
    <t>ผู้ถือหุ้น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</si>
  <si>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</si>
  <si>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</si>
  <si>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</si>
  <si>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รายการปรับปรุง</t>
  </si>
  <si>
    <t>ดอกเบี้ยรับ</t>
  </si>
  <si>
    <t xml:space="preserve">31 ธันวาคม </t>
  </si>
  <si>
    <t>สำรอง</t>
  </si>
  <si>
    <t>ตามกฎหมาย</t>
  </si>
  <si>
    <t>จัดสรร</t>
  </si>
  <si>
    <t>ยังไม่ได้</t>
  </si>
  <si>
    <t>การแปลงค่า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</si>
  <si>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</si>
  <si>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</si>
  <si>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เงินให้กู้ยืมระยะสั้นแก่บริษัทย่อย</t>
  </si>
  <si>
    <t>งบการเงินเฉพาะกิจการ</t>
  </si>
  <si>
    <t xml:space="preserve">   จากสถาบันการเงิน </t>
  </si>
  <si>
    <t xml:space="preserve">   ภายในหนึ่งปี</t>
  </si>
  <si>
    <t>ภาษีเงินได้ค้างจ่าย</t>
  </si>
  <si>
    <t xml:space="preserve">   ทุนจดทะเบียน</t>
  </si>
  <si>
    <t xml:space="preserve">   ทุนที่ออกและชำระแล้ว</t>
  </si>
  <si>
    <t xml:space="preserve">   ยังไม่ได้จัดสรร</t>
  </si>
  <si>
    <t>การตีราคา</t>
  </si>
  <si>
    <t>รวมส่วนของ</t>
  </si>
  <si>
    <t>ขาดทุนจากการตัดจำหน่ายอาคารและอุปกรณ์</t>
  </si>
  <si>
    <t>จ่ายภาษีเงินได้</t>
  </si>
  <si>
    <t>การเปลี่ยนแปลงในสินทรัพย์และหนี้สินดำเนินงาน</t>
  </si>
  <si>
    <t xml:space="preserve">ที่ดิน อาคารและอุปกรณ์ </t>
  </si>
  <si>
    <t xml:space="preserve">สินทรัพย์ภาษีเงินได้รอการตัดบัญชี  </t>
  </si>
  <si>
    <t>เงินกู้ยืมระยะสั้นจากบริษัทย่อย</t>
  </si>
  <si>
    <t>ค่าใช้จ่ายค้างจ่าย</t>
  </si>
  <si>
    <t xml:space="preserve">หนี้สินภาษีเงินได้รอการตัดบัญชี  </t>
  </si>
  <si>
    <t xml:space="preserve">   จัดสรรแล้ว</t>
  </si>
  <si>
    <t>รายได้จากการขายสินค้า</t>
  </si>
  <si>
    <t>กำไรจากอัตราแลกเปลี่ยนสุทธิ</t>
  </si>
  <si>
    <t>ต้นทุนขายสินค้า</t>
  </si>
  <si>
    <t>รับดอกเบี้ย</t>
  </si>
  <si>
    <t>ซื้อที่ดิน อาคารและอุปกรณ์</t>
  </si>
  <si>
    <t xml:space="preserve"> </t>
  </si>
  <si>
    <t>ขายที่ดิน อาคารและอุปกรณ์</t>
  </si>
  <si>
    <t>กำไรสำหรับงวด</t>
  </si>
  <si>
    <t xml:space="preserve">ประมาณการหนี้สินและอื่นๆ </t>
  </si>
  <si>
    <t>ของบริษัท</t>
  </si>
  <si>
    <r>
      <t xml:space="preserve">   </t>
    </r>
    <r>
      <rPr>
        <sz val="15"/>
        <rFont val="Angsana New"/>
        <family val="1"/>
      </rPr>
      <t>หุ้นทุนซื้อคืน</t>
    </r>
  </si>
  <si>
    <t>ค่าใช้จ่ายในการขาย</t>
  </si>
  <si>
    <t>ค่าใช้จ่ายในการบริหาร</t>
  </si>
  <si>
    <t>ต้นทุนทางการเงิน</t>
  </si>
  <si>
    <t>มูลค่าหุ้นสามัญ</t>
  </si>
  <si>
    <t>ผลต่างจาก</t>
  </si>
  <si>
    <t>หุ้นทุนซื้อคืน</t>
  </si>
  <si>
    <t xml:space="preserve"> มูลค่าหุ้นสามัญ</t>
  </si>
  <si>
    <t>ผลต่างจากการแปลงค่างบการเงิน</t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</si>
  <si>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</si>
  <si>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</si>
  <si>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</si>
  <si>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 xml:space="preserve">      ทุนสำรองตามกฎหมาย</t>
  </si>
  <si>
    <t>ทุนสำรอง</t>
  </si>
  <si>
    <t>ซื้อเงินลงทุน</t>
  </si>
  <si>
    <t>เงินให้กู้ยืมระยะยาวแก่บริษัทย่อยลดลง</t>
  </si>
  <si>
    <t>จ่ายดอกเบี้ย</t>
  </si>
  <si>
    <t>ส่วนของกำไรสำหรับงวดที่เป็นของ</t>
  </si>
  <si>
    <t>ส่วนเกินมูลค่าหุ้น</t>
  </si>
  <si>
    <t xml:space="preserve">   ส่วนเกินมูลค่าหุ้นสามัญ</t>
  </si>
  <si>
    <t>การเปลี่ยนแปลง</t>
  </si>
  <si>
    <t>เงินฝากสถาบันการเงินที่มีข้อจำกัด</t>
  </si>
  <si>
    <t xml:space="preserve">   ในการเบิกใช้</t>
  </si>
  <si>
    <t xml:space="preserve">ส่วนแบ่งกำไรจากเงินลงทุนในบริษัทร่วม </t>
  </si>
  <si>
    <t>เงินสดรับจากเงินกู้ยืมระยะยาวจากสถาบันการเงิน</t>
  </si>
  <si>
    <t>จ่ายชำระคืนเงินกู้ยืมระยะยาวจากสถาบันการเงิน</t>
  </si>
  <si>
    <t>ส่วนแบ่งกำไรจากเงินลงทุนในบริษัทร่วม</t>
  </si>
  <si>
    <t>ผลกระทบจากอัตราแลกเปลี่ยนของ</t>
  </si>
  <si>
    <t xml:space="preserve">   เงินตราต่างประเทศคงเหลือสิ้นงวด</t>
  </si>
  <si>
    <t>เงินจ่ายล่วงหน้าค่าสินค้า</t>
  </si>
  <si>
    <t>ค่าใช้จ่ายจ่ายล่วงหน้า</t>
  </si>
  <si>
    <t xml:space="preserve">   ที่ถึงกำหนดรับชำระภายในหนึ่งปี</t>
  </si>
  <si>
    <t>ค่าเสื่อมราคา</t>
  </si>
  <si>
    <t>ค่าตัดจำหน่าย</t>
  </si>
  <si>
    <t>รับเงินปันผล</t>
  </si>
  <si>
    <t xml:space="preserve">ซื้อคืน </t>
  </si>
  <si>
    <t>หุ้นทุน</t>
  </si>
  <si>
    <t>เงินลงทุน</t>
  </si>
  <si>
    <t>ยุติธรรมของ</t>
  </si>
  <si>
    <t>ในมูลค่า</t>
  </si>
  <si>
    <t>ซื้อคืน</t>
  </si>
  <si>
    <t>จ่ายชำระคืนหนี้สินตามสัญญาเช่าการเงิน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</si>
  <si>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</si>
  <si>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บริษัท เจริญโภคภัณฑ์อาหาร จำกัด  (มหาชน) และบริษัทย่อย</t>
  </si>
  <si>
    <t>เงินสดรับจากการออกหุ้นกู้</t>
  </si>
  <si>
    <t>เงินกู้ยืมระยะสั้นจากสถาบันการเงินเพิ่มขึ้น (ลดลง)</t>
  </si>
  <si>
    <t>ขายเงินลงทุน</t>
  </si>
  <si>
    <t>ประกอบด้วย</t>
  </si>
  <si>
    <t>เงินเบิกเกินบัญชี</t>
  </si>
  <si>
    <t>สุทธิ</t>
  </si>
  <si>
    <t>31 มีนาคม</t>
  </si>
  <si>
    <t>(หน่วย: พันบาท)</t>
  </si>
  <si>
    <t>หนี้สูญและหนี้สงสัยจะสูญ (กลับรายการ</t>
  </si>
  <si>
    <t xml:space="preserve">   ค่าเผื่อหนี้สงสัยจะสูญ)</t>
  </si>
  <si>
    <t>(กำไร) ขาดทุนจากการขายที่ดิน อาคาร</t>
  </si>
  <si>
    <t xml:space="preserve">   และอุปกรณ์</t>
  </si>
  <si>
    <t>(กำไร) ขาดทุนจากอัตราแลกเปลี่ยน</t>
  </si>
  <si>
    <t xml:space="preserve">   ที่ยังไม่เกิดขึ้นจริง</t>
  </si>
  <si>
    <t>งบแสดงฐานะการเงิน</t>
  </si>
  <si>
    <t>ส่วนได้เสียที่ไม่มีอำนาจควบคุม</t>
  </si>
  <si>
    <t xml:space="preserve">   ผู้ถือหุ้นของบริษัทใหญ่</t>
  </si>
  <si>
    <t xml:space="preserve">   ส่วนได้เสียที่ไม่มีอำนาจควบคุม</t>
  </si>
  <si>
    <t>กำไรขาดทุนเบ็ดเสร็จอื่น</t>
  </si>
  <si>
    <t>ผลต่างจากการตีราคาสินทรัพย์</t>
  </si>
  <si>
    <t>การเปลี่ยนแปลงในมูลค่ายุติธรรม</t>
  </si>
  <si>
    <t xml:space="preserve">   ของเงินลงทุน</t>
  </si>
  <si>
    <t>ส่วนเกินทุนจากส่วนได้ในบริษัทร่วม</t>
  </si>
  <si>
    <t>องค์ประกอบอื่นของส่วนของผู้ถือหุ้น</t>
  </si>
  <si>
    <t>รวม</t>
  </si>
  <si>
    <t>องค์ประกอบอื่น</t>
  </si>
  <si>
    <t>ของ</t>
  </si>
  <si>
    <t>ส่วนได้เสีย</t>
  </si>
  <si>
    <t>ที่ไม่มีอำนาจ</t>
  </si>
  <si>
    <t>ควบคุม</t>
  </si>
  <si>
    <t xml:space="preserve">ค่าใช้จ่าย (รายได้) ภาษีเงินได้ </t>
  </si>
  <si>
    <t>ค่าใช้จ่าย (รายได้) ภาษีเงินได้</t>
  </si>
  <si>
    <t>อสังหาริมทรัพย์เพื่อการลงทุน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</si>
  <si>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</si>
  <si>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</si>
  <si>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</si>
  <si>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>รวมกำไรขาดทุนเบ็ดเสร็จสำหรับงวด</t>
  </si>
  <si>
    <t>เงินลงทุนเผื่อขาย</t>
  </si>
  <si>
    <t xml:space="preserve">   การเปลี่ยนแปลงในส่วนได้เสีย</t>
  </si>
  <si>
    <t xml:space="preserve">   เข้าส่วนของผู้ถือหุ้น</t>
  </si>
  <si>
    <t>ผลขาดทุนจากการปรับลดมูลค่าสินค้าคงเหลือ</t>
  </si>
  <si>
    <t xml:space="preserve">   ให้เท่ากับมูลค่าสุทธิที่จะได้รับ</t>
  </si>
  <si>
    <t>กำไรจากการขายเงินลงทุน</t>
  </si>
  <si>
    <t>รวมส่วนของผู้ถือหุ้นของบริษัท</t>
  </si>
  <si>
    <t>รวมส่วนของผู้ถือหุ้น</t>
  </si>
  <si>
    <t>รวมหนี้สินและส่วนของผู้ถือหุ้น</t>
  </si>
  <si>
    <t>ค่าความนิยม</t>
  </si>
  <si>
    <t>จ่ายเงินปันผลให้ส่วนได้เสียที่ไม่มีอำนาจควบคุม</t>
  </si>
  <si>
    <t>รายการกับผู้ถือหุ้นที่บันทึกโดยตรง</t>
  </si>
  <si>
    <t xml:space="preserve">      ของบริษัทย่อย</t>
  </si>
  <si>
    <t>ขายสินทรัพย์ไม่หมุนเวียนที่ถือไว้เพื่อขาย</t>
  </si>
  <si>
    <t>รวมรายการกับผู้ถือหุ้นที่บันทึกโดยตรง</t>
  </si>
  <si>
    <t>กำไรก่อนค่าใช้จ่าย (รายได้) ภาษีเงินได้</t>
  </si>
  <si>
    <t xml:space="preserve">สินทรัพย์ไม่มีตัวตนอื่น 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</si>
  <si>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</si>
  <si>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</si>
  <si>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 xml:space="preserve">ซื้อสินทรัพย์ไม่มีตัวตนอื่น </t>
  </si>
  <si>
    <t>กำไรขาดทุนเบ็ดเสร็จอื่นสำหรับงวด</t>
  </si>
  <si>
    <t xml:space="preserve">   รวมการเปลี่ยนแปลงในส่วนได้เสีย</t>
  </si>
  <si>
    <t>ยอดคงเหลือ ณ วันที่ 1 มกราคม 2555</t>
  </si>
  <si>
    <t>ยอดคงเหลือ ณ วันที่ 31 มีนาคม 2555</t>
  </si>
  <si>
    <t>สินทรัพย์ (ต่อ)</t>
  </si>
  <si>
    <t>เงินปันผลรับ</t>
  </si>
  <si>
    <t>ขาดทุนจากอัตราแลกเปลี่ยนสุทธิ</t>
  </si>
  <si>
    <t>ผลกระทบจากการเปลี่ยนแปลง</t>
  </si>
  <si>
    <t xml:space="preserve">   นโยบายการบัญชี</t>
  </si>
  <si>
    <t>จ่ายชำระคืนหุ้นกู้</t>
  </si>
  <si>
    <t>เงินลงทุนในกิจการที่ควบคุมร่วมกัน</t>
  </si>
  <si>
    <t>(ไม่ได้ตรวจสอบ)</t>
  </si>
  <si>
    <t>รายการผู้ถือหุ้นที่บันทึกโดยตรง</t>
  </si>
  <si>
    <t xml:space="preserve">   เงินทุนที่ได้รับจากผู้ถือหุ้นและ</t>
  </si>
  <si>
    <t xml:space="preserve">      การจัดสรรส่วนทุนให้ผู้ถือหุ้น</t>
  </si>
  <si>
    <t xml:space="preserve">      ตัดหุ้นทุนซื้อคืน</t>
  </si>
  <si>
    <t>รวมรายการผู้ถือหุ้นที่บันทึกโดยตรง</t>
  </si>
  <si>
    <t>ส่วนเกินทุนอื่น</t>
  </si>
  <si>
    <t xml:space="preserve">      เพิ่มทุนหุ้นสามัญใหม่ </t>
  </si>
  <si>
    <t>สินทรัพย์ชีวภาพส่วนที่หมุนเวียน</t>
  </si>
  <si>
    <t>สินทรัพย์ชีวภาพส่วนที่ไม่หมุนเวียน</t>
  </si>
  <si>
    <t>เงินลงทุนในบริษัทอื่น</t>
  </si>
  <si>
    <t xml:space="preserve">   เงินลงทุนในบริษัทร่วม</t>
  </si>
  <si>
    <t>กลับรายการผลขาดทุนจากการลดมูลค่าเงินลงทุน</t>
  </si>
  <si>
    <t>ซื้ออสังหาริมทรัพย์เพื่อการลงทุน</t>
  </si>
  <si>
    <t>ขาดทุนจากการประมาณการตาม</t>
  </si>
  <si>
    <t xml:space="preserve">   รวมเงินทุนที่ได้รับจากผู้ถือหุ้นและ</t>
  </si>
  <si>
    <t xml:space="preserve">   ส่วนเกินทุนอื่น</t>
  </si>
  <si>
    <t xml:space="preserve">      ขายหุ้นทุนซื้อคืน</t>
  </si>
  <si>
    <t>3</t>
  </si>
  <si>
    <t xml:space="preserve">   เงินทุนที่ได้รับจากผู้ถือหุ้น</t>
  </si>
  <si>
    <t xml:space="preserve">   รวมเงินทุนที่ได้รับจากผู้ถือหุ้น</t>
  </si>
  <si>
    <t>เงินกู้ยืมระยะสั้นจากบริษัทย่อยลดลง</t>
  </si>
  <si>
    <t>เงินสดรับจากการจำหน่ายหุ้นสามัญซื้อคืน</t>
  </si>
  <si>
    <t>เงินสดจ่ายสุทธิจากการซื้อบริษัทย่อย</t>
  </si>
  <si>
    <t>เงินกู้ยืมระยะยาวจากบริษัทที่เกี่ยวข้องกัน</t>
  </si>
  <si>
    <t>กำไรจากการเปลี่ยนแปลงมูลค่ายุติธรรม</t>
  </si>
  <si>
    <t xml:space="preserve">   ของเงินลงทุนในบริษัทร่วม</t>
  </si>
  <si>
    <t>กำไรจากการเปลี่ยนแปลงมูลค่ายุติธรรมของ</t>
  </si>
  <si>
    <t xml:space="preserve">เงินสดและรายการเทียบเท่าเงินสดเพิ่มขึ้น (ลดลง) สุทธิ </t>
  </si>
  <si>
    <t xml:space="preserve">   ของสินทรัพย์ชีวภาพ</t>
  </si>
  <si>
    <t xml:space="preserve">      โดยอำนาจควบคุมเปลี่ยนแปลง</t>
  </si>
  <si>
    <t>ตั๋วแลกเงิน</t>
  </si>
  <si>
    <t>เงินให้กู้ยืมระยะสั้นแก่กิจการที่ควบคุม</t>
  </si>
  <si>
    <t xml:space="preserve">   ร่วมกันและบริษัทที่เกี่ยวข้องกัน</t>
  </si>
  <si>
    <t>เงินกู้ยืมระยะสั้นจากกิจการที่ควบคุม</t>
  </si>
  <si>
    <t xml:space="preserve">   - ตามที่รายงานในปีก่อน</t>
  </si>
  <si>
    <t xml:space="preserve">   - ตามที่รายงานในงวดก่อน</t>
  </si>
  <si>
    <t xml:space="preserve">   และกิจการที่ควบคุมร่วมกัน</t>
  </si>
  <si>
    <t>สินทรัพย์ชีวภาพส่วนที่หมุนเวียนและไม่หมุนเวียน</t>
  </si>
  <si>
    <t>ตั๋วแลกเงินเพิ่มขึ้น</t>
  </si>
  <si>
    <t>กำไรจาก (จ่ายชำระ) ต้นทุนธุรกรรมทางการเงิน</t>
  </si>
  <si>
    <t xml:space="preserve">   ของอาคารและอุปกรณ์</t>
  </si>
  <si>
    <t>2555</t>
  </si>
  <si>
    <t>ยอดคงเหลือ ณ วันที่ 31 มีนาคม 2556</t>
  </si>
  <si>
    <t>ยอดคงเหลือ ณ วันที่ 1 มกราคม 2556</t>
  </si>
  <si>
    <t>เงินปันผลค้างรับ</t>
  </si>
  <si>
    <t>สิทธิการเช่าจ่ายล่วงหน้า</t>
  </si>
  <si>
    <t xml:space="preserve">   ที่ถึงกำหนดชำระภายในหนึ่งปี</t>
  </si>
  <si>
    <t>ส่วนเกินทุนจากรายการกับกิจการ</t>
  </si>
  <si>
    <t xml:space="preserve">   ภายใต้การควบคุมเดียวกัน</t>
  </si>
  <si>
    <t xml:space="preserve">           สำหรับงวดสามเดือนสิ้นสุด        วันที่ 31 มีนาคม</t>
  </si>
  <si>
    <t xml:space="preserve">   สำหรับงวดสามเดือนสิ้นสุด วันที่ 31 มีนาคม</t>
  </si>
  <si>
    <t>สำหรับงวดสามเดือนสิ้นสุดวันที่ 31 มีนาคม 2555</t>
  </si>
  <si>
    <t>สำหรับงวดสามเดือนสิ้นสุดวันที่ 31 มีนาคม 2556</t>
  </si>
  <si>
    <t xml:space="preserve">         คณิตศาสตร์ประกันภัย</t>
  </si>
  <si>
    <t xml:space="preserve">     - อื่นๆ </t>
  </si>
  <si>
    <t>จากรายการกับ</t>
  </si>
  <si>
    <t>กิจการภายใต้</t>
  </si>
  <si>
    <t>การควบคุมเดียวกัน</t>
  </si>
  <si>
    <t xml:space="preserve">   หลักคณิตศาสตร์ประกันภัย</t>
  </si>
  <si>
    <t xml:space="preserve">   ร่วมกัน</t>
  </si>
  <si>
    <t>ภาระผูกพันผลประโยชน์พนักงาน</t>
  </si>
  <si>
    <t>หนี้สินและส่วนของผู้ถือหุ้น (ต่อ)</t>
  </si>
  <si>
    <t xml:space="preserve">   ส่วนที่เป็นของบริษัทใหญ่</t>
  </si>
  <si>
    <t xml:space="preserve">   ส่วนที่เป็นของส่วนได้เสีย</t>
  </si>
  <si>
    <t xml:space="preserve">      ที่ไม่มีอำนาจควบคุม</t>
  </si>
  <si>
    <t>ขาดทุนจากการเปลี่ยนแปลงมูลค่า</t>
  </si>
  <si>
    <t xml:space="preserve">   ยุติธรรมของสินทรัพย์ชีวภาพ</t>
  </si>
  <si>
    <t>งบกำไรขาดทุน (ไม่ได้ตรวจสอบ)</t>
  </si>
  <si>
    <t xml:space="preserve">     - ขาดทุนจากการประมาณการตามหลัก</t>
  </si>
  <si>
    <t>งบแสดงการเปลี่ยนแปลงส่วนของผู้ถือหุ้น (ไม่ได้ตรวจสอบ)</t>
  </si>
  <si>
    <t>กลับรายการขาดทุนจากการด้อยค่า</t>
  </si>
  <si>
    <t>จ่ายผลประโยชน์พนักงาน</t>
  </si>
  <si>
    <t>1.</t>
  </si>
  <si>
    <t>2.</t>
  </si>
  <si>
    <t>รายการที่มิใช่เงินสด</t>
  </si>
  <si>
    <t>งบกำไรขาดทุนเบ็ดเสร็จ (ไม่ได้ตรวจสอบ)</t>
  </si>
  <si>
    <t>งบกระแสเงินสด (ไม่ได้ตรวจสอบ)</t>
  </si>
  <si>
    <t>วันที่ 31 มีนาคม</t>
  </si>
  <si>
    <t>ในบริษัทย่อย</t>
  </si>
  <si>
    <r>
      <t>คณะกรรมการของบริษัทย่อยแห่งหนึ่งได้มีมติอนุมัติจ่ายเงินปันผลระหว่างกาลให้แก่บริษัทเป็นจำนวนเงิน</t>
    </r>
    <r>
      <rPr>
        <sz val="8"/>
        <rFont val="Angsana New"/>
        <family val="1"/>
      </rPr>
      <t xml:space="preserve">   </t>
    </r>
    <r>
      <rPr>
        <sz val="15"/>
        <rFont val="Angsana New"/>
        <family val="1"/>
      </rPr>
      <t xml:space="preserve">2,655 ล้านบาท  </t>
    </r>
    <r>
      <rPr>
        <sz val="8"/>
        <rFont val="Angsana New"/>
        <family val="1"/>
      </rPr>
      <t xml:space="preserve"> </t>
    </r>
  </si>
  <si>
    <r>
      <rPr>
        <i/>
        <sz val="15"/>
        <rFont val="Angsana New"/>
        <family val="1"/>
      </rPr>
      <t>(2555: 347 ล้านบาท</t>
    </r>
    <r>
      <rPr>
        <sz val="15"/>
        <rFont val="Angsana New"/>
        <family val="1"/>
      </rPr>
      <t xml:space="preserve">)  ณ วันที่ 31 มีนาคม 2556 บริษัทมีเงินปันผลค้างรับเป็นจำนวนเงิน 2,655 ล้านบาท </t>
    </r>
    <r>
      <rPr>
        <i/>
        <sz val="15"/>
        <rFont val="Angsana New"/>
        <family val="1"/>
      </rPr>
      <t>(2555:ไม่มี)</t>
    </r>
  </si>
  <si>
    <t xml:space="preserve">      เงินปันผลจ่ายโดยบริษัทย่อยแก่ส่วนได้เสีย</t>
  </si>
  <si>
    <t xml:space="preserve">        ที่ไม่มีอำนาจควบคุม</t>
  </si>
  <si>
    <t xml:space="preserve">   ก่อนค่าใช้จ่ายภาษีเงินได้</t>
  </si>
  <si>
    <t>ค่าใช้จ่ายภาษีเงินได้ของ</t>
  </si>
  <si>
    <t xml:space="preserve">   - สุทธิจากค่าใช้จ่ายภาษีเงินได้</t>
  </si>
  <si>
    <t>ขาดทุนจากการขายอสังหาริมทรัพย์</t>
  </si>
  <si>
    <t xml:space="preserve">   เพื่อการลงทุน</t>
  </si>
  <si>
    <t>เงินสดสุทธิใช้ไปในกิจกรรมดำเนินงาน</t>
  </si>
  <si>
    <t>ซื้อสินทรัพย์สุทธิ</t>
  </si>
  <si>
    <t>เงินสดจ่ายค่าสิทธิการเช่า</t>
  </si>
  <si>
    <t>เงินกู้ระยะยาวจากบริษัทที่เกี่ยวข้องกันลดลง</t>
  </si>
  <si>
    <t>เงินสดรับจากการใช้สิทธิซื้อหุ้น</t>
  </si>
  <si>
    <t>เงินสดสุทธิได้มาจากกิจกรรมจัดหาเงิน</t>
  </si>
  <si>
    <t>เงินสดสุทธิใช้ไปในกิจกรรมลงทุน</t>
  </si>
  <si>
    <t>กระแสเงินสดจากกิจกรรมดำเนินงาน (ต่อ)</t>
  </si>
  <si>
    <t>กระแสเงินสดจากกิจกรรมลงทุน (ต่อ)</t>
  </si>
  <si>
    <t>กำไรขาดทุนเบ็ดเสร็จรวมสำหรับงวด</t>
  </si>
  <si>
    <t xml:space="preserve">         ที่ไม่มีอำนาจควบคุม</t>
  </si>
  <si>
    <t xml:space="preserve">   และสิทธิการเช่า</t>
  </si>
  <si>
    <t xml:space="preserve">   ของอสังหาริมทรัพย์เพื่อการลงทุน</t>
  </si>
  <si>
    <t>เงินให้กู้ยืมระยะสั้นแก่บริษัทย่อยเพิ่มขึ้น</t>
  </si>
  <si>
    <t>เงินให้กู้ยืมระยะสั้นแก่กิจการที่ควบคุมร่วมกัน</t>
  </si>
  <si>
    <t>เงินกู้ยืมระยะสั้นจากกิจการที่ควบคุมร่วมกัน</t>
  </si>
  <si>
    <t>กำไร (ขาดทุน) เบ็ดเสร็จรวมสำหรับงวด</t>
  </si>
  <si>
    <t>ส่วนของกำไร (ขาดทุน) เบ็ดเสร็จรวมที่เป็นของ</t>
  </si>
  <si>
    <t>กำไรจากการขายสินทรัพย์ไม่หมุนเวียน</t>
  </si>
  <si>
    <t xml:space="preserve">   ที่ถือไว้เพื่อขาย</t>
  </si>
  <si>
    <t>กระแสเงินสดจากกิจกรรมจัดหาเงิน (ต่อ)</t>
  </si>
  <si>
    <t xml:space="preserve">   และบริษัทที่เกี่ยวข้องกัน (เพิ่มขึ้น) ลดลง</t>
  </si>
  <si>
    <t xml:space="preserve">   และบริษัทที่เกี่ยวข้องกันลดลง</t>
  </si>
  <si>
    <t>3, 4</t>
  </si>
  <si>
    <t>3, 10</t>
  </si>
  <si>
    <t>3, 11</t>
  </si>
  <si>
    <t>7, 8</t>
  </si>
  <si>
    <t>งบกำไรขาดทุน (ต่อ) (ไม่ได้ตรวจสอบ)</t>
  </si>
  <si>
    <t xml:space="preserve">   การเปลี่ยนแปลงในส่วนได้เสียของบริษัทย่อย</t>
  </si>
  <si>
    <t xml:space="preserve">   ส่วนได้ในบริษัทย่อย</t>
  </si>
  <si>
    <t>ส่วนเกินทุนจากการเปลี่ยนแปลง</t>
  </si>
  <si>
    <t>ส่วนเกินทุนจาก</t>
  </si>
  <si>
    <t>ส่วนได้</t>
  </si>
  <si>
    <t xml:space="preserve">   บริษัทย่อยออกหุ้นเพิ่มทุน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</si>
</sst>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£&quot;#,##0_);\(&quot;£&quot;#,##0\)"/>
    <numFmt numFmtId="210" formatCode="&quot;£&quot;#,##0_);[Red]\(&quot;£&quot;#,##0\)"/>
    <numFmt numFmtId="211" formatCode="&quot;£&quot;#,##0.00_);\(&quot;£&quot;#,##0.00\)"/>
    <numFmt numFmtId="212" formatCode="&quot;£&quot;#,##0.00_);[Red]\(&quot;£&quot;#,##0.00\)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  <numFmt numFmtId="215" formatCode="\t&quot;£&quot;#,##0_);\(\t&quot;£&quot;#,##0\)"/>
    <numFmt numFmtId="216" formatCode="\t&quot;£&quot;#,##0_);[Red]\(\t&quot;£&quot;#,##0\)"/>
    <numFmt numFmtId="217" formatCode="\t&quot;£&quot;#,##0.00_);\(\t&quot;£&quot;#,##0.00\)"/>
    <numFmt numFmtId="218" formatCode="\t&quot;£&quot;#,##0.00_);[Red]\(\t&quot;£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\ ;\(#,##0\)"/>
    <numFmt numFmtId="224" formatCode="#,##0.00\ ;\(#,##0.00\)"/>
    <numFmt numFmtId="225" formatCode="#,##0.0_);\(#,##0.0\)"/>
    <numFmt numFmtId="226" formatCode="_(* #,##0.0_);_(* \(#,##0.0\);_(* &quot;-&quot;??_);_(@_)"/>
    <numFmt numFmtId="227" formatCode="_(* #,##0_);_(* \(#,##0\);_(* &quot;-&quot;??_);_(@_)"/>
    <numFmt numFmtId="228" formatCode="\-"/>
    <numFmt numFmtId="229" formatCode="00000"/>
    <numFmt numFmtId="230" formatCode="#,##0.0\ ;\(#,##0.0\)"/>
    <numFmt numFmtId="231" formatCode="#,##0_)\ ;\(#,##0\)"/>
    <numFmt numFmtId="232" formatCode="_(* #,##0.000_);_(* \(#,##0.000\);_(* &quot;-&quot;??_);_(@_)"/>
    <numFmt numFmtId="233" formatCode="_(* #,##0.0000_);_(* \(#,##0.0000\);_(* &quot;-&quot;??_);_(@_)"/>
    <numFmt numFmtId="234" formatCode="_(* #,##0.00000_);_(* \(#,##0.00000\);_(* &quot;-&quot;??_);_(@_)"/>
    <numFmt numFmtId="235" formatCode="_(* #,##0.000000_);_(* \(#,##0.000000\);_(* &quot;-&quot;??_);_(@_)"/>
    <numFmt numFmtId="236" formatCode="_(* #,##0.0000000_);_(* \(#,##0.0000000\);_(* &quot;-&quot;??_);_(@_)"/>
    <numFmt numFmtId="237" formatCode="_(* #,##0.00000000_);_(* \(#,##0.00000000\);_(* &quot;-&quot;??_);_(@_)"/>
    <numFmt numFmtId="238" formatCode="_(* #,##0.000000000_);_(* \(#,##0.000000000\);_(* &quot;-&quot;??_);_(@_)"/>
    <numFmt numFmtId="239" formatCode="_(* #,##0.0000000000_);_(* \(#,##0.0000000000\);_(* &quot;-&quot;??_);_(@_)"/>
    <numFmt numFmtId="240" formatCode="_(* #,##0.00000000000_);_(* \(#,##0.00000000000\);_(* &quot;-&quot;??_);_(@_)"/>
    <numFmt numFmtId="241" formatCode="_(* #,##0.000000000000_);_(* \(#,##0.000000000000\);_(* &quot;-&quot;??_);_(@_)"/>
    <numFmt numFmtId="242" formatCode="_(* #,##0.0000000000000_);_(* \(#,##0.0000000000000\);_(* &quot;-&quot;??_);_(@_)"/>
    <numFmt numFmtId="243" formatCode="_(* #,##0.00000000000000_);_(* \(#,##0.00000000000000\);_(* &quot;-&quot;??_);_(@_)"/>
    <numFmt numFmtId="244" formatCode="_(* #,##0.000000000000000_);_(* \(#,##0.000000000000000\);_(* &quot;-&quot;??_);_(@_)"/>
    <numFmt numFmtId="245" formatCode="_(* #,##0.0000000000000000_);_(* \(#,##0.0000000000000000\);_(* &quot;-&quot;??_);_(@_)"/>
    <numFmt numFmtId="246" formatCode="_(* #,##0.00000000000000000_);_(* \(#,##0.00000000000000000\);_(* &quot;-&quot;??_);_(@_)"/>
    <numFmt numFmtId="247" formatCode="0.0"/>
    <numFmt numFmtId="248" formatCode="[$-D00041E]0"/>
    <numFmt numFmtId="249" formatCode="[$-409]dddd\,\ mmmm\ dd\,\ yyyy"/>
    <numFmt numFmtId="250" formatCode="[$-409]h:mm:ss\ AM/PM"/>
  </numFmts>
  <fonts count="54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22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223" fontId="0" fillId="0" borderId="0" xfId="0" applyNumberFormat="1" applyFont="1" applyFill="1" applyAlignment="1">
      <alignment/>
    </xf>
    <xf numFmtId="223" fontId="0" fillId="0" borderId="0" xfId="0" applyNumberFormat="1" applyFont="1" applyFill="1" applyAlignment="1">
      <alignment horizontal="right"/>
    </xf>
    <xf numFmtId="223" fontId="0" fillId="0" borderId="1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223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23" fontId="4" fillId="0" borderId="11" xfId="0" applyNumberFormat="1" applyFont="1" applyFill="1" applyBorder="1" applyAlignment="1">
      <alignment/>
    </xf>
    <xf numFmtId="22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223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23" fontId="4" fillId="0" borderId="12" xfId="0" applyNumberFormat="1" applyFont="1" applyFill="1" applyBorder="1" applyAlignment="1">
      <alignment/>
    </xf>
    <xf numFmtId="223" fontId="4" fillId="0" borderId="13" xfId="0" applyNumberFormat="1" applyFont="1" applyFill="1" applyBorder="1" applyAlignment="1">
      <alignment/>
    </xf>
    <xf numFmtId="22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23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223" fontId="0" fillId="0" borderId="0" xfId="42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27" fontId="0" fillId="0" borderId="0" xfId="0" applyNumberFormat="1" applyFont="1" applyFill="1" applyBorder="1" applyAlignment="1">
      <alignment horizontal="center"/>
    </xf>
    <xf numFmtId="223" fontId="4" fillId="0" borderId="0" xfId="0" applyNumberFormat="1" applyFont="1" applyFill="1" applyBorder="1" applyAlignment="1">
      <alignment horizontal="right"/>
    </xf>
    <xf numFmtId="227" fontId="0" fillId="0" borderId="0" xfId="0" applyNumberFormat="1" applyFont="1" applyFill="1" applyAlignment="1">
      <alignment horizontal="center"/>
    </xf>
    <xf numFmtId="223" fontId="0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223" fontId="0" fillId="0" borderId="12" xfId="0" applyNumberFormat="1" applyFont="1" applyFill="1" applyBorder="1" applyAlignment="1">
      <alignment/>
    </xf>
    <xf numFmtId="227" fontId="0" fillId="0" borderId="0" xfId="42" applyNumberFormat="1" applyFont="1" applyFill="1" applyAlignment="1">
      <alignment/>
    </xf>
    <xf numFmtId="227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227" fontId="0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22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223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23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/>
    </xf>
    <xf numFmtId="223" fontId="0" fillId="0" borderId="0" xfId="0" applyNumberFormat="1" applyFont="1" applyFill="1" applyBorder="1" applyAlignment="1">
      <alignment horizontal="right"/>
    </xf>
    <xf numFmtId="223" fontId="4" fillId="0" borderId="1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10" xfId="0" applyNumberFormat="1" applyFont="1" applyFill="1" applyBorder="1" applyAlignment="1">
      <alignment/>
    </xf>
    <xf numFmtId="224" fontId="4" fillId="0" borderId="12" xfId="42" applyNumberFormat="1" applyFont="1" applyFill="1" applyBorder="1" applyAlignment="1">
      <alignment/>
    </xf>
    <xf numFmtId="223" fontId="0" fillId="0" borderId="10" xfId="0" applyNumberFormat="1" applyFont="1" applyFill="1" applyBorder="1" applyAlignment="1">
      <alignment/>
    </xf>
    <xf numFmtId="223" fontId="0" fillId="0" borderId="0" xfId="0" applyNumberFormat="1" applyFont="1" applyFill="1" applyBorder="1" applyAlignment="1">
      <alignment/>
    </xf>
    <xf numFmtId="223" fontId="6" fillId="0" borderId="0" xfId="0" applyNumberFormat="1" applyFont="1" applyFill="1" applyBorder="1" applyAlignment="1">
      <alignment horizontal="right"/>
    </xf>
    <xf numFmtId="223" fontId="0" fillId="0" borderId="0" xfId="0" applyNumberFormat="1" applyFont="1" applyFill="1" applyAlignment="1" quotePrefix="1">
      <alignment/>
    </xf>
    <xf numFmtId="223" fontId="0" fillId="0" borderId="0" xfId="0" applyNumberFormat="1" applyFill="1" applyAlignment="1">
      <alignment/>
    </xf>
    <xf numFmtId="223" fontId="7" fillId="0" borderId="0" xfId="0" applyNumberFormat="1" applyFont="1" applyFill="1" applyBorder="1" applyAlignment="1">
      <alignment horizontal="center"/>
    </xf>
    <xf numFmtId="223" fontId="7" fillId="0" borderId="0" xfId="0" applyNumberFormat="1" applyFont="1" applyFill="1" applyBorder="1" applyAlignment="1">
      <alignment horizontal="right"/>
    </xf>
    <xf numFmtId="223" fontId="7" fillId="0" borderId="12" xfId="0" applyNumberFormat="1" applyFont="1" applyFill="1" applyBorder="1" applyAlignment="1">
      <alignment horizontal="right"/>
    </xf>
    <xf numFmtId="22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223" fontId="7" fillId="0" borderId="0" xfId="0" applyNumberFormat="1" applyFont="1" applyFill="1" applyAlignment="1" quotePrefix="1">
      <alignment horizontal="right"/>
    </xf>
    <xf numFmtId="227" fontId="0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27" fontId="0" fillId="0" borderId="0" xfId="42" applyNumberFormat="1" applyFont="1" applyFill="1" applyAlignment="1">
      <alignment/>
    </xf>
    <xf numFmtId="223" fontId="0" fillId="0" borderId="0" xfId="0" applyNumberFormat="1" applyFont="1" applyFill="1" applyBorder="1" applyAlignment="1">
      <alignment horizontal="center"/>
    </xf>
    <xf numFmtId="224" fontId="4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27" fontId="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23" fontId="0" fillId="0" borderId="0" xfId="0" applyNumberFormat="1" applyFont="1" applyBorder="1" applyAlignment="1">
      <alignment/>
    </xf>
    <xf numFmtId="194" fontId="0" fillId="0" borderId="0" xfId="42" applyFont="1" applyFill="1" applyAlignment="1">
      <alignment horizontal="right"/>
    </xf>
    <xf numFmtId="194" fontId="0" fillId="0" borderId="0" xfId="42" applyFont="1" applyFill="1" applyAlignment="1">
      <alignment horizontal="right"/>
    </xf>
    <xf numFmtId="194" fontId="0" fillId="0" borderId="10" xfId="42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227" fontId="0" fillId="0" borderId="0" xfId="42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23" fontId="0" fillId="0" borderId="0" xfId="0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227" fontId="0" fillId="0" borderId="10" xfId="42" applyNumberFormat="1" applyFont="1" applyFill="1" applyBorder="1" applyAlignment="1">
      <alignment horizontal="right"/>
    </xf>
    <xf numFmtId="223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194" fontId="0" fillId="0" borderId="0" xfId="42" applyFont="1" applyFill="1" applyAlignment="1">
      <alignment horizontal="right"/>
    </xf>
    <xf numFmtId="227" fontId="0" fillId="0" borderId="0" xfId="42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227" fontId="0" fillId="0" borderId="0" xfId="42" applyNumberFormat="1" applyFont="1" applyFill="1" applyBorder="1" applyAlignment="1">
      <alignment horizontal="right"/>
    </xf>
    <xf numFmtId="227" fontId="0" fillId="0" borderId="10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94" fontId="4" fillId="0" borderId="0" xfId="42" applyFont="1" applyFill="1" applyBorder="1" applyAlignment="1">
      <alignment horizontal="right"/>
    </xf>
    <xf numFmtId="227" fontId="0" fillId="0" borderId="0" xfId="42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223" fontId="6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227" fontId="4" fillId="0" borderId="13" xfId="42" applyNumberFormat="1" applyFont="1" applyFill="1" applyBorder="1" applyAlignment="1">
      <alignment/>
    </xf>
    <xf numFmtId="227" fontId="4" fillId="0" borderId="0" xfId="42" applyNumberFormat="1" applyFont="1" applyFill="1" applyAlignment="1">
      <alignment/>
    </xf>
    <xf numFmtId="227" fontId="4" fillId="0" borderId="10" xfId="0" applyNumberFormat="1" applyFont="1" applyFill="1" applyBorder="1" applyAlignment="1">
      <alignment/>
    </xf>
    <xf numFmtId="227" fontId="4" fillId="0" borderId="0" xfId="0" applyNumberFormat="1" applyFont="1" applyFill="1" applyBorder="1" applyAlignment="1">
      <alignment/>
    </xf>
    <xf numFmtId="227" fontId="7" fillId="0" borderId="0" xfId="0" applyNumberFormat="1" applyFont="1" applyFill="1" applyBorder="1" applyAlignment="1">
      <alignment horizontal="center"/>
    </xf>
    <xf numFmtId="223" fontId="4" fillId="0" borderId="12" xfId="0" applyNumberFormat="1" applyFont="1" applyFill="1" applyBorder="1" applyAlignment="1">
      <alignment horizontal="right"/>
    </xf>
    <xf numFmtId="227" fontId="0" fillId="0" borderId="0" xfId="42" applyNumberFormat="1" applyFont="1" applyFill="1" applyBorder="1" applyAlignment="1">
      <alignment/>
    </xf>
    <xf numFmtId="227" fontId="0" fillId="0" borderId="10" xfId="42" applyNumberFormat="1" applyFont="1" applyFill="1" applyBorder="1" applyAlignment="1">
      <alignment horizontal="right"/>
    </xf>
    <xf numFmtId="223" fontId="6" fillId="0" borderId="0" xfId="0" applyNumberFormat="1" applyFont="1" applyFill="1" applyBorder="1" applyAlignment="1">
      <alignment/>
    </xf>
    <xf numFmtId="227" fontId="6" fillId="0" borderId="0" xfId="42" applyNumberFormat="1" applyFont="1" applyFill="1" applyAlignment="1">
      <alignment/>
    </xf>
    <xf numFmtId="227" fontId="0" fillId="0" borderId="0" xfId="42" applyNumberFormat="1" applyFont="1" applyFill="1" applyBorder="1" applyAlignment="1">
      <alignment horizontal="right"/>
    </xf>
    <xf numFmtId="223" fontId="0" fillId="0" borderId="10" xfId="0" applyNumberFormat="1" applyFill="1" applyBorder="1" applyAlignment="1">
      <alignment/>
    </xf>
    <xf numFmtId="227" fontId="4" fillId="0" borderId="13" xfId="0" applyNumberFormat="1" applyFont="1" applyFill="1" applyBorder="1" applyAlignment="1">
      <alignment/>
    </xf>
    <xf numFmtId="194" fontId="0" fillId="0" borderId="0" xfId="42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23" fontId="7" fillId="0" borderId="0" xfId="0" applyNumberFormat="1" applyFont="1" applyFill="1" applyAlignment="1">
      <alignment horizontal="center"/>
    </xf>
    <xf numFmtId="223" fontId="7" fillId="0" borderId="1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223" fontId="6" fillId="0" borderId="0" xfId="42" applyNumberFormat="1" applyFont="1" applyFill="1" applyBorder="1" applyAlignment="1">
      <alignment/>
    </xf>
    <xf numFmtId="227" fontId="0" fillId="0" borderId="10" xfId="0" applyNumberFormat="1" applyFill="1" applyBorder="1" applyAlignment="1">
      <alignment horizontal="center"/>
    </xf>
    <xf numFmtId="22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227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192" fontId="0" fillId="0" borderId="0" xfId="42" applyNumberFormat="1" applyFont="1" applyFill="1" applyBorder="1" applyAlignment="1">
      <alignment horizontal="right"/>
    </xf>
    <xf numFmtId="192" fontId="0" fillId="0" borderId="0" xfId="42" applyNumberFormat="1" applyFont="1" applyFill="1" applyBorder="1" applyAlignment="1">
      <alignment/>
    </xf>
    <xf numFmtId="192" fontId="0" fillId="0" borderId="0" xfId="42" applyNumberFormat="1" applyFont="1" applyFill="1" applyAlignment="1">
      <alignment horizontal="right"/>
    </xf>
    <xf numFmtId="227" fontId="0" fillId="0" borderId="12" xfId="42" applyNumberFormat="1" applyFont="1" applyFill="1" applyBorder="1" applyAlignment="1">
      <alignment/>
    </xf>
    <xf numFmtId="223" fontId="4" fillId="0" borderId="14" xfId="0" applyNumberFormat="1" applyFont="1" applyFill="1" applyBorder="1" applyAlignment="1">
      <alignment horizontal="right"/>
    </xf>
    <xf numFmtId="192" fontId="4" fillId="0" borderId="10" xfId="0" applyNumberFormat="1" applyFont="1" applyFill="1" applyBorder="1" applyAlignment="1">
      <alignment/>
    </xf>
    <xf numFmtId="227" fontId="0" fillId="0" borderId="14" xfId="42" applyNumberFormat="1" applyFont="1" applyFill="1" applyBorder="1" applyAlignment="1">
      <alignment/>
    </xf>
    <xf numFmtId="194" fontId="0" fillId="0" borderId="14" xfId="42" applyFont="1" applyFill="1" applyBorder="1" applyAlignment="1">
      <alignment horizontal="right"/>
    </xf>
    <xf numFmtId="227" fontId="4" fillId="0" borderId="0" xfId="42" applyNumberFormat="1" applyFont="1" applyFill="1" applyBorder="1" applyAlignment="1">
      <alignment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22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223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2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194" fontId="6" fillId="0" borderId="10" xfId="44" applyFont="1" applyFill="1" applyBorder="1" applyAlignment="1">
      <alignment horizontal="right"/>
    </xf>
    <xf numFmtId="194" fontId="6" fillId="0" borderId="0" xfId="44" applyFont="1" applyFill="1" applyBorder="1" applyAlignment="1">
      <alignment horizontal="right"/>
    </xf>
    <xf numFmtId="194" fontId="6" fillId="0" borderId="0" xfId="44" applyFont="1" applyFill="1" applyAlignment="1">
      <alignment horizontal="right"/>
    </xf>
    <xf numFmtId="194" fontId="4" fillId="0" borderId="0" xfId="44" applyFont="1" applyFill="1" applyBorder="1" applyAlignment="1">
      <alignment horizontal="right"/>
    </xf>
    <xf numFmtId="194" fontId="7" fillId="0" borderId="0" xfId="44" applyFont="1" applyFill="1" applyBorder="1" applyAlignment="1">
      <alignment horizontal="right"/>
    </xf>
    <xf numFmtId="227" fontId="6" fillId="0" borderId="0" xfId="44" applyNumberFormat="1" applyFont="1" applyFill="1" applyBorder="1" applyAlignment="1">
      <alignment horizontal="right"/>
    </xf>
    <xf numFmtId="227" fontId="6" fillId="0" borderId="10" xfId="44" applyNumberFormat="1" applyFont="1" applyFill="1" applyBorder="1" applyAlignment="1">
      <alignment horizontal="right"/>
    </xf>
    <xf numFmtId="227" fontId="7" fillId="0" borderId="10" xfId="44" applyNumberFormat="1" applyFont="1" applyFill="1" applyBorder="1" applyAlignment="1">
      <alignment horizontal="right"/>
    </xf>
    <xf numFmtId="227" fontId="4" fillId="0" borderId="0" xfId="44" applyNumberFormat="1" applyFont="1" applyFill="1" applyBorder="1" applyAlignment="1">
      <alignment horizontal="right"/>
    </xf>
    <xf numFmtId="194" fontId="7" fillId="0" borderId="0" xfId="44" applyFont="1" applyFill="1" applyAlignment="1">
      <alignment horizontal="right"/>
    </xf>
    <xf numFmtId="227" fontId="4" fillId="0" borderId="0" xfId="44" applyNumberFormat="1" applyFont="1" applyFill="1" applyAlignment="1">
      <alignment horizontal="center"/>
    </xf>
    <xf numFmtId="227" fontId="7" fillId="0" borderId="0" xfId="44" applyNumberFormat="1" applyFont="1" applyFill="1" applyBorder="1" applyAlignment="1">
      <alignment horizontal="right"/>
    </xf>
    <xf numFmtId="227" fontId="0" fillId="0" borderId="0" xfId="44" applyNumberFormat="1" applyFont="1" applyFill="1" applyAlignment="1">
      <alignment horizontal="center"/>
    </xf>
    <xf numFmtId="227" fontId="4" fillId="0" borderId="14" xfId="44" applyNumberFormat="1" applyFont="1" applyFill="1" applyBorder="1" applyAlignment="1">
      <alignment horizontal="center"/>
    </xf>
    <xf numFmtId="227" fontId="7" fillId="0" borderId="14" xfId="44" applyNumberFormat="1" applyFont="1" applyFill="1" applyBorder="1" applyAlignment="1">
      <alignment horizontal="right"/>
    </xf>
    <xf numFmtId="194" fontId="4" fillId="0" borderId="0" xfId="44" applyFont="1" applyFill="1" applyAlignment="1">
      <alignment horizontal="right"/>
    </xf>
    <xf numFmtId="227" fontId="6" fillId="0" borderId="10" xfId="44" applyNumberFormat="1" applyFont="1" applyFill="1" applyBorder="1" applyAlignment="1">
      <alignment horizontal="left" inden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227" fontId="0" fillId="0" borderId="10" xfId="44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93" fontId="0" fillId="0" borderId="0" xfId="0" applyNumberFormat="1" applyFill="1" applyBorder="1" applyAlignment="1">
      <alignment horizontal="right"/>
    </xf>
    <xf numFmtId="193" fontId="0" fillId="0" borderId="0" xfId="42" applyNumberFormat="1" applyFont="1" applyFill="1" applyAlignment="1">
      <alignment horizontal="right"/>
    </xf>
    <xf numFmtId="227" fontId="0" fillId="0" borderId="0" xfId="45" applyNumberFormat="1" applyFont="1" applyFill="1" applyAlignment="1">
      <alignment/>
    </xf>
    <xf numFmtId="193" fontId="6" fillId="0" borderId="0" xfId="42" applyNumberFormat="1" applyFont="1" applyFill="1" applyAlignment="1">
      <alignment horizontal="right"/>
    </xf>
    <xf numFmtId="192" fontId="0" fillId="0" borderId="10" xfId="42" applyNumberFormat="1" applyFont="1" applyFill="1" applyBorder="1" applyAlignment="1">
      <alignment horizontal="right"/>
    </xf>
    <xf numFmtId="227" fontId="8" fillId="0" borderId="0" xfId="44" applyNumberFormat="1" applyFont="1" applyFill="1" applyAlignment="1">
      <alignment horizontal="right"/>
    </xf>
    <xf numFmtId="227" fontId="0" fillId="0" borderId="0" xfId="44" applyNumberFormat="1" applyFont="1" applyFill="1" applyBorder="1" applyAlignment="1">
      <alignment horizontal="right"/>
    </xf>
    <xf numFmtId="194" fontId="0" fillId="0" borderId="0" xfId="44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92" fontId="0" fillId="0" borderId="0" xfId="44" applyNumberFormat="1" applyFont="1" applyFill="1" applyAlignment="1">
      <alignment horizontal="right"/>
    </xf>
    <xf numFmtId="192" fontId="0" fillId="0" borderId="10" xfId="44" applyNumberFormat="1" applyFont="1" applyFill="1" applyBorder="1" applyAlignment="1">
      <alignment horizontal="right"/>
    </xf>
    <xf numFmtId="192" fontId="4" fillId="0" borderId="0" xfId="44" applyNumberFormat="1" applyFont="1" applyFill="1" applyAlignment="1">
      <alignment horizontal="right"/>
    </xf>
    <xf numFmtId="192" fontId="4" fillId="0" borderId="10" xfId="44" applyNumberFormat="1" applyFont="1" applyFill="1" applyBorder="1" applyAlignment="1">
      <alignment horizontal="right"/>
    </xf>
    <xf numFmtId="192" fontId="4" fillId="0" borderId="0" xfId="44" applyNumberFormat="1" applyFont="1" applyFill="1" applyBorder="1" applyAlignment="1">
      <alignment horizontal="right"/>
    </xf>
    <xf numFmtId="192" fontId="0" fillId="0" borderId="0" xfId="44" applyNumberFormat="1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192" fontId="4" fillId="0" borderId="13" xfId="44" applyNumberFormat="1" applyFont="1" applyFill="1" applyBorder="1" applyAlignment="1">
      <alignment horizontal="right"/>
    </xf>
    <xf numFmtId="194" fontId="7" fillId="0" borderId="14" xfId="44" applyFont="1" applyFill="1" applyBorder="1" applyAlignment="1">
      <alignment horizontal="right"/>
    </xf>
    <xf numFmtId="223" fontId="7" fillId="0" borderId="14" xfId="0" applyNumberFormat="1" applyFont="1" applyFill="1" applyBorder="1" applyAlignment="1">
      <alignment horizontal="right"/>
    </xf>
    <xf numFmtId="192" fontId="4" fillId="0" borderId="11" xfId="44" applyNumberFormat="1" applyFont="1" applyFill="1" applyBorder="1" applyAlignment="1">
      <alignment horizontal="right"/>
    </xf>
    <xf numFmtId="192" fontId="4" fillId="0" borderId="12" xfId="44" applyNumberFormat="1" applyFont="1" applyFill="1" applyBorder="1" applyAlignment="1">
      <alignment horizontal="right"/>
    </xf>
    <xf numFmtId="227" fontId="4" fillId="0" borderId="12" xfId="42" applyNumberFormat="1" applyFont="1" applyFill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192" fontId="4" fillId="0" borderId="0" xfId="42" applyNumberFormat="1" applyFont="1" applyFill="1" applyAlignment="1">
      <alignment horizontal="right"/>
    </xf>
    <xf numFmtId="223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27" fontId="6" fillId="0" borderId="0" xfId="42" applyNumberFormat="1" applyFont="1" applyFill="1" applyAlignment="1">
      <alignment/>
    </xf>
    <xf numFmtId="0" fontId="0" fillId="0" borderId="0" xfId="0" applyFont="1" applyAlignment="1">
      <alignment horizontal="center"/>
    </xf>
    <xf numFmtId="227" fontId="0" fillId="0" borderId="0" xfId="4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227" fontId="8" fillId="0" borderId="0" xfId="44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NumberFormat="1" applyFill="1" applyAlignment="1">
      <alignment horizontal="left" vertical="distributed"/>
    </xf>
    <xf numFmtId="0" fontId="0" fillId="0" borderId="14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neral-Admin\Typist\In%20Process%202012-2013\c\CHZ331\2013\M-03\BS%20PL%20conso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conso"/>
      <sheetName val="PL conso"/>
      <sheetName val="BS"/>
      <sheetName val="PL"/>
      <sheetName val="Sheet3"/>
    </sheetNames>
    <sheetDataSet>
      <sheetData sheetId="0">
        <row r="74">
          <cell r="I74">
            <v>51427368</v>
          </cell>
        </row>
        <row r="75">
          <cell r="I75">
            <v>14436175</v>
          </cell>
        </row>
        <row r="77">
          <cell r="I77">
            <v>1958854</v>
          </cell>
        </row>
        <row r="78">
          <cell r="I78">
            <v>17713361</v>
          </cell>
        </row>
        <row r="80">
          <cell r="I80">
            <v>38622</v>
          </cell>
        </row>
        <row r="81">
          <cell r="I81">
            <v>4050509</v>
          </cell>
        </row>
        <row r="82">
          <cell r="I82">
            <v>5200000</v>
          </cell>
        </row>
        <row r="83">
          <cell r="I83">
            <v>4893</v>
          </cell>
        </row>
        <row r="84">
          <cell r="I84">
            <v>0</v>
          </cell>
        </row>
        <row r="85">
          <cell r="I85">
            <v>178993</v>
          </cell>
        </row>
        <row r="86">
          <cell r="I86">
            <v>1672396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view="pageBreakPreview" zoomScaleNormal="85" zoomScaleSheetLayoutView="100" workbookViewId="0" topLeftCell="A1">
      <selection activeCell="H194" sqref="H194"/>
    </sheetView>
  </sheetViews>
  <sheetFormatPr defaultColWidth="9.140625" defaultRowHeight="22.5" customHeight="1"/>
  <cols>
    <col min="1" max="1" width="34.28125" style="75" customWidth="1"/>
    <col min="2" max="2" width="9.00390625" style="28" bestFit="1" customWidth="1"/>
    <col min="3" max="3" width="0.85546875" style="23" customWidth="1"/>
    <col min="4" max="4" width="15.421875" style="23" customWidth="1"/>
    <col min="5" max="5" width="0.85546875" style="23" customWidth="1"/>
    <col min="6" max="6" width="15.421875" style="23" customWidth="1"/>
    <col min="7" max="7" width="0.9921875" style="23" customWidth="1"/>
    <col min="8" max="8" width="15.421875" style="23" customWidth="1"/>
    <col min="9" max="9" width="0.85546875" style="23" customWidth="1"/>
    <col min="10" max="10" width="15.421875" style="23" customWidth="1"/>
    <col min="11" max="16384" width="9.140625" style="23" customWidth="1"/>
  </cols>
  <sheetData>
    <row r="1" ht="24" customHeight="1">
      <c r="A1" s="74" t="s">
        <v>0</v>
      </c>
    </row>
    <row r="2" ht="24" customHeight="1">
      <c r="A2" s="74" t="s">
        <v>146</v>
      </c>
    </row>
    <row r="3" spans="1:10" ht="24" customHeight="1">
      <c r="A3" s="46"/>
      <c r="J3" s="213" t="s">
        <v>139</v>
      </c>
    </row>
    <row r="4" spans="1:10" s="72" customFormat="1" ht="24" customHeight="1">
      <c r="A4" s="75"/>
      <c r="B4" s="36"/>
      <c r="C4" s="36"/>
      <c r="D4" s="241" t="s">
        <v>2</v>
      </c>
      <c r="E4" s="241"/>
      <c r="F4" s="241"/>
      <c r="G4" s="35"/>
      <c r="H4" s="241" t="s">
        <v>60</v>
      </c>
      <c r="I4" s="241"/>
      <c r="J4" s="241"/>
    </row>
    <row r="5" spans="3:10" ht="24" customHeight="1">
      <c r="C5" s="76"/>
      <c r="D5" s="122" t="s">
        <v>138</v>
      </c>
      <c r="E5" s="76"/>
      <c r="F5" s="77" t="s">
        <v>51</v>
      </c>
      <c r="G5" s="77"/>
      <c r="H5" s="122" t="s">
        <v>138</v>
      </c>
      <c r="I5" s="76"/>
      <c r="J5" s="77" t="s">
        <v>51</v>
      </c>
    </row>
    <row r="6" spans="1:10" ht="24" customHeight="1">
      <c r="A6" s="74" t="s">
        <v>1</v>
      </c>
      <c r="B6" s="36" t="s">
        <v>3</v>
      </c>
      <c r="C6" s="76"/>
      <c r="D6" s="116">
        <v>2556</v>
      </c>
      <c r="E6" s="76"/>
      <c r="F6" s="122" t="s">
        <v>242</v>
      </c>
      <c r="G6" s="77"/>
      <c r="H6" s="116">
        <v>2556</v>
      </c>
      <c r="I6" s="76"/>
      <c r="J6" s="122" t="s">
        <v>242</v>
      </c>
    </row>
    <row r="7" spans="2:10" ht="24" customHeight="1">
      <c r="B7" s="36"/>
      <c r="D7" s="137" t="s">
        <v>200</v>
      </c>
      <c r="F7" s="137"/>
      <c r="G7" s="77"/>
      <c r="H7" s="137" t="s">
        <v>200</v>
      </c>
      <c r="J7" s="137"/>
    </row>
    <row r="8" spans="1:10" ht="24" customHeight="1">
      <c r="A8" s="78" t="s">
        <v>4</v>
      </c>
      <c r="C8" s="24"/>
      <c r="D8" s="29"/>
      <c r="E8" s="29"/>
      <c r="F8" s="29"/>
      <c r="G8" s="29"/>
      <c r="H8" s="29"/>
      <c r="I8" s="29"/>
      <c r="J8" s="29"/>
    </row>
    <row r="9" spans="1:10" ht="24" customHeight="1">
      <c r="A9" s="75" t="s">
        <v>5</v>
      </c>
      <c r="C9" s="24"/>
      <c r="D9" s="24">
        <v>16403230</v>
      </c>
      <c r="E9" s="24"/>
      <c r="F9" s="60">
        <v>12258401</v>
      </c>
      <c r="G9" s="24"/>
      <c r="H9" s="60">
        <v>1879093</v>
      </c>
      <c r="I9" s="24"/>
      <c r="J9" s="60">
        <v>1290419</v>
      </c>
    </row>
    <row r="10" spans="1:10" ht="24" customHeight="1">
      <c r="A10" s="75" t="s">
        <v>36</v>
      </c>
      <c r="B10" s="28" t="s">
        <v>312</v>
      </c>
      <c r="C10" s="24"/>
      <c r="D10" s="24">
        <v>22614590</v>
      </c>
      <c r="E10" s="24"/>
      <c r="F10" s="61">
        <v>23279151</v>
      </c>
      <c r="G10" s="24"/>
      <c r="H10" s="127">
        <v>4634817</v>
      </c>
      <c r="I10" s="24"/>
      <c r="J10" s="127">
        <v>5294732</v>
      </c>
    </row>
    <row r="11" spans="1:10" ht="24" customHeight="1">
      <c r="A11" s="75" t="s">
        <v>59</v>
      </c>
      <c r="B11" s="28">
        <v>3</v>
      </c>
      <c r="C11" s="24"/>
      <c r="D11" s="165">
        <v>0</v>
      </c>
      <c r="E11" s="24"/>
      <c r="F11" s="165" t="s">
        <v>20</v>
      </c>
      <c r="G11" s="24"/>
      <c r="H11" s="60">
        <v>27994293</v>
      </c>
      <c r="I11" s="24"/>
      <c r="J11" s="60">
        <v>22251013</v>
      </c>
    </row>
    <row r="12" spans="1:10" ht="24" customHeight="1">
      <c r="A12" s="117" t="s">
        <v>232</v>
      </c>
      <c r="C12" s="24"/>
      <c r="D12" s="118"/>
      <c r="E12" s="24"/>
      <c r="F12" s="165"/>
      <c r="G12" s="24"/>
      <c r="H12" s="165"/>
      <c r="I12" s="24"/>
      <c r="J12" s="165"/>
    </row>
    <row r="13" spans="1:10" ht="24" customHeight="1">
      <c r="A13" s="117" t="s">
        <v>260</v>
      </c>
      <c r="B13" s="28">
        <v>3</v>
      </c>
      <c r="C13" s="24"/>
      <c r="D13" s="118">
        <v>215213</v>
      </c>
      <c r="E13" s="24"/>
      <c r="F13" s="165">
        <v>199627</v>
      </c>
      <c r="G13" s="24"/>
      <c r="H13" s="165">
        <v>0</v>
      </c>
      <c r="I13" s="24"/>
      <c r="J13" s="165" t="s">
        <v>20</v>
      </c>
    </row>
    <row r="14" spans="1:10" ht="24" customHeight="1">
      <c r="A14" s="117" t="s">
        <v>46</v>
      </c>
      <c r="C14" s="24"/>
      <c r="D14" s="113"/>
      <c r="E14" s="24"/>
      <c r="F14" s="153"/>
      <c r="G14" s="24"/>
      <c r="H14" s="165"/>
      <c r="I14" s="24"/>
      <c r="J14" s="60"/>
    </row>
    <row r="15" spans="1:10" ht="24" customHeight="1">
      <c r="A15" s="117" t="s">
        <v>119</v>
      </c>
      <c r="B15" s="28">
        <v>3</v>
      </c>
      <c r="C15" s="24"/>
      <c r="D15" s="165">
        <v>0</v>
      </c>
      <c r="E15" s="24"/>
      <c r="F15" s="165" t="s">
        <v>20</v>
      </c>
      <c r="G15" s="24"/>
      <c r="H15" s="60">
        <v>1350000</v>
      </c>
      <c r="I15" s="24"/>
      <c r="J15" s="60">
        <v>1260000</v>
      </c>
    </row>
    <row r="16" spans="1:10" ht="24" customHeight="1">
      <c r="A16" s="62" t="s">
        <v>37</v>
      </c>
      <c r="B16" s="28">
        <v>3</v>
      </c>
      <c r="C16" s="24"/>
      <c r="D16" s="24">
        <v>50212183</v>
      </c>
      <c r="E16" s="24"/>
      <c r="F16" s="61">
        <v>48333758</v>
      </c>
      <c r="G16" s="24"/>
      <c r="H16" s="60">
        <v>5605216</v>
      </c>
      <c r="I16" s="24"/>
      <c r="J16" s="60">
        <v>5273849</v>
      </c>
    </row>
    <row r="17" spans="1:10" ht="24" customHeight="1">
      <c r="A17" s="135" t="s">
        <v>208</v>
      </c>
      <c r="C17" s="24"/>
      <c r="D17" s="24">
        <v>19402782</v>
      </c>
      <c r="E17" s="24"/>
      <c r="F17" s="165">
        <v>19299829</v>
      </c>
      <c r="G17" s="24"/>
      <c r="H17" s="60">
        <v>1279271</v>
      </c>
      <c r="I17" s="24"/>
      <c r="J17" s="166">
        <v>1253562</v>
      </c>
    </row>
    <row r="18" spans="1:10" ht="24" customHeight="1">
      <c r="A18" s="62" t="s">
        <v>117</v>
      </c>
      <c r="C18" s="24"/>
      <c r="D18" s="24">
        <v>1024930</v>
      </c>
      <c r="E18" s="24"/>
      <c r="F18" s="161">
        <v>1005768</v>
      </c>
      <c r="G18" s="24"/>
      <c r="H18" s="165">
        <v>0</v>
      </c>
      <c r="I18" s="24"/>
      <c r="J18" s="165" t="s">
        <v>20</v>
      </c>
    </row>
    <row r="19" spans="1:10" ht="24" customHeight="1">
      <c r="A19" s="62" t="s">
        <v>118</v>
      </c>
      <c r="C19" s="24"/>
      <c r="D19" s="24">
        <v>1211143</v>
      </c>
      <c r="E19" s="24"/>
      <c r="F19" s="161">
        <v>1113983</v>
      </c>
      <c r="G19" s="24"/>
      <c r="H19" s="60">
        <v>313570</v>
      </c>
      <c r="I19" s="24"/>
      <c r="J19" s="161">
        <v>217683</v>
      </c>
    </row>
    <row r="20" spans="1:10" ht="24" customHeight="1">
      <c r="A20" s="135" t="s">
        <v>245</v>
      </c>
      <c r="B20" s="28">
        <v>3</v>
      </c>
      <c r="C20" s="24"/>
      <c r="D20" s="208" t="s">
        <v>20</v>
      </c>
      <c r="E20" s="24"/>
      <c r="F20" s="208" t="s">
        <v>20</v>
      </c>
      <c r="G20" s="24"/>
      <c r="H20" s="60">
        <v>2655000</v>
      </c>
      <c r="I20" s="24"/>
      <c r="J20" s="161">
        <v>1050977</v>
      </c>
    </row>
    <row r="21" spans="1:10" ht="24" customHeight="1">
      <c r="A21" s="62" t="s">
        <v>38</v>
      </c>
      <c r="B21" s="28">
        <v>3</v>
      </c>
      <c r="C21" s="24"/>
      <c r="D21" s="55">
        <v>3582031</v>
      </c>
      <c r="E21" s="24"/>
      <c r="F21" s="161">
        <v>3710924</v>
      </c>
      <c r="G21" s="24"/>
      <c r="H21" s="63">
        <v>326527</v>
      </c>
      <c r="I21" s="24"/>
      <c r="J21" s="161">
        <v>274028</v>
      </c>
    </row>
    <row r="22" spans="1:10" s="30" customFormat="1" ht="24" customHeight="1">
      <c r="A22" s="46" t="s">
        <v>6</v>
      </c>
      <c r="B22" s="31"/>
      <c r="C22" s="33"/>
      <c r="D22" s="38">
        <f>SUM(D8:D21)</f>
        <v>114666102</v>
      </c>
      <c r="E22" s="33"/>
      <c r="F22" s="32">
        <f>SUM(F8:F21)</f>
        <v>109201441</v>
      </c>
      <c r="G22" s="33"/>
      <c r="H22" s="38">
        <f>SUM(H9:H21)</f>
        <v>46037787</v>
      </c>
      <c r="I22" s="33"/>
      <c r="J22" s="32">
        <f>SUM(J8:J21)</f>
        <v>38166263</v>
      </c>
    </row>
    <row r="23" spans="1:9" s="30" customFormat="1" ht="24" customHeight="1">
      <c r="A23" s="46"/>
      <c r="B23" s="31"/>
      <c r="C23" s="33"/>
      <c r="D23" s="42"/>
      <c r="E23" s="33"/>
      <c r="G23" s="33"/>
      <c r="H23" s="42"/>
      <c r="I23" s="33"/>
    </row>
    <row r="24" ht="24" customHeight="1">
      <c r="A24" s="74" t="s">
        <v>0</v>
      </c>
    </row>
    <row r="25" ht="24" customHeight="1">
      <c r="A25" s="74" t="s">
        <v>146</v>
      </c>
    </row>
    <row r="26" spans="1:10" ht="24" customHeight="1">
      <c r="A26" s="46"/>
      <c r="J26" s="213" t="s">
        <v>139</v>
      </c>
    </row>
    <row r="27" spans="1:10" s="72" customFormat="1" ht="24" customHeight="1">
      <c r="A27" s="75"/>
      <c r="B27" s="36"/>
      <c r="C27" s="36"/>
      <c r="D27" s="241" t="s">
        <v>2</v>
      </c>
      <c r="E27" s="241"/>
      <c r="F27" s="241"/>
      <c r="G27" s="35"/>
      <c r="H27" s="241" t="s">
        <v>60</v>
      </c>
      <c r="I27" s="241"/>
      <c r="J27" s="241"/>
    </row>
    <row r="28" spans="1:10" ht="24" customHeight="1">
      <c r="A28" s="23"/>
      <c r="B28" s="23"/>
      <c r="C28" s="76"/>
      <c r="D28" s="122" t="s">
        <v>138</v>
      </c>
      <c r="E28" s="76"/>
      <c r="F28" s="77" t="s">
        <v>51</v>
      </c>
      <c r="G28" s="77"/>
      <c r="H28" s="122" t="s">
        <v>138</v>
      </c>
      <c r="I28" s="76"/>
      <c r="J28" s="77" t="s">
        <v>51</v>
      </c>
    </row>
    <row r="29" spans="1:10" ht="24" customHeight="1">
      <c r="A29" s="74" t="s">
        <v>193</v>
      </c>
      <c r="B29" s="36" t="s">
        <v>3</v>
      </c>
      <c r="C29" s="76"/>
      <c r="D29" s="116">
        <v>2556</v>
      </c>
      <c r="E29" s="76"/>
      <c r="F29" s="122" t="s">
        <v>242</v>
      </c>
      <c r="G29" s="77"/>
      <c r="H29" s="116">
        <v>2556</v>
      </c>
      <c r="I29" s="76"/>
      <c r="J29" s="122" t="s">
        <v>242</v>
      </c>
    </row>
    <row r="30" spans="2:10" ht="24" customHeight="1">
      <c r="B30" s="36"/>
      <c r="D30" s="137" t="s">
        <v>200</v>
      </c>
      <c r="F30" s="137"/>
      <c r="G30" s="77"/>
      <c r="H30" s="137" t="s">
        <v>200</v>
      </c>
      <c r="J30" s="137"/>
    </row>
    <row r="31" spans="1:10" ht="24" customHeight="1">
      <c r="A31" s="78" t="s">
        <v>7</v>
      </c>
      <c r="C31" s="24"/>
      <c r="D31" s="29"/>
      <c r="E31" s="29"/>
      <c r="F31" s="29"/>
      <c r="G31" s="29"/>
      <c r="H31" s="29"/>
      <c r="I31" s="29"/>
      <c r="J31" s="29"/>
    </row>
    <row r="32" spans="1:10" ht="24" customHeight="1">
      <c r="A32" s="117" t="s">
        <v>169</v>
      </c>
      <c r="B32" s="28">
        <v>5</v>
      </c>
      <c r="C32" s="24"/>
      <c r="D32" s="146">
        <v>3361078</v>
      </c>
      <c r="E32" s="29"/>
      <c r="F32" s="29">
        <v>2454574</v>
      </c>
      <c r="G32" s="29"/>
      <c r="H32" s="165">
        <v>0</v>
      </c>
      <c r="I32" s="29"/>
      <c r="J32" s="133" t="s">
        <v>20</v>
      </c>
    </row>
    <row r="33" spans="1:10" ht="24" customHeight="1">
      <c r="A33" s="75" t="s">
        <v>97</v>
      </c>
      <c r="B33" s="28">
        <v>6</v>
      </c>
      <c r="C33" s="24"/>
      <c r="D33" s="133" t="s">
        <v>20</v>
      </c>
      <c r="E33" s="24"/>
      <c r="F33" s="133" t="s">
        <v>20</v>
      </c>
      <c r="G33" s="24"/>
      <c r="H33" s="29">
        <v>87420901</v>
      </c>
      <c r="I33" s="24"/>
      <c r="J33" s="29">
        <v>85420854</v>
      </c>
    </row>
    <row r="34" spans="1:10" ht="24" customHeight="1">
      <c r="A34" s="75" t="s">
        <v>98</v>
      </c>
      <c r="B34" s="28">
        <v>7</v>
      </c>
      <c r="C34" s="24"/>
      <c r="D34" s="146">
        <v>40540544</v>
      </c>
      <c r="E34" s="24"/>
      <c r="F34" s="29">
        <v>30763935</v>
      </c>
      <c r="G34" s="24"/>
      <c r="H34" s="29">
        <v>827889</v>
      </c>
      <c r="I34" s="24"/>
      <c r="J34" s="29">
        <v>827889</v>
      </c>
    </row>
    <row r="35" spans="1:10" ht="24" customHeight="1">
      <c r="A35" s="117" t="s">
        <v>199</v>
      </c>
      <c r="B35" s="28">
        <v>8</v>
      </c>
      <c r="C35" s="24"/>
      <c r="D35" s="146">
        <v>3300501</v>
      </c>
      <c r="E35" s="24"/>
      <c r="F35" s="133">
        <v>3281578</v>
      </c>
      <c r="G35" s="24"/>
      <c r="H35" s="165">
        <v>0</v>
      </c>
      <c r="I35" s="133"/>
      <c r="J35" s="133" t="s">
        <v>20</v>
      </c>
    </row>
    <row r="36" spans="1:10" ht="24" customHeight="1">
      <c r="A36" s="75" t="s">
        <v>99</v>
      </c>
      <c r="B36" s="28">
        <v>9</v>
      </c>
      <c r="C36" s="24"/>
      <c r="D36" s="105">
        <v>1478820</v>
      </c>
      <c r="E36" s="24"/>
      <c r="F36" s="29">
        <v>1504152</v>
      </c>
      <c r="G36" s="24"/>
      <c r="H36" s="29">
        <v>678170</v>
      </c>
      <c r="I36" s="24"/>
      <c r="J36" s="29">
        <v>678170</v>
      </c>
    </row>
    <row r="37" spans="1:10" ht="24" customHeight="1">
      <c r="A37" s="117" t="s">
        <v>210</v>
      </c>
      <c r="C37" s="24"/>
      <c r="D37" s="105">
        <v>25960</v>
      </c>
      <c r="E37" s="24"/>
      <c r="F37" s="133">
        <v>26807</v>
      </c>
      <c r="G37" s="24"/>
      <c r="H37" s="165">
        <v>0</v>
      </c>
      <c r="I37" s="24"/>
      <c r="J37" s="133" t="s">
        <v>20</v>
      </c>
    </row>
    <row r="38" spans="1:10" ht="24" customHeight="1">
      <c r="A38" s="75" t="s">
        <v>46</v>
      </c>
      <c r="B38" s="28">
        <v>3</v>
      </c>
      <c r="C38" s="24"/>
      <c r="D38" s="133" t="s">
        <v>20</v>
      </c>
      <c r="E38" s="24"/>
      <c r="F38" s="133" t="s">
        <v>20</v>
      </c>
      <c r="G38" s="24"/>
      <c r="H38" s="29">
        <v>12347879</v>
      </c>
      <c r="I38" s="24"/>
      <c r="J38" s="29">
        <v>12755231</v>
      </c>
    </row>
    <row r="39" spans="1:10" ht="24" customHeight="1">
      <c r="A39" s="117" t="s">
        <v>164</v>
      </c>
      <c r="C39" s="24"/>
      <c r="D39" s="105">
        <v>1460695</v>
      </c>
      <c r="E39" s="24"/>
      <c r="F39" s="29">
        <v>1484381</v>
      </c>
      <c r="G39" s="24"/>
      <c r="H39" s="29">
        <v>203715</v>
      </c>
      <c r="I39" s="24"/>
      <c r="J39" s="29">
        <v>203715</v>
      </c>
    </row>
    <row r="40" spans="1:10" ht="24" customHeight="1">
      <c r="A40" s="117" t="s">
        <v>72</v>
      </c>
      <c r="B40" s="28" t="s">
        <v>313</v>
      </c>
      <c r="C40" s="79"/>
      <c r="D40" s="105">
        <v>91520558</v>
      </c>
      <c r="E40" s="79"/>
      <c r="F40" s="60">
        <v>90812322</v>
      </c>
      <c r="G40" s="79"/>
      <c r="H40" s="29">
        <v>16611100</v>
      </c>
      <c r="I40" s="79"/>
      <c r="J40" s="29">
        <v>16426376</v>
      </c>
    </row>
    <row r="41" spans="1:10" ht="24" customHeight="1">
      <c r="A41" s="135" t="s">
        <v>209</v>
      </c>
      <c r="C41" s="79"/>
      <c r="D41" s="105">
        <v>5101024</v>
      </c>
      <c r="E41" s="79"/>
      <c r="F41" s="166">
        <v>5199736</v>
      </c>
      <c r="G41" s="79"/>
      <c r="H41" s="165">
        <v>0</v>
      </c>
      <c r="I41" s="79"/>
      <c r="J41" s="165" t="s">
        <v>20</v>
      </c>
    </row>
    <row r="42" spans="1:10" ht="24" customHeight="1">
      <c r="A42" s="117" t="s">
        <v>178</v>
      </c>
      <c r="C42" s="79"/>
      <c r="D42" s="105">
        <v>52436356</v>
      </c>
      <c r="E42" s="79"/>
      <c r="F42" s="60">
        <v>54791525</v>
      </c>
      <c r="G42" s="79"/>
      <c r="H42" s="167">
        <v>0</v>
      </c>
      <c r="I42" s="126"/>
      <c r="J42" s="167" t="s">
        <v>20</v>
      </c>
    </row>
    <row r="43" spans="1:10" ht="24" customHeight="1">
      <c r="A43" s="117" t="s">
        <v>185</v>
      </c>
      <c r="C43" s="24"/>
      <c r="D43" s="105">
        <v>3998074</v>
      </c>
      <c r="E43" s="24"/>
      <c r="F43" s="60">
        <v>4300524</v>
      </c>
      <c r="G43" s="24"/>
      <c r="H43" s="24">
        <v>52340</v>
      </c>
      <c r="I43" s="24"/>
      <c r="J43" s="29">
        <v>49026</v>
      </c>
    </row>
    <row r="44" spans="1:10" ht="24" customHeight="1">
      <c r="A44" s="75" t="s">
        <v>109</v>
      </c>
      <c r="C44" s="24"/>
      <c r="D44" s="105"/>
      <c r="E44" s="24"/>
      <c r="F44" s="60"/>
      <c r="G44" s="24"/>
      <c r="H44" s="24"/>
      <c r="I44" s="24"/>
      <c r="J44" s="60"/>
    </row>
    <row r="45" spans="1:10" s="39" customFormat="1" ht="24" customHeight="1">
      <c r="A45" s="62" t="s">
        <v>110</v>
      </c>
      <c r="B45" s="28"/>
      <c r="C45" s="60"/>
      <c r="D45" s="60">
        <v>181213</v>
      </c>
      <c r="E45" s="60"/>
      <c r="F45" s="60">
        <v>220082</v>
      </c>
      <c r="G45" s="60"/>
      <c r="H45" s="167">
        <v>0</v>
      </c>
      <c r="I45" s="24"/>
      <c r="J45" s="167" t="s">
        <v>20</v>
      </c>
    </row>
    <row r="46" spans="1:10" ht="24" customHeight="1">
      <c r="A46" s="75" t="s">
        <v>73</v>
      </c>
      <c r="C46" s="24"/>
      <c r="D46" s="105">
        <v>843968</v>
      </c>
      <c r="E46" s="24"/>
      <c r="F46" s="60">
        <v>787327</v>
      </c>
      <c r="G46" s="24"/>
      <c r="H46" s="167">
        <v>0</v>
      </c>
      <c r="I46" s="24"/>
      <c r="J46" s="209" t="s">
        <v>20</v>
      </c>
    </row>
    <row r="47" spans="1:10" ht="24" customHeight="1">
      <c r="A47" s="117" t="s">
        <v>246</v>
      </c>
      <c r="C47" s="24"/>
      <c r="D47" s="105">
        <v>4175062</v>
      </c>
      <c r="E47" s="24"/>
      <c r="F47" s="210">
        <v>4237408</v>
      </c>
      <c r="G47" s="24"/>
      <c r="H47" s="167">
        <v>0</v>
      </c>
      <c r="I47" s="24"/>
      <c r="J47" s="133" t="s">
        <v>20</v>
      </c>
    </row>
    <row r="48" spans="1:10" ht="24" customHeight="1">
      <c r="A48" s="75" t="s">
        <v>8</v>
      </c>
      <c r="C48" s="24"/>
      <c r="D48" s="130">
        <v>2045893</v>
      </c>
      <c r="E48" s="24"/>
      <c r="F48" s="63">
        <v>1478470</v>
      </c>
      <c r="G48" s="24"/>
      <c r="H48" s="26">
        <v>151908</v>
      </c>
      <c r="I48" s="24"/>
      <c r="J48" s="63">
        <v>151359</v>
      </c>
    </row>
    <row r="49" spans="1:10" s="30" customFormat="1" ht="24" customHeight="1">
      <c r="A49" s="46" t="s">
        <v>43</v>
      </c>
      <c r="B49" s="31"/>
      <c r="C49" s="33"/>
      <c r="D49" s="38">
        <f>SUM(D32:D48)</f>
        <v>210469746</v>
      </c>
      <c r="E49" s="33"/>
      <c r="F49" s="38">
        <f>SUM(F32:F48)</f>
        <v>201342821</v>
      </c>
      <c r="G49" s="33"/>
      <c r="H49" s="38">
        <f>SUM(H32:H48)</f>
        <v>118293902</v>
      </c>
      <c r="I49" s="33"/>
      <c r="J49" s="38">
        <f>SUM(J32:J48)</f>
        <v>116512620</v>
      </c>
    </row>
    <row r="50" spans="1:10" s="30" customFormat="1" ht="24" customHeight="1">
      <c r="A50" s="46"/>
      <c r="B50" s="31"/>
      <c r="C50" s="33"/>
      <c r="D50" s="33"/>
      <c r="E50" s="33"/>
      <c r="F50" s="33"/>
      <c r="G50" s="33"/>
      <c r="H50" s="33"/>
      <c r="I50" s="33"/>
      <c r="J50" s="33"/>
    </row>
    <row r="51" spans="1:10" s="30" customFormat="1" ht="24" customHeight="1" thickBot="1">
      <c r="A51" s="46" t="s">
        <v>9</v>
      </c>
      <c r="B51" s="31"/>
      <c r="C51" s="33"/>
      <c r="D51" s="40">
        <f>+D49+D22</f>
        <v>325135848</v>
      </c>
      <c r="E51" s="33"/>
      <c r="F51" s="40">
        <f>+F49+F22</f>
        <v>310544262</v>
      </c>
      <c r="G51" s="33"/>
      <c r="H51" s="40">
        <f>+H49+H22</f>
        <v>164331689</v>
      </c>
      <c r="I51" s="33"/>
      <c r="J51" s="40">
        <f>+J49+J22</f>
        <v>154678883</v>
      </c>
    </row>
    <row r="52" spans="1:10" s="30" customFormat="1" ht="22.5" customHeight="1" thickTop="1">
      <c r="A52" s="46"/>
      <c r="B52" s="31"/>
      <c r="C52" s="33"/>
      <c r="D52" s="42"/>
      <c r="E52" s="33"/>
      <c r="F52" s="42"/>
      <c r="G52" s="33"/>
      <c r="H52" s="42"/>
      <c r="I52" s="33"/>
      <c r="J52" s="42"/>
    </row>
    <row r="53" ht="22.5" customHeight="1">
      <c r="A53" s="74" t="s">
        <v>0</v>
      </c>
    </row>
    <row r="54" ht="22.5" customHeight="1">
      <c r="A54" s="74" t="s">
        <v>146</v>
      </c>
    </row>
    <row r="55" spans="1:10" ht="24" customHeight="1">
      <c r="A55" s="46"/>
      <c r="J55" s="213" t="s">
        <v>139</v>
      </c>
    </row>
    <row r="56" spans="1:10" s="72" customFormat="1" ht="24" customHeight="1">
      <c r="A56" s="75"/>
      <c r="B56" s="36"/>
      <c r="C56" s="36"/>
      <c r="D56" s="241" t="s">
        <v>2</v>
      </c>
      <c r="E56" s="241"/>
      <c r="F56" s="241"/>
      <c r="G56" s="35"/>
      <c r="H56" s="241" t="s">
        <v>60</v>
      </c>
      <c r="I56" s="241"/>
      <c r="J56" s="241"/>
    </row>
    <row r="57" spans="1:10" ht="24" customHeight="1">
      <c r="A57" s="23"/>
      <c r="B57" s="23"/>
      <c r="C57" s="76"/>
      <c r="D57" s="122" t="s">
        <v>138</v>
      </c>
      <c r="E57" s="76"/>
      <c r="F57" s="77" t="s">
        <v>51</v>
      </c>
      <c r="G57" s="77"/>
      <c r="H57" s="122" t="s">
        <v>138</v>
      </c>
      <c r="I57" s="76"/>
      <c r="J57" s="77" t="s">
        <v>51</v>
      </c>
    </row>
    <row r="58" spans="1:10" ht="24" customHeight="1">
      <c r="A58" s="74" t="s">
        <v>10</v>
      </c>
      <c r="B58" s="36" t="s">
        <v>3</v>
      </c>
      <c r="C58" s="76"/>
      <c r="D58" s="116">
        <v>2556</v>
      </c>
      <c r="E58" s="76"/>
      <c r="F58" s="122" t="s">
        <v>242</v>
      </c>
      <c r="G58" s="77"/>
      <c r="H58" s="116">
        <v>2556</v>
      </c>
      <c r="I58" s="76"/>
      <c r="J58" s="122" t="s">
        <v>242</v>
      </c>
    </row>
    <row r="59" spans="2:10" ht="24" customHeight="1">
      <c r="B59" s="36"/>
      <c r="D59" s="137" t="s">
        <v>200</v>
      </c>
      <c r="F59" s="137"/>
      <c r="G59" s="77"/>
      <c r="H59" s="137" t="s">
        <v>200</v>
      </c>
      <c r="J59" s="137"/>
    </row>
    <row r="60" spans="1:10" ht="24" customHeight="1">
      <c r="A60" s="78" t="s">
        <v>11</v>
      </c>
      <c r="B60" s="36"/>
      <c r="C60" s="24"/>
      <c r="D60" s="29"/>
      <c r="E60" s="29"/>
      <c r="F60" s="29"/>
      <c r="G60" s="29"/>
      <c r="H60" s="29"/>
      <c r="I60" s="29"/>
      <c r="J60" s="29"/>
    </row>
    <row r="61" spans="1:10" ht="24" customHeight="1">
      <c r="A61" s="75" t="s">
        <v>47</v>
      </c>
      <c r="C61" s="73"/>
      <c r="D61" s="73"/>
      <c r="E61" s="73"/>
      <c r="F61" s="73"/>
      <c r="G61" s="73"/>
      <c r="H61" s="73"/>
      <c r="I61" s="73"/>
      <c r="J61" s="73"/>
    </row>
    <row r="62" spans="1:10" ht="24" customHeight="1">
      <c r="A62" s="117" t="s">
        <v>61</v>
      </c>
      <c r="C62" s="24"/>
      <c r="D62" s="149">
        <f>'[1]BS conso'!$I$74</f>
        <v>51427368</v>
      </c>
      <c r="E62" s="24"/>
      <c r="F62" s="60">
        <v>47660108</v>
      </c>
      <c r="G62" s="24"/>
      <c r="H62" s="24">
        <v>4575993</v>
      </c>
      <c r="I62" s="24"/>
      <c r="J62" s="60">
        <v>4555296</v>
      </c>
    </row>
    <row r="63" spans="1:10" ht="24" customHeight="1">
      <c r="A63" s="117" t="s">
        <v>231</v>
      </c>
      <c r="C63" s="24"/>
      <c r="D63" s="149">
        <f>'[1]BS conso'!$I$75</f>
        <v>14436175</v>
      </c>
      <c r="E63" s="24"/>
      <c r="F63" s="133">
        <v>4951180</v>
      </c>
      <c r="G63" s="24"/>
      <c r="H63" s="149">
        <v>14436175</v>
      </c>
      <c r="I63" s="24"/>
      <c r="J63" s="133">
        <v>4951180</v>
      </c>
    </row>
    <row r="64" spans="1:10" ht="24" customHeight="1">
      <c r="A64" s="75" t="s">
        <v>12</v>
      </c>
      <c r="B64" s="28" t="s">
        <v>314</v>
      </c>
      <c r="C64" s="24"/>
      <c r="D64" s="60">
        <f>'[1]BS conso'!$I$77+'[1]BS conso'!$I$78</f>
        <v>19672215</v>
      </c>
      <c r="E64" s="24"/>
      <c r="F64" s="60">
        <v>20619779</v>
      </c>
      <c r="G64" s="24"/>
      <c r="H64" s="24">
        <v>1631933</v>
      </c>
      <c r="I64" s="24"/>
      <c r="J64" s="60">
        <v>2089104</v>
      </c>
    </row>
    <row r="65" spans="1:10" ht="24" customHeight="1">
      <c r="A65" s="75" t="s">
        <v>74</v>
      </c>
      <c r="B65" s="28">
        <v>3</v>
      </c>
      <c r="C65" s="24"/>
      <c r="D65" s="126" t="s">
        <v>20</v>
      </c>
      <c r="E65" s="24"/>
      <c r="F65" s="126" t="s">
        <v>20</v>
      </c>
      <c r="G65" s="24"/>
      <c r="H65" s="167">
        <v>0</v>
      </c>
      <c r="I65" s="24"/>
      <c r="J65" s="60">
        <v>400000</v>
      </c>
    </row>
    <row r="66" spans="1:10" ht="24" customHeight="1">
      <c r="A66" s="117" t="s">
        <v>234</v>
      </c>
      <c r="C66" s="24"/>
      <c r="D66" s="126"/>
      <c r="E66" s="24"/>
      <c r="F66" s="126"/>
      <c r="G66" s="24"/>
      <c r="H66" s="167"/>
      <c r="I66" s="24"/>
      <c r="J66" s="60"/>
    </row>
    <row r="67" spans="1:10" ht="24" customHeight="1">
      <c r="A67" s="117" t="s">
        <v>233</v>
      </c>
      <c r="B67" s="28">
        <v>3</v>
      </c>
      <c r="C67" s="24"/>
      <c r="D67" s="60">
        <f>'[1]BS conso'!$I$85</f>
        <v>178993</v>
      </c>
      <c r="E67" s="24"/>
      <c r="F67" s="133">
        <v>219793</v>
      </c>
      <c r="G67" s="24"/>
      <c r="H67" s="167">
        <v>0</v>
      </c>
      <c r="I67" s="24"/>
      <c r="J67" s="126" t="s">
        <v>20</v>
      </c>
    </row>
    <row r="68" spans="1:10" ht="24" customHeight="1">
      <c r="A68" s="117" t="s">
        <v>13</v>
      </c>
      <c r="C68" s="24"/>
      <c r="D68" s="39"/>
      <c r="E68" s="24"/>
      <c r="F68" s="39"/>
      <c r="G68" s="24"/>
      <c r="H68" s="167"/>
      <c r="I68" s="24"/>
      <c r="J68" s="120"/>
    </row>
    <row r="69" spans="1:10" ht="24" customHeight="1">
      <c r="A69" s="117" t="s">
        <v>62</v>
      </c>
      <c r="C69" s="24"/>
      <c r="D69" s="60">
        <f>SUM('[1]BS conso'!$I$81:$I$84)</f>
        <v>9255402</v>
      </c>
      <c r="E69" s="24"/>
      <c r="F69" s="60">
        <v>9265438</v>
      </c>
      <c r="G69" s="24"/>
      <c r="H69" s="24">
        <v>6400000</v>
      </c>
      <c r="I69" s="24"/>
      <c r="J69" s="60">
        <v>6400000</v>
      </c>
    </row>
    <row r="70" spans="1:10" ht="24" customHeight="1">
      <c r="A70" s="117" t="s">
        <v>224</v>
      </c>
      <c r="C70" s="24"/>
      <c r="D70" s="60"/>
      <c r="E70" s="24"/>
      <c r="F70" s="60"/>
      <c r="G70" s="24"/>
      <c r="H70" s="24"/>
      <c r="I70" s="24"/>
      <c r="J70" s="60"/>
    </row>
    <row r="71" spans="1:10" ht="24" customHeight="1">
      <c r="A71" s="117" t="s">
        <v>247</v>
      </c>
      <c r="B71" s="28">
        <v>3</v>
      </c>
      <c r="C71" s="24"/>
      <c r="D71" s="60">
        <f>'[1]BS conso'!$I$80</f>
        <v>38622</v>
      </c>
      <c r="E71" s="24"/>
      <c r="F71" s="60">
        <v>40369</v>
      </c>
      <c r="G71" s="24"/>
      <c r="H71" s="167">
        <v>0</v>
      </c>
      <c r="I71" s="24"/>
      <c r="J71" s="209" t="s">
        <v>20</v>
      </c>
    </row>
    <row r="72" spans="1:10" ht="24" customHeight="1">
      <c r="A72" s="75" t="s">
        <v>75</v>
      </c>
      <c r="C72" s="24"/>
      <c r="D72" s="118">
        <v>5566538</v>
      </c>
      <c r="E72" s="24"/>
      <c r="F72" s="60">
        <v>5129117</v>
      </c>
      <c r="G72" s="24"/>
      <c r="H72" s="24">
        <v>316896</v>
      </c>
      <c r="I72" s="24"/>
      <c r="J72" s="60">
        <v>285342</v>
      </c>
    </row>
    <row r="73" spans="1:10" ht="24" customHeight="1">
      <c r="A73" s="75" t="s">
        <v>63</v>
      </c>
      <c r="C73" s="24"/>
      <c r="D73" s="60">
        <f>'[1]BS conso'!$I$86</f>
        <v>1672396</v>
      </c>
      <c r="E73" s="24"/>
      <c r="F73" s="60">
        <v>1328271</v>
      </c>
      <c r="G73" s="24"/>
      <c r="H73" s="167">
        <v>0</v>
      </c>
      <c r="I73" s="24"/>
      <c r="J73" s="167" t="s">
        <v>20</v>
      </c>
    </row>
    <row r="74" spans="1:10" ht="24" customHeight="1">
      <c r="A74" s="75" t="s">
        <v>14</v>
      </c>
      <c r="B74" s="28" t="s">
        <v>83</v>
      </c>
      <c r="C74" s="24"/>
      <c r="D74" s="63">
        <v>6795213</v>
      </c>
      <c r="E74" s="24"/>
      <c r="F74" s="63">
        <v>6004136</v>
      </c>
      <c r="G74" s="24"/>
      <c r="H74" s="26">
        <v>1300803</v>
      </c>
      <c r="I74" s="24"/>
      <c r="J74" s="63">
        <v>1379761</v>
      </c>
    </row>
    <row r="75" spans="1:10" s="30" customFormat="1" ht="24" customHeight="1">
      <c r="A75" s="46" t="s">
        <v>15</v>
      </c>
      <c r="B75" s="31"/>
      <c r="C75" s="33"/>
      <c r="D75" s="38">
        <f>SUM(D62:D74)</f>
        <v>109042922</v>
      </c>
      <c r="E75" s="33"/>
      <c r="F75" s="38">
        <f>SUM(F62:F74)</f>
        <v>95218191</v>
      </c>
      <c r="G75" s="33"/>
      <c r="H75" s="38">
        <f>SUM(H62:H74)</f>
        <v>28661800</v>
      </c>
      <c r="I75" s="33"/>
      <c r="J75" s="38">
        <f>SUM(J62:J74)</f>
        <v>20060683</v>
      </c>
    </row>
    <row r="76" spans="3:10" ht="11.25" customHeight="1">
      <c r="C76" s="24"/>
      <c r="D76" s="24"/>
      <c r="E76" s="24"/>
      <c r="F76" s="24"/>
      <c r="G76" s="24"/>
      <c r="H76" s="24"/>
      <c r="I76" s="24"/>
      <c r="J76" s="24"/>
    </row>
    <row r="77" spans="1:10" ht="24" customHeight="1">
      <c r="A77" s="78" t="s">
        <v>16</v>
      </c>
      <c r="C77" s="24"/>
      <c r="D77" s="24"/>
      <c r="E77" s="24"/>
      <c r="F77" s="24"/>
      <c r="G77" s="24"/>
      <c r="H77" s="24"/>
      <c r="I77" s="24"/>
      <c r="J77" s="24"/>
    </row>
    <row r="78" spans="1:10" ht="24" customHeight="1">
      <c r="A78" s="75" t="s">
        <v>48</v>
      </c>
      <c r="C78" s="24"/>
      <c r="D78" s="24">
        <v>86769993</v>
      </c>
      <c r="E78" s="24"/>
      <c r="F78" s="60">
        <v>84044356</v>
      </c>
      <c r="G78" s="24"/>
      <c r="H78" s="79">
        <v>56852286</v>
      </c>
      <c r="I78" s="24"/>
      <c r="J78" s="60">
        <v>57115505</v>
      </c>
    </row>
    <row r="79" spans="1:10" ht="24" customHeight="1">
      <c r="A79" s="117" t="s">
        <v>224</v>
      </c>
      <c r="B79" s="28">
        <v>3</v>
      </c>
      <c r="C79" s="24"/>
      <c r="D79" s="24">
        <v>10826</v>
      </c>
      <c r="E79" s="24"/>
      <c r="F79" s="133">
        <v>21408</v>
      </c>
      <c r="G79" s="24"/>
      <c r="H79" s="167">
        <v>0</v>
      </c>
      <c r="I79" s="61"/>
      <c r="J79" s="167" t="s">
        <v>20</v>
      </c>
    </row>
    <row r="80" spans="1:10" ht="24" customHeight="1">
      <c r="A80" s="75" t="s">
        <v>86</v>
      </c>
      <c r="C80" s="29"/>
      <c r="D80" s="150">
        <v>383498</v>
      </c>
      <c r="E80" s="29"/>
      <c r="F80" s="150">
        <v>391999</v>
      </c>
      <c r="G80" s="29"/>
      <c r="H80" s="167">
        <v>0</v>
      </c>
      <c r="I80" s="61"/>
      <c r="J80" s="167" t="s">
        <v>20</v>
      </c>
    </row>
    <row r="81" spans="1:10" ht="24" customHeight="1">
      <c r="A81" s="75" t="s">
        <v>76</v>
      </c>
      <c r="C81" s="29"/>
      <c r="D81" s="29">
        <v>4760683</v>
      </c>
      <c r="E81" s="29"/>
      <c r="F81" s="61">
        <v>5071707</v>
      </c>
      <c r="G81" s="29"/>
      <c r="H81" s="29">
        <v>69045</v>
      </c>
      <c r="I81" s="29"/>
      <c r="J81" s="61">
        <v>83361</v>
      </c>
    </row>
    <row r="82" spans="1:10" ht="24" customHeight="1">
      <c r="A82" s="117" t="s">
        <v>261</v>
      </c>
      <c r="C82" s="29"/>
      <c r="D82" s="26">
        <v>5122818</v>
      </c>
      <c r="E82" s="29"/>
      <c r="F82" s="147">
        <v>5015801</v>
      </c>
      <c r="G82" s="29"/>
      <c r="H82" s="147">
        <v>1402816</v>
      </c>
      <c r="I82" s="29"/>
      <c r="J82" s="147">
        <v>1367067</v>
      </c>
    </row>
    <row r="83" spans="1:10" s="30" customFormat="1" ht="24" customHeight="1">
      <c r="A83" s="46" t="s">
        <v>17</v>
      </c>
      <c r="B83" s="31"/>
      <c r="C83" s="33"/>
      <c r="D83" s="80">
        <f>SUM(D78:D82)</f>
        <v>97047818</v>
      </c>
      <c r="E83" s="33"/>
      <c r="F83" s="80">
        <f>SUM(F78:F82)</f>
        <v>94545271</v>
      </c>
      <c r="G83" s="33"/>
      <c r="H83" s="80">
        <f>SUM(H78:H82)</f>
        <v>58324147</v>
      </c>
      <c r="I83" s="53"/>
      <c r="J83" s="80">
        <f>SUM(J78:J82)</f>
        <v>58565933</v>
      </c>
    </row>
    <row r="84" spans="1:10" s="30" customFormat="1" ht="15.75" customHeight="1">
      <c r="A84" s="46"/>
      <c r="B84" s="31"/>
      <c r="C84" s="33"/>
      <c r="D84" s="33"/>
      <c r="E84" s="33"/>
      <c r="F84" s="33"/>
      <c r="G84" s="33"/>
      <c r="H84" s="33"/>
      <c r="I84" s="33"/>
      <c r="J84" s="33"/>
    </row>
    <row r="85" spans="1:10" s="30" customFormat="1" ht="24" customHeight="1">
      <c r="A85" s="46" t="s">
        <v>18</v>
      </c>
      <c r="B85" s="31"/>
      <c r="C85" s="33"/>
      <c r="D85" s="80">
        <f>SUM(D75+D83)</f>
        <v>206090740</v>
      </c>
      <c r="E85" s="33"/>
      <c r="F85" s="80">
        <f>SUM(F75+F83)</f>
        <v>189763462</v>
      </c>
      <c r="G85" s="33"/>
      <c r="H85" s="80">
        <f>+H83+H75</f>
        <v>86985947</v>
      </c>
      <c r="I85" s="33"/>
      <c r="J85" s="80">
        <f>+J83+J75</f>
        <v>78626616</v>
      </c>
    </row>
    <row r="86" spans="1:10" ht="22.5" customHeight="1">
      <c r="A86" s="74" t="s">
        <v>0</v>
      </c>
      <c r="B86" s="81"/>
      <c r="C86" s="64"/>
      <c r="D86" s="64"/>
      <c r="E86" s="64"/>
      <c r="F86" s="64"/>
      <c r="G86" s="64"/>
      <c r="H86" s="64"/>
      <c r="I86" s="64"/>
      <c r="J86" s="64"/>
    </row>
    <row r="87" spans="1:10" ht="22.5" customHeight="1">
      <c r="A87" s="74" t="s">
        <v>146</v>
      </c>
      <c r="B87" s="81"/>
      <c r="C87" s="64"/>
      <c r="D87" s="64"/>
      <c r="E87" s="64"/>
      <c r="F87" s="64"/>
      <c r="G87" s="64"/>
      <c r="H87" s="64"/>
      <c r="I87" s="64"/>
      <c r="J87" s="64"/>
    </row>
    <row r="88" spans="1:10" ht="24" customHeight="1">
      <c r="A88" s="46"/>
      <c r="J88" s="213" t="s">
        <v>139</v>
      </c>
    </row>
    <row r="89" spans="1:10" s="72" customFormat="1" ht="24" customHeight="1">
      <c r="A89" s="75"/>
      <c r="B89" s="36"/>
      <c r="C89" s="36"/>
      <c r="D89" s="241" t="s">
        <v>2</v>
      </c>
      <c r="E89" s="241"/>
      <c r="F89" s="241"/>
      <c r="G89" s="35"/>
      <c r="H89" s="241" t="s">
        <v>60</v>
      </c>
      <c r="I89" s="241"/>
      <c r="J89" s="241"/>
    </row>
    <row r="90" spans="1:10" ht="24" customHeight="1">
      <c r="A90" s="23"/>
      <c r="B90" s="23"/>
      <c r="C90" s="76"/>
      <c r="D90" s="122" t="s">
        <v>138</v>
      </c>
      <c r="E90" s="76"/>
      <c r="F90" s="77" t="s">
        <v>51</v>
      </c>
      <c r="G90" s="77"/>
      <c r="H90" s="122" t="s">
        <v>138</v>
      </c>
      <c r="I90" s="76"/>
      <c r="J90" s="77" t="s">
        <v>51</v>
      </c>
    </row>
    <row r="91" spans="1:10" ht="24" customHeight="1">
      <c r="A91" s="74" t="s">
        <v>262</v>
      </c>
      <c r="B91" s="36" t="s">
        <v>3</v>
      </c>
      <c r="C91" s="76"/>
      <c r="D91" s="116">
        <v>2556</v>
      </c>
      <c r="E91" s="76"/>
      <c r="F91" s="122" t="s">
        <v>242</v>
      </c>
      <c r="G91" s="77"/>
      <c r="H91" s="116">
        <v>2556</v>
      </c>
      <c r="I91" s="76"/>
      <c r="J91" s="122" t="s">
        <v>242</v>
      </c>
    </row>
    <row r="92" spans="2:10" ht="24" customHeight="1">
      <c r="B92" s="36"/>
      <c r="D92" s="137" t="s">
        <v>200</v>
      </c>
      <c r="F92" s="137"/>
      <c r="G92" s="77"/>
      <c r="H92" s="137" t="s">
        <v>200</v>
      </c>
      <c r="J92" s="137"/>
    </row>
    <row r="93" spans="1:10" ht="24" customHeight="1">
      <c r="A93" s="78" t="s">
        <v>19</v>
      </c>
      <c r="B93" s="36"/>
      <c r="C93" s="73"/>
      <c r="D93" s="58"/>
      <c r="E93" s="58"/>
      <c r="F93" s="58"/>
      <c r="G93" s="58"/>
      <c r="H93" s="58"/>
      <c r="I93" s="58"/>
      <c r="J93" s="58"/>
    </row>
    <row r="94" spans="1:10" ht="24" customHeight="1">
      <c r="A94" s="57" t="s">
        <v>31</v>
      </c>
      <c r="B94" s="36">
        <v>12</v>
      </c>
      <c r="C94" s="58"/>
      <c r="D94" s="58"/>
      <c r="E94" s="58"/>
      <c r="F94" s="58"/>
      <c r="G94" s="58"/>
      <c r="H94" s="58"/>
      <c r="I94" s="58"/>
      <c r="J94" s="58"/>
    </row>
    <row r="95" spans="1:10" ht="24" customHeight="1" thickBot="1">
      <c r="A95" s="45" t="s">
        <v>64</v>
      </c>
      <c r="B95" s="36"/>
      <c r="C95" s="29"/>
      <c r="D95" s="59">
        <v>7742942</v>
      </c>
      <c r="E95" s="29"/>
      <c r="F95" s="59">
        <v>7742942</v>
      </c>
      <c r="G95" s="29"/>
      <c r="H95" s="59">
        <v>7742942</v>
      </c>
      <c r="I95" s="29"/>
      <c r="J95" s="168">
        <v>7742942</v>
      </c>
    </row>
    <row r="96" spans="1:10" ht="24" customHeight="1" thickTop="1">
      <c r="A96" s="45" t="s">
        <v>65</v>
      </c>
      <c r="B96" s="36"/>
      <c r="C96" s="29"/>
      <c r="D96" s="60">
        <v>7742942</v>
      </c>
      <c r="E96" s="29"/>
      <c r="F96" s="60">
        <v>7742942</v>
      </c>
      <c r="G96" s="29"/>
      <c r="H96" s="60">
        <v>7742942</v>
      </c>
      <c r="I96" s="29"/>
      <c r="J96" s="133">
        <v>7742942</v>
      </c>
    </row>
    <row r="97" spans="1:10" ht="24" customHeight="1">
      <c r="A97" s="47" t="s">
        <v>88</v>
      </c>
      <c r="C97" s="48"/>
      <c r="D97" s="48">
        <v>-1135146</v>
      </c>
      <c r="E97" s="48"/>
      <c r="F97" s="48">
        <v>-1135146</v>
      </c>
      <c r="G97" s="48"/>
      <c r="H97" s="167">
        <v>0</v>
      </c>
      <c r="I97" s="48"/>
      <c r="J97" s="167" t="s">
        <v>20</v>
      </c>
    </row>
    <row r="98" spans="1:10" ht="24" customHeight="1">
      <c r="A98" s="57" t="s">
        <v>106</v>
      </c>
      <c r="C98" s="48"/>
      <c r="D98" s="159"/>
      <c r="E98" s="48"/>
      <c r="F98" s="159"/>
      <c r="G98" s="48"/>
      <c r="H98" s="48"/>
      <c r="I98" s="48"/>
      <c r="J98" s="61"/>
    </row>
    <row r="99" spans="1:10" ht="24" customHeight="1">
      <c r="A99" s="56" t="s">
        <v>107</v>
      </c>
      <c r="B99" s="36"/>
      <c r="C99" s="29"/>
      <c r="D99" s="149">
        <v>36462883</v>
      </c>
      <c r="E99" s="29"/>
      <c r="F99" s="149">
        <v>36462883</v>
      </c>
      <c r="G99" s="29"/>
      <c r="H99" s="29">
        <v>35572855</v>
      </c>
      <c r="I99" s="29"/>
      <c r="J99" s="60">
        <v>35572855</v>
      </c>
    </row>
    <row r="100" spans="1:10" ht="24" customHeight="1">
      <c r="A100" s="117" t="s">
        <v>216</v>
      </c>
      <c r="B100" s="36"/>
      <c r="C100" s="29"/>
      <c r="D100" s="149">
        <v>3470021</v>
      </c>
      <c r="E100" s="29"/>
      <c r="F100" s="149">
        <v>3470021</v>
      </c>
      <c r="G100" s="29"/>
      <c r="H100" s="29">
        <v>3470021</v>
      </c>
      <c r="I100" s="29"/>
      <c r="J100" s="133">
        <v>3470021</v>
      </c>
    </row>
    <row r="101" spans="1:10" ht="24" customHeight="1">
      <c r="A101" s="117" t="s">
        <v>319</v>
      </c>
      <c r="B101" s="36"/>
      <c r="C101" s="29"/>
      <c r="D101" s="149"/>
      <c r="E101" s="29"/>
      <c r="F101" s="149"/>
      <c r="G101" s="29"/>
      <c r="H101" s="29"/>
      <c r="I101" s="29"/>
      <c r="J101" s="133"/>
    </row>
    <row r="102" spans="1:10" ht="24" customHeight="1">
      <c r="A102" s="117" t="s">
        <v>318</v>
      </c>
      <c r="B102" s="36"/>
      <c r="C102" s="29"/>
      <c r="D102" s="149">
        <v>102544</v>
      </c>
      <c r="E102" s="29"/>
      <c r="F102" s="167">
        <v>0</v>
      </c>
      <c r="G102" s="29"/>
      <c r="H102" s="167">
        <v>0</v>
      </c>
      <c r="I102" s="48"/>
      <c r="J102" s="167" t="s">
        <v>20</v>
      </c>
    </row>
    <row r="103" spans="1:10" ht="24" customHeight="1">
      <c r="A103" s="117" t="s">
        <v>248</v>
      </c>
      <c r="B103" s="36"/>
      <c r="C103" s="29"/>
      <c r="D103" s="149"/>
      <c r="E103" s="29"/>
      <c r="F103" s="149"/>
      <c r="G103" s="29"/>
      <c r="H103" s="29"/>
      <c r="I103" s="29"/>
      <c r="J103" s="126"/>
    </row>
    <row r="104" spans="1:10" ht="24" customHeight="1">
      <c r="A104" s="117" t="s">
        <v>249</v>
      </c>
      <c r="B104" s="36"/>
      <c r="C104" s="29"/>
      <c r="D104" s="211" t="s">
        <v>20</v>
      </c>
      <c r="E104" s="29"/>
      <c r="F104" s="211" t="s">
        <v>20</v>
      </c>
      <c r="G104" s="29"/>
      <c r="H104" s="29">
        <v>428671</v>
      </c>
      <c r="I104" s="29"/>
      <c r="J104" s="133">
        <v>428671</v>
      </c>
    </row>
    <row r="105" spans="1:10" ht="24" customHeight="1">
      <c r="A105" s="45" t="s">
        <v>22</v>
      </c>
      <c r="B105" s="36"/>
      <c r="C105" s="29"/>
      <c r="D105" s="149"/>
      <c r="E105" s="29"/>
      <c r="F105" s="149"/>
      <c r="G105" s="29"/>
      <c r="H105" s="29"/>
      <c r="I105" s="29"/>
      <c r="J105" s="60"/>
    </row>
    <row r="106" spans="1:10" ht="24" customHeight="1">
      <c r="A106" s="45" t="s">
        <v>77</v>
      </c>
      <c r="B106" s="36"/>
      <c r="C106" s="29"/>
      <c r="D106" s="149"/>
      <c r="E106" s="29"/>
      <c r="F106" s="149"/>
      <c r="G106" s="29"/>
      <c r="H106" s="29"/>
      <c r="I106" s="29"/>
      <c r="J106" s="60"/>
    </row>
    <row r="107" spans="1:10" ht="24" customHeight="1">
      <c r="A107" s="45" t="s">
        <v>100</v>
      </c>
      <c r="B107" s="36"/>
      <c r="C107" s="29"/>
      <c r="D107" s="60">
        <v>820666</v>
      </c>
      <c r="E107" s="29"/>
      <c r="F107" s="60">
        <v>820666</v>
      </c>
      <c r="G107" s="29"/>
      <c r="H107" s="60">
        <v>820666</v>
      </c>
      <c r="I107" s="29"/>
      <c r="J107" s="60">
        <v>820666</v>
      </c>
    </row>
    <row r="108" spans="1:10" ht="24" customHeight="1">
      <c r="A108" s="45" t="s">
        <v>66</v>
      </c>
      <c r="B108" s="36"/>
      <c r="C108" s="29"/>
      <c r="D108" s="238">
        <v>53729965</v>
      </c>
      <c r="E108" s="29"/>
      <c r="F108" s="149">
        <v>52770259</v>
      </c>
      <c r="G108" s="29"/>
      <c r="H108" s="29">
        <v>28029641</v>
      </c>
      <c r="I108" s="29"/>
      <c r="J108" s="133">
        <v>26736166</v>
      </c>
    </row>
    <row r="109" spans="1:10" ht="24" customHeight="1">
      <c r="A109" s="139" t="s">
        <v>155</v>
      </c>
      <c r="B109" s="36"/>
      <c r="C109" s="29"/>
      <c r="D109" s="63">
        <v>1624279</v>
      </c>
      <c r="E109" s="29"/>
      <c r="F109" s="63">
        <v>4390186</v>
      </c>
      <c r="G109" s="29"/>
      <c r="H109" s="26">
        <v>1280946</v>
      </c>
      <c r="I109" s="29"/>
      <c r="J109" s="88">
        <v>1280946</v>
      </c>
    </row>
    <row r="110" spans="1:10" s="30" customFormat="1" ht="24" customHeight="1">
      <c r="A110" s="46" t="s">
        <v>175</v>
      </c>
      <c r="B110" s="31"/>
      <c r="C110" s="33"/>
      <c r="D110" s="33">
        <f>SUM(D96:D109)</f>
        <v>102818154</v>
      </c>
      <c r="E110" s="33"/>
      <c r="F110" s="33">
        <f>SUM(F96:F109)</f>
        <v>104521811</v>
      </c>
      <c r="G110" s="33"/>
      <c r="H110" s="33">
        <f>SUM(H96:H109)</f>
        <v>77345742</v>
      </c>
      <c r="I110" s="33"/>
      <c r="J110" s="33">
        <f>SUM(J96:J109)</f>
        <v>76052267</v>
      </c>
    </row>
    <row r="111" spans="1:10" ht="24" customHeight="1">
      <c r="A111" s="75" t="s">
        <v>147</v>
      </c>
      <c r="C111" s="29"/>
      <c r="D111" s="63">
        <v>16226954</v>
      </c>
      <c r="E111" s="29"/>
      <c r="F111" s="63">
        <v>16258989</v>
      </c>
      <c r="G111" s="29"/>
      <c r="H111" s="212">
        <v>0</v>
      </c>
      <c r="I111" s="24"/>
      <c r="J111" s="212" t="s">
        <v>20</v>
      </c>
    </row>
    <row r="112" spans="1:10" s="30" customFormat="1" ht="24" customHeight="1">
      <c r="A112" s="46" t="s">
        <v>176</v>
      </c>
      <c r="B112" s="28"/>
      <c r="C112" s="42"/>
      <c r="D112" s="38">
        <f>SUM(D110:D111)</f>
        <v>119045108</v>
      </c>
      <c r="E112" s="42"/>
      <c r="F112" s="38">
        <f>SUM(F110:F111)</f>
        <v>120780800</v>
      </c>
      <c r="G112" s="42"/>
      <c r="H112" s="38">
        <f>SUM(H110:H111)</f>
        <v>77345742</v>
      </c>
      <c r="I112" s="42"/>
      <c r="J112" s="38">
        <f>SUM(J110:J111)</f>
        <v>76052267</v>
      </c>
    </row>
    <row r="113" spans="1:10" ht="24" customHeight="1">
      <c r="A113" s="46"/>
      <c r="C113" s="24"/>
      <c r="D113" s="24"/>
      <c r="E113" s="24"/>
      <c r="F113" s="24"/>
      <c r="G113" s="24"/>
      <c r="H113" s="24"/>
      <c r="I113" s="24"/>
      <c r="J113" s="24"/>
    </row>
    <row r="114" spans="1:10" ht="24" customHeight="1" thickBot="1">
      <c r="A114" s="46" t="s">
        <v>177</v>
      </c>
      <c r="C114" s="33"/>
      <c r="D114" s="40">
        <f>SUM(D85+D112)</f>
        <v>325135848</v>
      </c>
      <c r="E114" s="33"/>
      <c r="F114" s="40">
        <f>SUM(F85+F112)</f>
        <v>310544262</v>
      </c>
      <c r="G114" s="33"/>
      <c r="H114" s="40">
        <f>SUM(H85+H112)</f>
        <v>164331689</v>
      </c>
      <c r="I114" s="33"/>
      <c r="J114" s="40">
        <f>SUM(J85+J112)</f>
        <v>154678883</v>
      </c>
    </row>
    <row r="115" spans="1:10" ht="22.5" customHeight="1" thickTop="1">
      <c r="A115" s="46"/>
      <c r="C115" s="83"/>
      <c r="D115" s="82"/>
      <c r="E115" s="83"/>
      <c r="F115" s="82"/>
      <c r="G115" s="83"/>
      <c r="H115" s="82"/>
      <c r="I115" s="83"/>
      <c r="J115" s="82"/>
    </row>
    <row r="116" spans="1:10" ht="22.5" customHeight="1">
      <c r="A116" s="74" t="s">
        <v>0</v>
      </c>
      <c r="B116" s="81"/>
      <c r="C116" s="64"/>
      <c r="D116" s="64"/>
      <c r="E116" s="64"/>
      <c r="F116" s="64"/>
      <c r="G116" s="64"/>
      <c r="H116" s="242"/>
      <c r="I116" s="242"/>
      <c r="J116" s="242"/>
    </row>
    <row r="117" spans="1:10" ht="22.5" customHeight="1">
      <c r="A117" s="74" t="s">
        <v>268</v>
      </c>
      <c r="B117" s="81"/>
      <c r="C117" s="64"/>
      <c r="D117" s="64"/>
      <c r="E117" s="64"/>
      <c r="F117" s="64"/>
      <c r="G117" s="64"/>
      <c r="H117" s="242"/>
      <c r="I117" s="242"/>
      <c r="J117" s="242"/>
    </row>
    <row r="118" spans="1:10" ht="24" customHeight="1">
      <c r="A118" s="34"/>
      <c r="B118" s="34"/>
      <c r="C118" s="64"/>
      <c r="D118" s="64"/>
      <c r="E118" s="64"/>
      <c r="F118" s="64"/>
      <c r="G118" s="64"/>
      <c r="H118" s="64"/>
      <c r="I118" s="243" t="s">
        <v>139</v>
      </c>
      <c r="J118" s="243"/>
    </row>
    <row r="119" spans="1:10" s="72" customFormat="1" ht="24" customHeight="1">
      <c r="A119" s="56"/>
      <c r="B119" s="36"/>
      <c r="C119" s="36"/>
      <c r="D119" s="241" t="s">
        <v>2</v>
      </c>
      <c r="E119" s="241"/>
      <c r="F119" s="241"/>
      <c r="G119" s="35"/>
      <c r="H119" s="241" t="s">
        <v>60</v>
      </c>
      <c r="I119" s="241"/>
      <c r="J119" s="241"/>
    </row>
    <row r="120" spans="1:10" s="72" customFormat="1" ht="42" customHeight="1">
      <c r="A120" s="56"/>
      <c r="B120" s="36"/>
      <c r="C120" s="36"/>
      <c r="D120" s="244" t="s">
        <v>250</v>
      </c>
      <c r="E120" s="245"/>
      <c r="F120" s="245"/>
      <c r="G120" s="35"/>
      <c r="H120" s="244" t="s">
        <v>250</v>
      </c>
      <c r="I120" s="245"/>
      <c r="J120" s="245"/>
    </row>
    <row r="121" spans="1:10" ht="24" customHeight="1">
      <c r="A121" s="84"/>
      <c r="B121" s="36" t="s">
        <v>3</v>
      </c>
      <c r="C121" s="76"/>
      <c r="D121" s="108">
        <v>2556</v>
      </c>
      <c r="E121" s="76"/>
      <c r="F121" s="231" t="s">
        <v>242</v>
      </c>
      <c r="G121" s="77"/>
      <c r="H121" s="108">
        <v>2556</v>
      </c>
      <c r="I121" s="76"/>
      <c r="J121" s="231" t="s">
        <v>242</v>
      </c>
    </row>
    <row r="122" spans="1:10" ht="21.75" customHeight="1">
      <c r="A122" s="78" t="s">
        <v>23</v>
      </c>
      <c r="B122" s="28">
        <v>3</v>
      </c>
      <c r="C122" s="24"/>
      <c r="D122" s="29"/>
      <c r="E122" s="29"/>
      <c r="F122" s="29"/>
      <c r="G122" s="29"/>
      <c r="H122" s="29"/>
      <c r="I122" s="29"/>
      <c r="J122" s="29"/>
    </row>
    <row r="123" spans="1:10" ht="21.75" customHeight="1">
      <c r="A123" s="75" t="s">
        <v>78</v>
      </c>
      <c r="C123" s="24"/>
      <c r="D123" s="85">
        <v>87423884</v>
      </c>
      <c r="E123" s="24"/>
      <c r="F123" s="85">
        <v>73479655</v>
      </c>
      <c r="G123" s="24"/>
      <c r="H123" s="24">
        <v>6266826</v>
      </c>
      <c r="I123" s="24"/>
      <c r="J123" s="24">
        <v>15728668</v>
      </c>
    </row>
    <row r="124" spans="1:10" ht="21.75" customHeight="1">
      <c r="A124" s="117" t="s">
        <v>50</v>
      </c>
      <c r="C124" s="24"/>
      <c r="D124" s="85">
        <v>41763</v>
      </c>
      <c r="E124" s="24"/>
      <c r="F124" s="85">
        <v>67525</v>
      </c>
      <c r="G124" s="24"/>
      <c r="H124" s="105">
        <v>657475</v>
      </c>
      <c r="I124" s="24"/>
      <c r="J124" s="105">
        <v>401417</v>
      </c>
    </row>
    <row r="125" spans="1:10" ht="21.75" customHeight="1">
      <c r="A125" s="62" t="s">
        <v>194</v>
      </c>
      <c r="B125" s="28">
        <v>6</v>
      </c>
      <c r="C125" s="24"/>
      <c r="D125" s="126" t="s">
        <v>20</v>
      </c>
      <c r="E125" s="24"/>
      <c r="F125" s="126" t="s">
        <v>20</v>
      </c>
      <c r="G125" s="24"/>
      <c r="H125" s="167">
        <v>2655000</v>
      </c>
      <c r="I125" s="24"/>
      <c r="J125" s="105">
        <v>347388</v>
      </c>
    </row>
    <row r="126" spans="1:10" ht="21.75" customHeight="1" hidden="1">
      <c r="A126" s="75" t="s">
        <v>79</v>
      </c>
      <c r="C126" s="106"/>
      <c r="D126" s="126"/>
      <c r="E126" s="106"/>
      <c r="F126" s="126" t="s">
        <v>20</v>
      </c>
      <c r="G126" s="24"/>
      <c r="H126" s="167">
        <v>0</v>
      </c>
      <c r="I126" s="24"/>
      <c r="J126" s="126" t="s">
        <v>20</v>
      </c>
    </row>
    <row r="127" spans="1:10" ht="21.75" customHeight="1">
      <c r="A127" s="117" t="s">
        <v>225</v>
      </c>
      <c r="C127" s="106"/>
      <c r="D127" s="126"/>
      <c r="E127" s="106"/>
      <c r="F127" s="126"/>
      <c r="G127" s="24"/>
      <c r="H127" s="126"/>
      <c r="I127" s="24"/>
      <c r="J127" s="126"/>
    </row>
    <row r="128" spans="1:10" ht="21.75" customHeight="1">
      <c r="A128" s="117" t="s">
        <v>226</v>
      </c>
      <c r="C128" s="106"/>
      <c r="D128" s="126" t="s">
        <v>20</v>
      </c>
      <c r="E128" s="106"/>
      <c r="F128" s="133">
        <v>8673448</v>
      </c>
      <c r="G128" s="24"/>
      <c r="H128" s="167">
        <v>0</v>
      </c>
      <c r="I128" s="24"/>
      <c r="J128" s="126" t="s">
        <v>20</v>
      </c>
    </row>
    <row r="129" spans="1:10" ht="21.75" customHeight="1">
      <c r="A129" s="117" t="s">
        <v>174</v>
      </c>
      <c r="B129" s="28">
        <v>7</v>
      </c>
      <c r="C129" s="106"/>
      <c r="D129" s="85">
        <v>2142667</v>
      </c>
      <c r="E129" s="106"/>
      <c r="F129" s="85">
        <v>1094354</v>
      </c>
      <c r="G129" s="24"/>
      <c r="H129" s="167">
        <v>0</v>
      </c>
      <c r="I129" s="24"/>
      <c r="J129" s="105">
        <v>162202</v>
      </c>
    </row>
    <row r="130" spans="1:10" ht="21.75" customHeight="1">
      <c r="A130" s="75" t="s">
        <v>24</v>
      </c>
      <c r="C130" s="24"/>
      <c r="D130" s="85">
        <v>353497</v>
      </c>
      <c r="E130" s="24"/>
      <c r="F130" s="85">
        <v>358756</v>
      </c>
      <c r="G130" s="24"/>
      <c r="H130" s="92">
        <v>13247</v>
      </c>
      <c r="I130" s="24"/>
      <c r="J130" s="92">
        <v>43572</v>
      </c>
    </row>
    <row r="131" spans="1:10" s="30" customFormat="1" ht="21.75" customHeight="1">
      <c r="A131" s="46" t="s">
        <v>25</v>
      </c>
      <c r="B131" s="31"/>
      <c r="C131" s="33"/>
      <c r="D131" s="32">
        <f>SUM(D123:D130)</f>
        <v>89961811</v>
      </c>
      <c r="E131" s="33"/>
      <c r="F131" s="32">
        <f>SUM(F123:F130)</f>
        <v>83673738</v>
      </c>
      <c r="G131" s="33"/>
      <c r="H131" s="32">
        <f>SUM(H123:H130)</f>
        <v>9592548</v>
      </c>
      <c r="I131" s="33"/>
      <c r="J131" s="32">
        <f>SUM(J123:J130)</f>
        <v>16683247</v>
      </c>
    </row>
    <row r="132" spans="1:10" ht="15" customHeight="1">
      <c r="A132" s="246"/>
      <c r="B132" s="246"/>
      <c r="C132" s="24"/>
      <c r="D132" s="24"/>
      <c r="E132" s="24"/>
      <c r="F132" s="24"/>
      <c r="G132" s="24"/>
      <c r="H132" s="24"/>
      <c r="I132" s="24"/>
      <c r="J132" s="24"/>
    </row>
    <row r="133" spans="1:10" ht="21.75" customHeight="1">
      <c r="A133" s="78" t="s">
        <v>26</v>
      </c>
      <c r="B133" s="28">
        <v>3</v>
      </c>
      <c r="C133" s="24"/>
      <c r="D133" s="24"/>
      <c r="E133" s="24"/>
      <c r="F133" s="24"/>
      <c r="G133" s="24"/>
      <c r="H133" s="24"/>
      <c r="I133" s="24"/>
      <c r="J133" s="24"/>
    </row>
    <row r="134" spans="1:10" ht="21.75" customHeight="1">
      <c r="A134" s="75" t="s">
        <v>80</v>
      </c>
      <c r="C134" s="24"/>
      <c r="D134" s="85">
        <v>79532360</v>
      </c>
      <c r="E134" s="24"/>
      <c r="F134" s="85">
        <v>63463746</v>
      </c>
      <c r="G134" s="24"/>
      <c r="H134" s="24">
        <v>6555561</v>
      </c>
      <c r="I134" s="24"/>
      <c r="J134" s="24">
        <v>13717156</v>
      </c>
    </row>
    <row r="135" spans="1:10" ht="21.75" customHeight="1">
      <c r="A135" s="117" t="s">
        <v>266</v>
      </c>
      <c r="C135" s="24"/>
      <c r="D135" s="129"/>
      <c r="E135" s="24"/>
      <c r="F135" s="129"/>
      <c r="G135" s="24"/>
      <c r="H135" s="24"/>
      <c r="I135" s="24"/>
      <c r="J135" s="24"/>
    </row>
    <row r="136" spans="1:10" ht="21.75" customHeight="1">
      <c r="A136" s="117" t="s">
        <v>267</v>
      </c>
      <c r="C136" s="24"/>
      <c r="D136" s="85">
        <v>266808</v>
      </c>
      <c r="E136" s="24"/>
      <c r="F136" s="85">
        <v>55021</v>
      </c>
      <c r="G136" s="24"/>
      <c r="H136" s="167">
        <v>0</v>
      </c>
      <c r="I136" s="24"/>
      <c r="J136" s="24">
        <v>10391</v>
      </c>
    </row>
    <row r="137" spans="1:10" ht="21.75" customHeight="1">
      <c r="A137" s="75" t="s">
        <v>89</v>
      </c>
      <c r="C137" s="24"/>
      <c r="D137" s="85">
        <v>3769842</v>
      </c>
      <c r="E137" s="24"/>
      <c r="F137" s="85">
        <v>2932495</v>
      </c>
      <c r="G137" s="24"/>
      <c r="H137" s="24">
        <v>213715</v>
      </c>
      <c r="I137" s="24"/>
      <c r="J137" s="24">
        <v>221385</v>
      </c>
    </row>
    <row r="138" spans="1:10" ht="21.75" customHeight="1">
      <c r="A138" s="75" t="s">
        <v>90</v>
      </c>
      <c r="C138" s="24"/>
      <c r="D138" s="129">
        <v>4462179</v>
      </c>
      <c r="E138" s="24"/>
      <c r="F138" s="129">
        <v>3899350</v>
      </c>
      <c r="G138" s="24"/>
      <c r="H138" s="24">
        <v>892504</v>
      </c>
      <c r="I138" s="24"/>
      <c r="J138" s="24">
        <v>1115325</v>
      </c>
    </row>
    <row r="139" spans="1:10" ht="21.75" customHeight="1">
      <c r="A139" s="117" t="s">
        <v>195</v>
      </c>
      <c r="C139" s="24"/>
      <c r="D139" s="129">
        <v>111352</v>
      </c>
      <c r="E139" s="24"/>
      <c r="F139" s="129">
        <v>12264</v>
      </c>
      <c r="G139" s="24"/>
      <c r="H139" s="24">
        <v>83995</v>
      </c>
      <c r="I139" s="24"/>
      <c r="J139" s="24">
        <v>123824</v>
      </c>
    </row>
    <row r="140" spans="1:10" ht="21.75" customHeight="1">
      <c r="A140" s="117" t="s">
        <v>91</v>
      </c>
      <c r="B140" s="23"/>
      <c r="D140" s="130">
        <v>1599860</v>
      </c>
      <c r="F140" s="130">
        <v>1175387</v>
      </c>
      <c r="H140" s="130">
        <v>567614</v>
      </c>
      <c r="I140" s="43"/>
      <c r="J140" s="130">
        <v>582882</v>
      </c>
    </row>
    <row r="141" spans="1:10" s="30" customFormat="1" ht="21.75" customHeight="1">
      <c r="A141" s="46" t="s">
        <v>27</v>
      </c>
      <c r="B141" s="31"/>
      <c r="C141" s="33"/>
      <c r="D141" s="38">
        <f>SUM(D134:D140)</f>
        <v>89742401</v>
      </c>
      <c r="E141" s="33"/>
      <c r="F141" s="38">
        <f>SUM(F134:F140)</f>
        <v>71538263</v>
      </c>
      <c r="G141" s="33"/>
      <c r="H141" s="38">
        <f>SUM(H134:H140)</f>
        <v>8313389</v>
      </c>
      <c r="I141" s="33"/>
      <c r="J141" s="38">
        <f>SUM(J134:J140)</f>
        <v>15770963</v>
      </c>
    </row>
    <row r="142" spans="1:10" ht="15" customHeight="1">
      <c r="A142" s="246"/>
      <c r="B142" s="246"/>
      <c r="C142" s="24"/>
      <c r="D142" s="24"/>
      <c r="E142" s="24"/>
      <c r="F142" s="24"/>
      <c r="G142" s="24"/>
      <c r="H142" s="24"/>
      <c r="I142" s="24"/>
      <c r="J142" s="24"/>
    </row>
    <row r="143" spans="1:3" ht="21.75" customHeight="1">
      <c r="A143" s="75" t="s">
        <v>111</v>
      </c>
      <c r="C143" s="24"/>
    </row>
    <row r="144" spans="1:10" ht="21.75" customHeight="1">
      <c r="A144" s="117" t="s">
        <v>237</v>
      </c>
      <c r="B144" s="28" t="s">
        <v>315</v>
      </c>
      <c r="C144" s="24"/>
      <c r="D144" s="86">
        <v>1397774</v>
      </c>
      <c r="E144" s="24"/>
      <c r="F144" s="86">
        <v>990043</v>
      </c>
      <c r="G144" s="24"/>
      <c r="H144" s="212">
        <v>0</v>
      </c>
      <c r="I144" s="24"/>
      <c r="J144" s="212">
        <v>0</v>
      </c>
    </row>
    <row r="145" spans="1:10" ht="21.75" customHeight="1">
      <c r="A145" s="46" t="s">
        <v>184</v>
      </c>
      <c r="C145" s="24"/>
      <c r="D145" s="33">
        <f>D131-D141+D144</f>
        <v>1617184</v>
      </c>
      <c r="E145" s="24"/>
      <c r="F145" s="33">
        <f>F131-F141+F144</f>
        <v>13125518</v>
      </c>
      <c r="G145" s="33"/>
      <c r="H145" s="33">
        <f>SUM(H131-H141)</f>
        <v>1279159</v>
      </c>
      <c r="I145" s="33"/>
      <c r="J145" s="33">
        <f>SUM(J131-J141)</f>
        <v>912284</v>
      </c>
    </row>
    <row r="146" spans="1:10" ht="21.75" customHeight="1">
      <c r="A146" s="117" t="s">
        <v>162</v>
      </c>
      <c r="C146" s="24"/>
      <c r="D146" s="63">
        <v>280632</v>
      </c>
      <c r="E146" s="24"/>
      <c r="F146" s="63">
        <v>586649</v>
      </c>
      <c r="G146" s="24"/>
      <c r="H146" s="123">
        <v>-14316</v>
      </c>
      <c r="I146" s="24"/>
      <c r="J146" s="123">
        <v>-16166</v>
      </c>
    </row>
    <row r="147" spans="1:10" ht="21.75" customHeight="1" thickBot="1">
      <c r="A147" s="46" t="s">
        <v>85</v>
      </c>
      <c r="C147" s="33"/>
      <c r="D147" s="40">
        <f>D145-D146</f>
        <v>1336552</v>
      </c>
      <c r="E147" s="33"/>
      <c r="F147" s="40">
        <f>F145-F146</f>
        <v>12538869</v>
      </c>
      <c r="G147" s="33"/>
      <c r="H147" s="40">
        <f>H145-H146</f>
        <v>1293475</v>
      </c>
      <c r="I147" s="33"/>
      <c r="J147" s="40">
        <f>J145-J146</f>
        <v>928450</v>
      </c>
    </row>
    <row r="148" spans="1:10" ht="21.75" customHeight="1" thickTop="1">
      <c r="A148" s="46"/>
      <c r="C148" s="33"/>
      <c r="D148" s="42"/>
      <c r="E148" s="33"/>
      <c r="F148" s="42"/>
      <c r="G148" s="33"/>
      <c r="H148" s="42"/>
      <c r="I148" s="33"/>
      <c r="J148" s="42"/>
    </row>
    <row r="149" spans="1:10" ht="22.5" customHeight="1">
      <c r="A149" s="74" t="s">
        <v>0</v>
      </c>
      <c r="B149" s="81"/>
      <c r="C149" s="64"/>
      <c r="D149" s="64"/>
      <c r="E149" s="64"/>
      <c r="F149" s="64"/>
      <c r="G149" s="64"/>
      <c r="H149" s="242"/>
      <c r="I149" s="242"/>
      <c r="J149" s="242"/>
    </row>
    <row r="150" spans="1:10" ht="22.5" customHeight="1">
      <c r="A150" s="74" t="s">
        <v>316</v>
      </c>
      <c r="B150" s="81"/>
      <c r="C150" s="64"/>
      <c r="D150" s="64"/>
      <c r="E150" s="64"/>
      <c r="F150" s="64"/>
      <c r="G150" s="64"/>
      <c r="H150" s="242"/>
      <c r="I150" s="242"/>
      <c r="J150" s="242"/>
    </row>
    <row r="151" spans="1:10" ht="24" customHeight="1">
      <c r="A151" s="34"/>
      <c r="B151" s="34"/>
      <c r="C151" s="64"/>
      <c r="D151" s="64"/>
      <c r="E151" s="64"/>
      <c r="F151" s="64"/>
      <c r="G151" s="64"/>
      <c r="H151" s="64"/>
      <c r="I151" s="243" t="s">
        <v>139</v>
      </c>
      <c r="J151" s="243"/>
    </row>
    <row r="152" spans="1:10" s="72" customFormat="1" ht="24" customHeight="1">
      <c r="A152" s="56"/>
      <c r="B152" s="36"/>
      <c r="C152" s="36"/>
      <c r="D152" s="241" t="s">
        <v>2</v>
      </c>
      <c r="E152" s="241"/>
      <c r="F152" s="241"/>
      <c r="G152" s="35"/>
      <c r="H152" s="241" t="s">
        <v>60</v>
      </c>
      <c r="I152" s="241"/>
      <c r="J152" s="241"/>
    </row>
    <row r="153" spans="1:10" s="72" customFormat="1" ht="42" customHeight="1">
      <c r="A153" s="56"/>
      <c r="B153" s="36"/>
      <c r="C153" s="36"/>
      <c r="D153" s="244" t="s">
        <v>250</v>
      </c>
      <c r="E153" s="245"/>
      <c r="F153" s="245"/>
      <c r="G153" s="35"/>
      <c r="H153" s="244" t="s">
        <v>250</v>
      </c>
      <c r="I153" s="245"/>
      <c r="J153" s="245"/>
    </row>
    <row r="154" spans="1:10" ht="24" customHeight="1">
      <c r="A154" s="84"/>
      <c r="B154" s="36" t="s">
        <v>3</v>
      </c>
      <c r="C154" s="76"/>
      <c r="D154" s="108">
        <v>2556</v>
      </c>
      <c r="E154" s="76"/>
      <c r="F154" s="231" t="s">
        <v>242</v>
      </c>
      <c r="G154" s="77"/>
      <c r="H154" s="108">
        <v>2556</v>
      </c>
      <c r="I154" s="76"/>
      <c r="J154" s="231" t="s">
        <v>242</v>
      </c>
    </row>
    <row r="155" spans="1:10" ht="24" customHeight="1">
      <c r="A155" s="84"/>
      <c r="B155" s="36"/>
      <c r="C155" s="76"/>
      <c r="D155" s="77"/>
      <c r="E155" s="76"/>
      <c r="F155" s="138"/>
      <c r="G155" s="77"/>
      <c r="H155" s="77"/>
      <c r="I155" s="76"/>
      <c r="J155" s="138"/>
    </row>
    <row r="156" spans="1:10" ht="21.75" customHeight="1">
      <c r="A156" s="46" t="s">
        <v>105</v>
      </c>
      <c r="C156" s="24"/>
      <c r="D156" s="29"/>
      <c r="E156" s="29"/>
      <c r="F156" s="29"/>
      <c r="G156" s="29"/>
      <c r="H156" s="29"/>
      <c r="I156" s="29"/>
      <c r="J156" s="29"/>
    </row>
    <row r="157" spans="1:10" ht="21.75" customHeight="1">
      <c r="A157" s="117" t="s">
        <v>263</v>
      </c>
      <c r="C157" s="24"/>
      <c r="D157" s="44">
        <v>1026336</v>
      </c>
      <c r="E157" s="24"/>
      <c r="F157" s="44">
        <v>12112817</v>
      </c>
      <c r="G157" s="24"/>
      <c r="H157" s="92">
        <f>H147</f>
        <v>1293475</v>
      </c>
      <c r="I157" s="92"/>
      <c r="J157" s="92">
        <f>J147</f>
        <v>928450</v>
      </c>
    </row>
    <row r="158" spans="1:10" ht="21.75" customHeight="1">
      <c r="A158" s="117" t="s">
        <v>264</v>
      </c>
      <c r="C158" s="24"/>
      <c r="D158" s="44"/>
      <c r="E158" s="24"/>
      <c r="F158" s="44"/>
      <c r="G158" s="24"/>
      <c r="H158" s="92"/>
      <c r="I158" s="92"/>
      <c r="J158" s="92"/>
    </row>
    <row r="159" spans="1:10" ht="21.75" customHeight="1">
      <c r="A159" s="117" t="s">
        <v>265</v>
      </c>
      <c r="C159" s="24"/>
      <c r="D159" s="151">
        <v>310216</v>
      </c>
      <c r="E159" s="24"/>
      <c r="F159" s="151">
        <v>426052</v>
      </c>
      <c r="G159" s="24"/>
      <c r="H159" s="212">
        <v>0</v>
      </c>
      <c r="I159" s="24"/>
      <c r="J159" s="115" t="s">
        <v>20</v>
      </c>
    </row>
    <row r="160" spans="1:10" ht="21.75" customHeight="1" thickBot="1">
      <c r="A160" s="46" t="s">
        <v>85</v>
      </c>
      <c r="C160" s="42"/>
      <c r="D160" s="41">
        <f>SUM(D157:D159)</f>
        <v>1336552</v>
      </c>
      <c r="E160" s="42"/>
      <c r="F160" s="41">
        <f>SUM(F157:F159)</f>
        <v>12538869</v>
      </c>
      <c r="G160" s="42"/>
      <c r="H160" s="41">
        <f>SUM(H157:H159)</f>
        <v>1293475</v>
      </c>
      <c r="I160" s="42"/>
      <c r="J160" s="41">
        <f>SUM(J157:J159)</f>
        <v>928450</v>
      </c>
    </row>
    <row r="161" spans="1:10" ht="21.75" customHeight="1" thickTop="1">
      <c r="A161" s="46"/>
      <c r="C161" s="33"/>
      <c r="D161" s="42"/>
      <c r="E161" s="33"/>
      <c r="F161" s="42"/>
      <c r="G161" s="33"/>
      <c r="H161" s="42"/>
      <c r="I161" s="33"/>
      <c r="J161" s="42"/>
    </row>
    <row r="162" spans="1:10" ht="24" customHeight="1" thickBot="1">
      <c r="A162" s="46" t="s">
        <v>130</v>
      </c>
      <c r="B162" s="28">
        <v>14</v>
      </c>
      <c r="C162" s="24"/>
      <c r="D162" s="87">
        <v>0.14</v>
      </c>
      <c r="E162" s="24"/>
      <c r="F162" s="87">
        <v>1.76</v>
      </c>
      <c r="G162" s="24"/>
      <c r="H162" s="107">
        <v>0.17</v>
      </c>
      <c r="I162" s="24"/>
      <c r="J162" s="107">
        <v>0.13</v>
      </c>
    </row>
    <row r="163" spans="1:10" ht="24" customHeight="1" thickTop="1">
      <c r="A163" s="74" t="s">
        <v>0</v>
      </c>
      <c r="B163" s="81"/>
      <c r="C163" s="64"/>
      <c r="D163" s="64"/>
      <c r="E163" s="64"/>
      <c r="F163" s="64"/>
      <c r="G163" s="64"/>
      <c r="H163" s="242"/>
      <c r="I163" s="242"/>
      <c r="J163" s="242"/>
    </row>
    <row r="164" spans="1:10" ht="24" customHeight="1">
      <c r="A164" s="74" t="s">
        <v>276</v>
      </c>
      <c r="B164" s="81"/>
      <c r="C164" s="64"/>
      <c r="D164" s="64"/>
      <c r="E164" s="64"/>
      <c r="F164" s="64"/>
      <c r="G164" s="64"/>
      <c r="H164" s="242"/>
      <c r="I164" s="242"/>
      <c r="J164" s="242"/>
    </row>
    <row r="165" spans="1:10" ht="24.75" customHeight="1">
      <c r="A165" s="34"/>
      <c r="B165" s="34"/>
      <c r="C165" s="64"/>
      <c r="D165" s="64"/>
      <c r="E165" s="64"/>
      <c r="F165" s="64"/>
      <c r="G165" s="64"/>
      <c r="H165" s="64"/>
      <c r="I165" s="243" t="s">
        <v>139</v>
      </c>
      <c r="J165" s="243"/>
    </row>
    <row r="166" spans="1:10" s="72" customFormat="1" ht="22.5" customHeight="1">
      <c r="A166" s="56"/>
      <c r="B166" s="36"/>
      <c r="C166" s="36"/>
      <c r="D166" s="241" t="s">
        <v>2</v>
      </c>
      <c r="E166" s="241"/>
      <c r="F166" s="241"/>
      <c r="G166" s="35"/>
      <c r="H166" s="241" t="s">
        <v>60</v>
      </c>
      <c r="I166" s="241"/>
      <c r="J166" s="241"/>
    </row>
    <row r="167" spans="1:10" s="72" customFormat="1" ht="42" customHeight="1">
      <c r="A167" s="56"/>
      <c r="B167" s="36"/>
      <c r="C167" s="36"/>
      <c r="D167" s="244" t="s">
        <v>250</v>
      </c>
      <c r="E167" s="245"/>
      <c r="F167" s="245"/>
      <c r="G167" s="35"/>
      <c r="H167" s="244" t="s">
        <v>250</v>
      </c>
      <c r="I167" s="245"/>
      <c r="J167" s="245"/>
    </row>
    <row r="168" spans="1:10" ht="21" customHeight="1">
      <c r="A168" s="84"/>
      <c r="B168" s="36"/>
      <c r="C168" s="76"/>
      <c r="D168" s="108">
        <v>2556</v>
      </c>
      <c r="E168" s="76"/>
      <c r="F168" s="231" t="s">
        <v>242</v>
      </c>
      <c r="G168" s="77"/>
      <c r="H168" s="108">
        <v>2556</v>
      </c>
      <c r="I168" s="76"/>
      <c r="J168" s="231" t="s">
        <v>242</v>
      </c>
    </row>
    <row r="169" spans="4:10" ht="22.5" customHeight="1">
      <c r="D169" s="77"/>
      <c r="E169" s="76"/>
      <c r="F169" s="138"/>
      <c r="G169" s="77"/>
      <c r="H169" s="77"/>
      <c r="I169" s="76"/>
      <c r="J169" s="138"/>
    </row>
    <row r="170" spans="1:10" ht="22.5" customHeight="1">
      <c r="A170" s="46" t="s">
        <v>85</v>
      </c>
      <c r="D170" s="33">
        <f>D160</f>
        <v>1336552</v>
      </c>
      <c r="E170" s="30"/>
      <c r="F170" s="33">
        <f>F160</f>
        <v>12538869</v>
      </c>
      <c r="G170" s="33"/>
      <c r="H170" s="33">
        <f>H147</f>
        <v>1293475</v>
      </c>
      <c r="I170" s="30"/>
      <c r="J170" s="33">
        <f>J160</f>
        <v>928450</v>
      </c>
    </row>
    <row r="172" ht="22.5" customHeight="1">
      <c r="A172" s="46" t="s">
        <v>150</v>
      </c>
    </row>
    <row r="173" ht="22.5" customHeight="1" hidden="1"/>
    <row r="174" spans="1:10" ht="22.5" customHeight="1">
      <c r="A174" s="117" t="s">
        <v>151</v>
      </c>
      <c r="D174" s="167">
        <v>0</v>
      </c>
      <c r="F174" s="133">
        <v>-4625</v>
      </c>
      <c r="H174" s="167">
        <v>0</v>
      </c>
      <c r="J174" s="126" t="s">
        <v>20</v>
      </c>
    </row>
    <row r="175" spans="1:10" ht="22.5" customHeight="1">
      <c r="A175" s="117" t="s">
        <v>154</v>
      </c>
      <c r="D175" s="105">
        <v>-5880</v>
      </c>
      <c r="F175" s="105">
        <v>-56266</v>
      </c>
      <c r="H175" s="167">
        <v>0</v>
      </c>
      <c r="J175" s="126" t="s">
        <v>20</v>
      </c>
    </row>
    <row r="176" spans="1:6" ht="22.5" customHeight="1">
      <c r="A176" s="117" t="s">
        <v>152</v>
      </c>
      <c r="D176" s="105"/>
      <c r="F176" s="105"/>
    </row>
    <row r="177" spans="1:10" ht="22.5" customHeight="1">
      <c r="A177" s="117" t="s">
        <v>153</v>
      </c>
      <c r="D177" s="105">
        <v>909331</v>
      </c>
      <c r="F177" s="105">
        <v>428754</v>
      </c>
      <c r="H177" s="167">
        <v>0</v>
      </c>
      <c r="J177" s="126" t="s">
        <v>20</v>
      </c>
    </row>
    <row r="178" spans="1:10" ht="23.25" customHeight="1">
      <c r="A178" s="117" t="s">
        <v>96</v>
      </c>
      <c r="D178" s="105">
        <v>-4094025</v>
      </c>
      <c r="F178" s="105">
        <v>-622480</v>
      </c>
      <c r="H178" s="167">
        <v>0</v>
      </c>
      <c r="J178" s="126" t="s">
        <v>20</v>
      </c>
    </row>
    <row r="179" spans="1:10" ht="23.25" customHeight="1">
      <c r="A179" s="117" t="s">
        <v>214</v>
      </c>
      <c r="D179" s="105"/>
      <c r="F179" s="105"/>
      <c r="H179" s="126"/>
      <c r="J179" s="126"/>
    </row>
    <row r="180" spans="1:10" ht="23.25" customHeight="1">
      <c r="A180" s="117" t="s">
        <v>259</v>
      </c>
      <c r="D180" s="105">
        <v>-73678</v>
      </c>
      <c r="F180" s="105">
        <v>-4716</v>
      </c>
      <c r="H180" s="212">
        <v>0</v>
      </c>
      <c r="J180" s="123" t="s">
        <v>20</v>
      </c>
    </row>
    <row r="181" spans="1:10" ht="23.25" customHeight="1">
      <c r="A181" s="46" t="s">
        <v>150</v>
      </c>
      <c r="D181" s="171"/>
      <c r="F181" s="171"/>
      <c r="H181" s="172"/>
      <c r="J181" s="172"/>
    </row>
    <row r="182" spans="1:10" ht="23.25" customHeight="1">
      <c r="A182" s="46" t="s">
        <v>284</v>
      </c>
      <c r="D182" s="173">
        <f>SUM(D174:D180)</f>
        <v>-3264252</v>
      </c>
      <c r="E182" s="30"/>
      <c r="F182" s="173">
        <f>SUM(F174:F180)</f>
        <v>-259333</v>
      </c>
      <c r="G182" s="30"/>
      <c r="H182" s="232">
        <f>SUM(H174:H180)</f>
        <v>0</v>
      </c>
      <c r="I182" s="30"/>
      <c r="J182" s="132" t="s">
        <v>20</v>
      </c>
    </row>
    <row r="183" spans="1:10" ht="23.25" customHeight="1">
      <c r="A183" s="117" t="s">
        <v>285</v>
      </c>
      <c r="D183" s="105"/>
      <c r="F183" s="105"/>
      <c r="H183" s="126"/>
      <c r="J183" s="126"/>
    </row>
    <row r="184" spans="1:10" ht="22.5" customHeight="1">
      <c r="A184" s="117" t="s">
        <v>167</v>
      </c>
      <c r="D184" s="130">
        <v>164785</v>
      </c>
      <c r="F184" s="130">
        <v>12396</v>
      </c>
      <c r="H184" s="212">
        <v>0</v>
      </c>
      <c r="J184" s="123" t="s">
        <v>20</v>
      </c>
    </row>
    <row r="185" ht="22.5" customHeight="1">
      <c r="A185" s="46" t="s">
        <v>189</v>
      </c>
    </row>
    <row r="186" spans="1:10" ht="22.5" customHeight="1">
      <c r="A186" s="46" t="s">
        <v>286</v>
      </c>
      <c r="D186" s="142">
        <f>D182-D184</f>
        <v>-3429037</v>
      </c>
      <c r="E186" s="30"/>
      <c r="F186" s="142">
        <f>F182-F184</f>
        <v>-271729</v>
      </c>
      <c r="G186" s="30"/>
      <c r="H186" s="170">
        <f>SUM(H182:H184)</f>
        <v>0</v>
      </c>
      <c r="I186" s="30"/>
      <c r="J186" s="170">
        <f>SUM(J174:J184)</f>
        <v>0</v>
      </c>
    </row>
    <row r="187" spans="1:10" ht="22.5" customHeight="1" thickBot="1">
      <c r="A187" s="46" t="s">
        <v>298</v>
      </c>
      <c r="B187" s="31"/>
      <c r="C187" s="30"/>
      <c r="D187" s="140">
        <f>D170+D186</f>
        <v>-2092485</v>
      </c>
      <c r="E187" s="141"/>
      <c r="F187" s="140">
        <f>F170+F186</f>
        <v>12267140</v>
      </c>
      <c r="G187" s="141"/>
      <c r="H187" s="140">
        <f>H170+H186</f>
        <v>1293475</v>
      </c>
      <c r="I187" s="141"/>
      <c r="J187" s="140">
        <f>J170+J186</f>
        <v>928450</v>
      </c>
    </row>
    <row r="188" ht="22.5" customHeight="1" thickTop="1"/>
    <row r="189" ht="22.5" customHeight="1">
      <c r="A189" s="46" t="s">
        <v>306</v>
      </c>
    </row>
    <row r="190" spans="1:10" ht="22.5" customHeight="1">
      <c r="A190" s="117" t="s">
        <v>148</v>
      </c>
      <c r="D190" s="99">
        <v>-1806201</v>
      </c>
      <c r="F190" s="99">
        <v>11759112</v>
      </c>
      <c r="H190" s="99">
        <f>H187</f>
        <v>1293475</v>
      </c>
      <c r="I190" s="99"/>
      <c r="J190" s="99">
        <f>J187</f>
        <v>928450</v>
      </c>
    </row>
    <row r="191" spans="1:10" ht="22.5" customHeight="1">
      <c r="A191" s="117" t="s">
        <v>149</v>
      </c>
      <c r="D191" s="105">
        <v>-286284</v>
      </c>
      <c r="F191" s="105">
        <v>508028</v>
      </c>
      <c r="H191" s="212">
        <v>0</v>
      </c>
      <c r="J191" s="167">
        <v>0</v>
      </c>
    </row>
    <row r="192" spans="1:10" ht="22.5" customHeight="1" thickBot="1">
      <c r="A192" s="46" t="s">
        <v>305</v>
      </c>
      <c r="D192" s="152">
        <f>SUM(D190:D191)</f>
        <v>-2092485</v>
      </c>
      <c r="E192" s="30"/>
      <c r="F192" s="152">
        <f>SUM(F190:F191)</f>
        <v>12267140</v>
      </c>
      <c r="G192" s="30"/>
      <c r="H192" s="152">
        <f>SUM(H190:H191)</f>
        <v>1293475</v>
      </c>
      <c r="I192" s="30"/>
      <c r="J192" s="152">
        <f>SUM(J190:J191)</f>
        <v>928450</v>
      </c>
    </row>
    <row r="193" ht="22.5" customHeight="1" thickTop="1"/>
  </sheetData>
  <sheetProtection/>
  <mergeCells count="31">
    <mergeCell ref="A132:B132"/>
    <mergeCell ref="A142:B142"/>
    <mergeCell ref="I118:J118"/>
    <mergeCell ref="D153:F153"/>
    <mergeCell ref="H153:J153"/>
    <mergeCell ref="I151:J151"/>
    <mergeCell ref="D120:F120"/>
    <mergeCell ref="H120:J120"/>
    <mergeCell ref="D4:F4"/>
    <mergeCell ref="D89:F89"/>
    <mergeCell ref="H89:J89"/>
    <mergeCell ref="H4:J4"/>
    <mergeCell ref="I165:J165"/>
    <mergeCell ref="D167:F167"/>
    <mergeCell ref="H167:J167"/>
    <mergeCell ref="D27:F27"/>
    <mergeCell ref="H27:J27"/>
    <mergeCell ref="H163:J163"/>
    <mergeCell ref="H56:J56"/>
    <mergeCell ref="D119:F119"/>
    <mergeCell ref="H119:J119"/>
    <mergeCell ref="D56:F56"/>
    <mergeCell ref="H116:J116"/>
    <mergeCell ref="H117:J117"/>
    <mergeCell ref="D166:F166"/>
    <mergeCell ref="H166:J166"/>
    <mergeCell ref="H164:J164"/>
    <mergeCell ref="H149:J149"/>
    <mergeCell ref="H150:J150"/>
    <mergeCell ref="D152:F152"/>
    <mergeCell ref="H152:J152"/>
  </mergeCells>
  <printOptions/>
  <pageMargins left="0.7" right="0.5" top="0.48" bottom="0.5" header="0.5" footer="0.5"/>
  <pageSetup firstPageNumber="3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rowBreaks count="6" manualBreakCount="6">
    <brk id="23" max="255" man="1"/>
    <brk id="52" max="255" man="1"/>
    <brk id="85" max="255" man="1"/>
    <brk id="115" max="255" man="1"/>
    <brk id="148" max="9" man="1"/>
    <brk id="162" max="9" man="1"/>
  </rowBreaks>
  <ignoredErrors>
    <ignoredError sqref="F6:J6 F58:J58 F29:J29 F91:J91 F121:J122" numberStoredAsText="1"/>
    <ignoredError sqref="H110:J1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view="pageBreakPreview" zoomScale="90" zoomScaleNormal="70" zoomScaleSheetLayoutView="90" zoomScalePageLayoutView="0" workbookViewId="0" topLeftCell="A1">
      <selection activeCell="A23" sqref="A23"/>
    </sheetView>
  </sheetViews>
  <sheetFormatPr defaultColWidth="9.140625" defaultRowHeight="21" customHeight="1"/>
  <cols>
    <col min="1" max="1" width="39.421875" style="51" customWidth="1"/>
    <col min="2" max="2" width="2.140625" style="51" customWidth="1"/>
    <col min="3" max="3" width="14.421875" style="51" customWidth="1"/>
    <col min="4" max="4" width="0.71875" style="51" customWidth="1"/>
    <col min="5" max="5" width="14.421875" style="51" customWidth="1"/>
    <col min="6" max="6" width="0.71875" style="51" customWidth="1"/>
    <col min="7" max="7" width="14.421875" style="51" customWidth="1"/>
    <col min="8" max="8" width="0.85546875" style="51" customWidth="1"/>
    <col min="9" max="9" width="14.421875" style="51" customWidth="1"/>
    <col min="10" max="10" width="0.85546875" style="51" customWidth="1"/>
    <col min="11" max="11" width="14.421875" style="51" customWidth="1"/>
    <col min="12" max="12" width="0.85546875" style="51" customWidth="1"/>
    <col min="13" max="13" width="14.421875" style="51" customWidth="1"/>
    <col min="14" max="14" width="0.85546875" style="51" customWidth="1"/>
    <col min="15" max="15" width="14.421875" style="51" customWidth="1"/>
    <col min="16" max="16" width="0.85546875" style="51" customWidth="1"/>
    <col min="17" max="17" width="14.421875" style="51" customWidth="1"/>
    <col min="18" max="18" width="0.71875" style="51" customWidth="1"/>
    <col min="19" max="19" width="14.421875" style="51" customWidth="1"/>
    <col min="20" max="20" width="0.71875" style="51" customWidth="1"/>
    <col min="21" max="21" width="14.421875" style="51" customWidth="1"/>
    <col min="22" max="22" width="0.71875" style="51" customWidth="1"/>
    <col min="23" max="23" width="14.421875" style="51" customWidth="1"/>
    <col min="24" max="24" width="0.5625" style="51" customWidth="1"/>
    <col min="25" max="25" width="14.421875" style="51" customWidth="1"/>
    <col min="26" max="26" width="0.71875" style="51" customWidth="1"/>
    <col min="27" max="27" width="14.421875" style="51" customWidth="1"/>
    <col min="28" max="28" width="0.5625" style="51" customWidth="1"/>
    <col min="29" max="29" width="14.421875" style="51" customWidth="1"/>
    <col min="30" max="30" width="0.5625" style="51" customWidth="1"/>
    <col min="31" max="31" width="14.421875" style="51" customWidth="1"/>
    <col min="32" max="16384" width="9.00390625" style="51" customWidth="1"/>
  </cols>
  <sheetData>
    <row r="1" spans="1:30" ht="24.75" customHeight="1">
      <c r="A1" s="100" t="s">
        <v>0</v>
      </c>
      <c r="B1" s="100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9"/>
      <c r="R1" s="50"/>
      <c r="S1" s="49"/>
      <c r="T1" s="50"/>
      <c r="U1" s="49"/>
      <c r="V1" s="50"/>
      <c r="W1" s="49"/>
      <c r="X1" s="49"/>
      <c r="Y1" s="49"/>
      <c r="Z1" s="49"/>
      <c r="AA1" s="50"/>
      <c r="AB1" s="50"/>
      <c r="AC1" s="49"/>
      <c r="AD1" s="50"/>
    </row>
    <row r="2" spans="1:30" ht="24.75" customHeight="1">
      <c r="A2" s="100" t="s">
        <v>270</v>
      </c>
      <c r="B2" s="100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9"/>
      <c r="R2" s="50"/>
      <c r="S2" s="49"/>
      <c r="T2" s="50"/>
      <c r="U2" s="49"/>
      <c r="V2" s="50"/>
      <c r="W2" s="49"/>
      <c r="X2" s="49"/>
      <c r="Y2" s="49"/>
      <c r="Z2" s="49"/>
      <c r="AA2" s="50"/>
      <c r="AB2" s="50"/>
      <c r="AC2" s="49"/>
      <c r="AD2" s="50"/>
    </row>
    <row r="3" spans="1:31" ht="23.25" customHeight="1">
      <c r="A3" s="100"/>
      <c r="B3" s="100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128" t="s">
        <v>139</v>
      </c>
    </row>
    <row r="4" spans="1:31" ht="23.25" customHeight="1">
      <c r="A4" s="100"/>
      <c r="B4" s="100"/>
      <c r="C4" s="247" t="s">
        <v>2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</row>
    <row r="5" spans="1:31" ht="21.75" customHeight="1">
      <c r="A5" s="101"/>
      <c r="B5" s="10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248" t="s">
        <v>155</v>
      </c>
      <c r="R5" s="248"/>
      <c r="S5" s="248"/>
      <c r="T5" s="248"/>
      <c r="U5" s="248"/>
      <c r="V5" s="248"/>
      <c r="W5" s="248"/>
      <c r="X5" s="248"/>
      <c r="Y5" s="248"/>
      <c r="Z5" s="131"/>
      <c r="AA5" s="131"/>
      <c r="AB5" s="131"/>
      <c r="AC5" s="131"/>
      <c r="AD5" s="131"/>
      <c r="AE5" s="131"/>
    </row>
    <row r="6" spans="1:31" ht="21.75" customHeight="1">
      <c r="A6" s="101"/>
      <c r="B6" s="10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62"/>
      <c r="R6" s="162"/>
      <c r="S6" s="162"/>
      <c r="T6" s="162"/>
      <c r="U6" s="162"/>
      <c r="V6" s="162"/>
      <c r="W6" s="162"/>
      <c r="X6" s="162"/>
      <c r="Y6" s="162"/>
      <c r="Z6" s="131"/>
      <c r="AA6" s="131"/>
      <c r="AB6" s="131"/>
      <c r="AC6" s="131"/>
      <c r="AD6" s="131"/>
      <c r="AE6" s="131"/>
    </row>
    <row r="7" spans="1:31" ht="21.75" customHeight="1">
      <c r="A7" s="102"/>
      <c r="B7" s="102"/>
      <c r="C7" s="116"/>
      <c r="D7" s="39"/>
      <c r="E7" s="39"/>
      <c r="F7" s="39"/>
      <c r="G7" s="67"/>
      <c r="H7" s="67"/>
      <c r="I7" s="67"/>
      <c r="J7" s="67"/>
      <c r="K7" s="67"/>
      <c r="L7" s="67"/>
      <c r="M7" s="67"/>
      <c r="N7" s="67"/>
      <c r="O7" s="67"/>
      <c r="P7" s="67"/>
      <c r="Q7" s="54"/>
      <c r="R7" s="67"/>
      <c r="S7" s="67"/>
      <c r="T7" s="54"/>
      <c r="U7" s="54" t="s">
        <v>108</v>
      </c>
      <c r="V7" s="67"/>
      <c r="W7" s="67"/>
      <c r="X7" s="67"/>
      <c r="Y7" s="116" t="s">
        <v>156</v>
      </c>
      <c r="Z7" s="180"/>
      <c r="AA7" s="52"/>
      <c r="AB7" s="67"/>
      <c r="AC7" s="67" t="s">
        <v>44</v>
      </c>
      <c r="AD7" s="54"/>
      <c r="AE7" s="181"/>
    </row>
    <row r="8" spans="1:31" ht="21.75" customHeight="1">
      <c r="A8" s="102"/>
      <c r="B8" s="102"/>
      <c r="C8" s="116" t="s">
        <v>31</v>
      </c>
      <c r="D8" s="39"/>
      <c r="E8" s="39"/>
      <c r="F8" s="39"/>
      <c r="G8" s="67"/>
      <c r="H8" s="67"/>
      <c r="I8" s="67"/>
      <c r="J8" s="67"/>
      <c r="K8" s="67"/>
      <c r="L8" s="67"/>
      <c r="M8" s="67"/>
      <c r="N8" s="67"/>
      <c r="O8" s="182" t="s">
        <v>22</v>
      </c>
      <c r="P8" s="67"/>
      <c r="Q8" s="54" t="s">
        <v>93</v>
      </c>
      <c r="R8" s="67"/>
      <c r="S8" s="67" t="s">
        <v>21</v>
      </c>
      <c r="T8" s="54"/>
      <c r="U8" s="54" t="s">
        <v>127</v>
      </c>
      <c r="V8" s="67"/>
      <c r="W8" s="67" t="s">
        <v>93</v>
      </c>
      <c r="X8" s="67"/>
      <c r="Y8" s="116" t="s">
        <v>157</v>
      </c>
      <c r="Z8" s="180"/>
      <c r="AA8" s="52" t="s">
        <v>68</v>
      </c>
      <c r="AB8" s="67"/>
      <c r="AC8" s="67" t="s">
        <v>159</v>
      </c>
      <c r="AD8" s="54"/>
      <c r="AE8" s="181"/>
    </row>
    <row r="9" spans="1:31" ht="21.75" customHeight="1">
      <c r="A9" s="102"/>
      <c r="B9" s="102"/>
      <c r="C9" s="8" t="s">
        <v>32</v>
      </c>
      <c r="D9" s="67"/>
      <c r="E9" s="67" t="s">
        <v>124</v>
      </c>
      <c r="F9" s="67"/>
      <c r="G9" s="67" t="s">
        <v>28</v>
      </c>
      <c r="H9" s="67"/>
      <c r="I9" s="67"/>
      <c r="J9" s="67"/>
      <c r="K9" s="67" t="s">
        <v>101</v>
      </c>
      <c r="L9" s="67"/>
      <c r="M9" s="67" t="s">
        <v>52</v>
      </c>
      <c r="N9" s="67"/>
      <c r="O9" s="67" t="s">
        <v>55</v>
      </c>
      <c r="P9" s="67"/>
      <c r="Q9" s="54" t="s">
        <v>67</v>
      </c>
      <c r="R9" s="67"/>
      <c r="S9" s="67" t="s">
        <v>29</v>
      </c>
      <c r="T9" s="54"/>
      <c r="U9" s="54" t="s">
        <v>126</v>
      </c>
      <c r="V9" s="67"/>
      <c r="W9" s="67" t="s">
        <v>56</v>
      </c>
      <c r="X9" s="67"/>
      <c r="Y9" s="67" t="s">
        <v>158</v>
      </c>
      <c r="Z9" s="67"/>
      <c r="AA9" s="54" t="s">
        <v>45</v>
      </c>
      <c r="AB9" s="67"/>
      <c r="AC9" s="67" t="s">
        <v>160</v>
      </c>
      <c r="AD9" s="54"/>
      <c r="AE9" s="67" t="s">
        <v>68</v>
      </c>
    </row>
    <row r="10" spans="1:31" ht="21.75" customHeight="1">
      <c r="A10" s="103"/>
      <c r="B10" s="12"/>
      <c r="C10" s="109" t="s">
        <v>34</v>
      </c>
      <c r="D10" s="67"/>
      <c r="E10" s="111" t="s">
        <v>123</v>
      </c>
      <c r="F10" s="67"/>
      <c r="G10" s="111" t="s">
        <v>92</v>
      </c>
      <c r="H10" s="67"/>
      <c r="I10" s="160" t="s">
        <v>206</v>
      </c>
      <c r="J10" s="67"/>
      <c r="K10" s="111" t="s">
        <v>53</v>
      </c>
      <c r="L10" s="67"/>
      <c r="M10" s="183" t="s">
        <v>94</v>
      </c>
      <c r="N10" s="67"/>
      <c r="O10" s="111" t="s">
        <v>54</v>
      </c>
      <c r="P10" s="67"/>
      <c r="Q10" s="110" t="s">
        <v>1</v>
      </c>
      <c r="R10" s="67"/>
      <c r="S10" s="111" t="s">
        <v>30</v>
      </c>
      <c r="T10" s="54"/>
      <c r="U10" s="110" t="s">
        <v>125</v>
      </c>
      <c r="V10" s="67"/>
      <c r="W10" s="111" t="s">
        <v>33</v>
      </c>
      <c r="X10" s="67"/>
      <c r="Y10" s="111" t="s">
        <v>19</v>
      </c>
      <c r="Z10" s="67"/>
      <c r="AA10" s="110" t="s">
        <v>87</v>
      </c>
      <c r="AB10" s="67"/>
      <c r="AC10" s="111" t="s">
        <v>161</v>
      </c>
      <c r="AD10" s="54"/>
      <c r="AE10" s="111" t="s">
        <v>45</v>
      </c>
    </row>
    <row r="11" spans="1:31" ht="3.75" customHeight="1">
      <c r="A11" s="103"/>
      <c r="B11" s="103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</row>
    <row r="12" spans="1:2" ht="21.75" customHeight="1">
      <c r="A12" s="104" t="s">
        <v>252</v>
      </c>
      <c r="B12" s="104"/>
    </row>
    <row r="13" spans="1:2" ht="21.75" customHeight="1" hidden="1">
      <c r="A13" s="104" t="s">
        <v>191</v>
      </c>
      <c r="B13" s="104"/>
    </row>
    <row r="14" spans="1:31" s="154" customFormat="1" ht="21.75" customHeight="1" hidden="1">
      <c r="A14" s="68" t="s">
        <v>235</v>
      </c>
      <c r="B14" s="104"/>
      <c r="C14" s="53">
        <v>7519938</v>
      </c>
      <c r="D14" s="53"/>
      <c r="E14" s="53">
        <v>-2855124</v>
      </c>
      <c r="F14" s="53"/>
      <c r="G14" s="53">
        <v>16436492</v>
      </c>
      <c r="H14" s="53"/>
      <c r="I14" s="193" t="s">
        <v>20</v>
      </c>
      <c r="J14" s="53"/>
      <c r="K14" s="53">
        <v>820666</v>
      </c>
      <c r="L14" s="53"/>
      <c r="M14" s="53">
        <v>1628825</v>
      </c>
      <c r="N14" s="53"/>
      <c r="O14" s="53">
        <v>40542001</v>
      </c>
      <c r="P14" s="53"/>
      <c r="Q14" s="53">
        <v>2414216</v>
      </c>
      <c r="R14" s="53"/>
      <c r="S14" s="53">
        <v>284809</v>
      </c>
      <c r="T14" s="53"/>
      <c r="U14" s="53">
        <v>-113764</v>
      </c>
      <c r="V14" s="53"/>
      <c r="W14" s="53">
        <v>-3081194</v>
      </c>
      <c r="X14" s="53"/>
      <c r="Y14" s="53">
        <f>SUM(Q14:W14)</f>
        <v>-495933</v>
      </c>
      <c r="Z14" s="53"/>
      <c r="AA14" s="219">
        <f>SUM(C14:O14)+Y14</f>
        <v>63596865</v>
      </c>
      <c r="AB14" s="53"/>
      <c r="AC14" s="53">
        <v>2921703</v>
      </c>
      <c r="AE14" s="53">
        <f>SUM(AA14:AC14)</f>
        <v>66518568</v>
      </c>
    </row>
    <row r="15" spans="1:31" s="178" customFormat="1" ht="21.75" customHeight="1" hidden="1">
      <c r="A15" s="184" t="s">
        <v>196</v>
      </c>
      <c r="B15" s="223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E15" s="176"/>
    </row>
    <row r="16" spans="1:31" s="178" customFormat="1" ht="21.75" customHeight="1" hidden="1">
      <c r="A16" s="184" t="s">
        <v>197</v>
      </c>
      <c r="B16" s="204" t="s">
        <v>218</v>
      </c>
      <c r="C16" s="215" t="s">
        <v>20</v>
      </c>
      <c r="D16" s="176"/>
      <c r="E16" s="215" t="s">
        <v>20</v>
      </c>
      <c r="F16" s="176"/>
      <c r="G16" s="215" t="s">
        <v>20</v>
      </c>
      <c r="H16" s="176"/>
      <c r="I16" s="215" t="s">
        <v>20</v>
      </c>
      <c r="J16" s="176"/>
      <c r="K16" s="215" t="s">
        <v>20</v>
      </c>
      <c r="L16" s="176"/>
      <c r="M16" s="215" t="s">
        <v>20</v>
      </c>
      <c r="N16" s="176"/>
      <c r="O16" s="176">
        <v>646338</v>
      </c>
      <c r="P16" s="176"/>
      <c r="Q16" s="215" t="s">
        <v>20</v>
      </c>
      <c r="R16" s="176"/>
      <c r="S16" s="215" t="s">
        <v>20</v>
      </c>
      <c r="T16" s="176"/>
      <c r="U16" s="215" t="s">
        <v>20</v>
      </c>
      <c r="V16" s="176"/>
      <c r="W16" s="214">
        <v>-88315</v>
      </c>
      <c r="X16" s="176"/>
      <c r="Y16" s="214">
        <f>SUM(Q16:X16)</f>
        <v>-88315</v>
      </c>
      <c r="Z16" s="176"/>
      <c r="AA16" s="222">
        <f>SUM(C16:O16)+Y16</f>
        <v>558023</v>
      </c>
      <c r="AB16" s="176"/>
      <c r="AC16" s="215" t="s">
        <v>20</v>
      </c>
      <c r="AE16" s="176">
        <f>SUM(AA16:AC16)</f>
        <v>558023</v>
      </c>
    </row>
    <row r="17" spans="1:31" s="154" customFormat="1" ht="21.75" customHeight="1">
      <c r="A17" s="104" t="s">
        <v>191</v>
      </c>
      <c r="B17" s="104"/>
      <c r="C17" s="53">
        <f>SUM(C14:C16)</f>
        <v>7519938</v>
      </c>
      <c r="D17" s="53"/>
      <c r="E17" s="53">
        <f>SUM(E14:E16)</f>
        <v>-2855124</v>
      </c>
      <c r="F17" s="53"/>
      <c r="G17" s="53">
        <f>SUM(G14:G16)</f>
        <v>16436492</v>
      </c>
      <c r="H17" s="53"/>
      <c r="I17" s="188" t="s">
        <v>20</v>
      </c>
      <c r="J17" s="53"/>
      <c r="K17" s="53">
        <f>SUM(K14:K16)</f>
        <v>820666</v>
      </c>
      <c r="L17" s="53"/>
      <c r="M17" s="53">
        <f>SUM(M14:M16)</f>
        <v>1628825</v>
      </c>
      <c r="N17" s="53"/>
      <c r="O17" s="53">
        <f>SUM(O14:O16)</f>
        <v>41188339</v>
      </c>
      <c r="P17" s="53"/>
      <c r="Q17" s="53">
        <f>SUM(Q14:Q16)</f>
        <v>2414216</v>
      </c>
      <c r="R17" s="53"/>
      <c r="S17" s="53">
        <f>SUM(S14:S16)</f>
        <v>284809</v>
      </c>
      <c r="T17" s="53"/>
      <c r="U17" s="53">
        <f>SUM(U14:U16)</f>
        <v>-113764</v>
      </c>
      <c r="V17" s="53"/>
      <c r="W17" s="53">
        <f>SUM(W14:W16)</f>
        <v>-3169509</v>
      </c>
      <c r="X17" s="53"/>
      <c r="Y17" s="53">
        <f>SUM(Y14:Y16)</f>
        <v>-584248</v>
      </c>
      <c r="Z17" s="53"/>
      <c r="AA17" s="53">
        <f>SUM(AA14:AA16)</f>
        <v>64154888</v>
      </c>
      <c r="AB17" s="53"/>
      <c r="AC17" s="53">
        <f>SUM(AC14:AC16)</f>
        <v>2921703</v>
      </c>
      <c r="AE17" s="53">
        <f>SUM(AE14:AE16)</f>
        <v>67076591</v>
      </c>
    </row>
    <row r="18" spans="1:31" s="154" customFormat="1" ht="21.75" customHeight="1">
      <c r="A18" s="154" t="s">
        <v>180</v>
      </c>
      <c r="B18" s="10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98"/>
      <c r="AB18" s="53"/>
      <c r="AC18" s="53"/>
      <c r="AD18" s="53"/>
      <c r="AE18" s="53"/>
    </row>
    <row r="19" spans="1:31" s="154" customFormat="1" ht="21.75" customHeight="1">
      <c r="A19" s="154" t="s">
        <v>171</v>
      </c>
      <c r="B19" s="10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98"/>
      <c r="AB19" s="53"/>
      <c r="AC19" s="53"/>
      <c r="AD19" s="53"/>
      <c r="AE19" s="53"/>
    </row>
    <row r="20" spans="1:31" s="154" customFormat="1" ht="21.75" customHeight="1">
      <c r="A20" s="175" t="s">
        <v>202</v>
      </c>
      <c r="B20" s="104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98"/>
      <c r="AB20" s="53"/>
      <c r="AC20" s="53"/>
      <c r="AD20" s="53"/>
      <c r="AE20" s="53"/>
    </row>
    <row r="21" spans="1:31" s="154" customFormat="1" ht="21.75" customHeight="1">
      <c r="A21" s="175" t="s">
        <v>203</v>
      </c>
      <c r="B21" s="104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98"/>
      <c r="AB21" s="53"/>
      <c r="AC21" s="53"/>
      <c r="AD21" s="53"/>
      <c r="AE21" s="53"/>
    </row>
    <row r="22" spans="1:31" s="120" customFormat="1" ht="22.5" customHeight="1">
      <c r="A22" s="202" t="s">
        <v>207</v>
      </c>
      <c r="B22" s="204"/>
      <c r="C22" s="190">
        <v>694004</v>
      </c>
      <c r="D22" s="187"/>
      <c r="E22" s="186" t="s">
        <v>20</v>
      </c>
      <c r="F22" s="186"/>
      <c r="G22" s="190">
        <v>20126119</v>
      </c>
      <c r="H22" s="186"/>
      <c r="I22" s="190">
        <v>3470021</v>
      </c>
      <c r="J22" s="187"/>
      <c r="K22" s="186" t="s">
        <v>20</v>
      </c>
      <c r="L22" s="186"/>
      <c r="M22" s="186" t="s">
        <v>20</v>
      </c>
      <c r="N22" s="187"/>
      <c r="O22" s="186" t="s">
        <v>20</v>
      </c>
      <c r="P22" s="187"/>
      <c r="Q22" s="186" t="s">
        <v>20</v>
      </c>
      <c r="R22" s="187"/>
      <c r="S22" s="186" t="s">
        <v>20</v>
      </c>
      <c r="T22" s="215"/>
      <c r="U22" s="186" t="s">
        <v>20</v>
      </c>
      <c r="V22" s="215"/>
      <c r="W22" s="186" t="s">
        <v>20</v>
      </c>
      <c r="X22" s="187"/>
      <c r="Y22" s="217">
        <f>SUM(Q22:W22)</f>
        <v>0</v>
      </c>
      <c r="Z22" s="186"/>
      <c r="AA22" s="217">
        <f>SUM(C22:O22)+Y22</f>
        <v>24290144</v>
      </c>
      <c r="AB22" s="71"/>
      <c r="AC22" s="217">
        <v>0</v>
      </c>
      <c r="AD22" s="71"/>
      <c r="AE22" s="190">
        <f>SUM(AA22:AC22)</f>
        <v>24290144</v>
      </c>
    </row>
    <row r="23" spans="1:31" s="120" customFormat="1" ht="22.5" customHeight="1">
      <c r="A23" s="203" t="s">
        <v>204</v>
      </c>
      <c r="B23" s="204"/>
      <c r="C23" s="190">
        <v>-471000</v>
      </c>
      <c r="D23" s="187"/>
      <c r="E23" s="190">
        <v>1628825</v>
      </c>
      <c r="F23" s="186"/>
      <c r="G23" s="190">
        <v>-1032129</v>
      </c>
      <c r="H23" s="186"/>
      <c r="I23" s="186" t="s">
        <v>20</v>
      </c>
      <c r="J23" s="187"/>
      <c r="K23" s="186" t="s">
        <v>20</v>
      </c>
      <c r="L23" s="186"/>
      <c r="M23" s="190">
        <v>-1628825</v>
      </c>
      <c r="N23" s="187"/>
      <c r="O23" s="190">
        <v>1503129</v>
      </c>
      <c r="P23" s="187"/>
      <c r="Q23" s="186" t="s">
        <v>20</v>
      </c>
      <c r="R23" s="187"/>
      <c r="S23" s="186" t="s">
        <v>20</v>
      </c>
      <c r="T23" s="215"/>
      <c r="U23" s="186" t="s">
        <v>20</v>
      </c>
      <c r="V23" s="215"/>
      <c r="W23" s="186" t="s">
        <v>20</v>
      </c>
      <c r="X23" s="187"/>
      <c r="Y23" s="217">
        <f>SUM(Q23:W23)</f>
        <v>0</v>
      </c>
      <c r="Z23" s="186"/>
      <c r="AA23" s="217">
        <f>SUM(C23:O23)+Y23</f>
        <v>0</v>
      </c>
      <c r="AB23" s="71"/>
      <c r="AC23" s="217">
        <v>0</v>
      </c>
      <c r="AD23" s="71"/>
      <c r="AE23" s="217">
        <f>SUM(AA23:AC23)</f>
        <v>0</v>
      </c>
    </row>
    <row r="24" spans="1:31" s="120" customFormat="1" ht="22.5" customHeight="1">
      <c r="A24" s="203" t="s">
        <v>217</v>
      </c>
      <c r="B24" s="204"/>
      <c r="C24" s="186" t="s">
        <v>20</v>
      </c>
      <c r="D24" s="187"/>
      <c r="E24" s="190">
        <v>91153</v>
      </c>
      <c r="F24" s="186"/>
      <c r="G24" s="190">
        <v>932401</v>
      </c>
      <c r="H24" s="186"/>
      <c r="I24" s="186" t="s">
        <v>20</v>
      </c>
      <c r="J24" s="187"/>
      <c r="K24" s="186" t="s">
        <v>20</v>
      </c>
      <c r="L24" s="186"/>
      <c r="M24" s="186" t="s">
        <v>20</v>
      </c>
      <c r="N24" s="187"/>
      <c r="O24" s="186" t="s">
        <v>20</v>
      </c>
      <c r="P24" s="187"/>
      <c r="Q24" s="186" t="s">
        <v>20</v>
      </c>
      <c r="R24" s="187"/>
      <c r="S24" s="186" t="s">
        <v>20</v>
      </c>
      <c r="T24" s="215"/>
      <c r="U24" s="186" t="s">
        <v>20</v>
      </c>
      <c r="V24" s="215"/>
      <c r="W24" s="186" t="s">
        <v>20</v>
      </c>
      <c r="X24" s="187"/>
      <c r="Y24" s="217">
        <f>SUM(Q24:W24)</f>
        <v>0</v>
      </c>
      <c r="Z24" s="186"/>
      <c r="AA24" s="217">
        <f>SUM(C24:O24)+Y24</f>
        <v>1023554</v>
      </c>
      <c r="AB24" s="71"/>
      <c r="AC24" s="217">
        <v>0</v>
      </c>
      <c r="AD24" s="71"/>
      <c r="AE24" s="190">
        <f>SUM(AA24:AC24)</f>
        <v>1023554</v>
      </c>
    </row>
    <row r="25" spans="1:31" s="120" customFormat="1" ht="22.5" customHeight="1">
      <c r="A25" s="9" t="s">
        <v>282</v>
      </c>
      <c r="B25" s="70"/>
      <c r="C25" s="186"/>
      <c r="D25" s="71"/>
      <c r="E25" s="186"/>
      <c r="F25" s="186"/>
      <c r="G25" s="186"/>
      <c r="H25" s="186"/>
      <c r="I25" s="90"/>
      <c r="J25" s="71"/>
      <c r="K25" s="186"/>
      <c r="L25" s="186"/>
      <c r="M25" s="90"/>
      <c r="N25" s="71"/>
      <c r="O25" s="90"/>
      <c r="P25" s="71"/>
      <c r="Q25" s="186"/>
      <c r="R25" s="66"/>
      <c r="S25" s="186"/>
      <c r="T25" s="161"/>
      <c r="U25" s="186"/>
      <c r="V25" s="161"/>
      <c r="W25" s="186"/>
      <c r="X25" s="71"/>
      <c r="Y25" s="217"/>
      <c r="Z25" s="66"/>
      <c r="AA25" s="217"/>
      <c r="AB25" s="71"/>
      <c r="AC25" s="186"/>
      <c r="AD25" s="71"/>
      <c r="AE25" s="186"/>
    </row>
    <row r="26" spans="1:31" s="120" customFormat="1" ht="22.5" customHeight="1">
      <c r="A26" s="9" t="s">
        <v>299</v>
      </c>
      <c r="B26" s="70"/>
      <c r="C26" s="186" t="s">
        <v>20</v>
      </c>
      <c r="D26" s="187"/>
      <c r="E26" s="186" t="s">
        <v>20</v>
      </c>
      <c r="F26" s="186"/>
      <c r="G26" s="186" t="s">
        <v>20</v>
      </c>
      <c r="H26" s="186"/>
      <c r="I26" s="215" t="s">
        <v>20</v>
      </c>
      <c r="J26" s="187"/>
      <c r="K26" s="186" t="s">
        <v>20</v>
      </c>
      <c r="L26" s="186"/>
      <c r="M26" s="186" t="s">
        <v>20</v>
      </c>
      <c r="N26" s="187"/>
      <c r="O26" s="186" t="s">
        <v>20</v>
      </c>
      <c r="P26" s="187"/>
      <c r="Q26" s="186" t="s">
        <v>20</v>
      </c>
      <c r="R26" s="187"/>
      <c r="S26" s="186" t="s">
        <v>20</v>
      </c>
      <c r="T26" s="215"/>
      <c r="U26" s="186" t="s">
        <v>20</v>
      </c>
      <c r="V26" s="215"/>
      <c r="W26" s="186" t="s">
        <v>20</v>
      </c>
      <c r="X26" s="187"/>
      <c r="Y26" s="218">
        <f>SUM(Q26:W26)</f>
        <v>0</v>
      </c>
      <c r="Z26" s="186"/>
      <c r="AA26" s="217">
        <f>SUM(C26:O26)+Y26</f>
        <v>0</v>
      </c>
      <c r="AB26" s="71"/>
      <c r="AC26" s="190">
        <v>-316881</v>
      </c>
      <c r="AD26" s="71"/>
      <c r="AE26" s="90">
        <f>SUM(AA26:AC26)</f>
        <v>-316881</v>
      </c>
    </row>
    <row r="27" spans="1:31" s="30" customFormat="1" ht="22.5" customHeight="1">
      <c r="A27" s="175" t="s">
        <v>215</v>
      </c>
      <c r="B27" s="97"/>
      <c r="C27" s="225"/>
      <c r="D27" s="194"/>
      <c r="E27" s="225"/>
      <c r="F27" s="189"/>
      <c r="G27" s="225"/>
      <c r="H27" s="189"/>
      <c r="I27" s="225"/>
      <c r="J27" s="194"/>
      <c r="K27" s="225"/>
      <c r="L27" s="189"/>
      <c r="M27" s="225"/>
      <c r="N27" s="194"/>
      <c r="O27" s="225"/>
      <c r="P27" s="194"/>
      <c r="Q27" s="225"/>
      <c r="R27" s="194"/>
      <c r="S27" s="225"/>
      <c r="T27" s="188"/>
      <c r="U27" s="225"/>
      <c r="V27" s="188"/>
      <c r="W27" s="225"/>
      <c r="X27" s="194"/>
      <c r="Y27" s="225"/>
      <c r="Z27" s="189"/>
      <c r="AA27" s="225"/>
      <c r="AB27" s="155"/>
      <c r="AC27" s="199"/>
      <c r="AD27" s="155"/>
      <c r="AE27" s="226"/>
    </row>
    <row r="28" spans="1:31" s="30" customFormat="1" ht="22.5" customHeight="1">
      <c r="A28" s="175" t="s">
        <v>203</v>
      </c>
      <c r="B28" s="97"/>
      <c r="C28" s="192">
        <f>SUM(C22:C27)</f>
        <v>223004</v>
      </c>
      <c r="D28" s="194"/>
      <c r="E28" s="192">
        <f>SUM(E22:E27)</f>
        <v>1719978</v>
      </c>
      <c r="F28" s="189"/>
      <c r="G28" s="192">
        <f>SUM(G22:G27)</f>
        <v>20026391</v>
      </c>
      <c r="H28" s="189"/>
      <c r="I28" s="192">
        <f>SUM(I22:I27)</f>
        <v>3470021</v>
      </c>
      <c r="J28" s="194"/>
      <c r="K28" s="220">
        <f>SUM(K22:K27)</f>
        <v>0</v>
      </c>
      <c r="L28" s="189"/>
      <c r="M28" s="192">
        <f>SUM(M22:M27)</f>
        <v>-1628825</v>
      </c>
      <c r="N28" s="194"/>
      <c r="O28" s="192">
        <f>SUM(O22:O27)</f>
        <v>1503129</v>
      </c>
      <c r="P28" s="194"/>
      <c r="Q28" s="220">
        <f>SUM(Q22:Q27)</f>
        <v>0</v>
      </c>
      <c r="R28" s="194"/>
      <c r="S28" s="220">
        <f>SUM(S22:S27)</f>
        <v>0</v>
      </c>
      <c r="T28" s="188"/>
      <c r="U28" s="220">
        <f>SUM(U22:U27)</f>
        <v>0</v>
      </c>
      <c r="V28" s="188"/>
      <c r="W28" s="220">
        <f>SUM(W22:W27)</f>
        <v>0</v>
      </c>
      <c r="X28" s="194"/>
      <c r="Y28" s="220">
        <f>SUM(Y22:Y27)</f>
        <v>0</v>
      </c>
      <c r="Z28" s="189"/>
      <c r="AA28" s="192">
        <f>SUM(AA22:AA27)</f>
        <v>25313698</v>
      </c>
      <c r="AB28" s="155"/>
      <c r="AC28" s="192">
        <f>SUM(AC22:AC27)</f>
        <v>-316881</v>
      </c>
      <c r="AD28" s="155"/>
      <c r="AE28" s="192">
        <f>SUM(AE22:AE27)</f>
        <v>24996817</v>
      </c>
    </row>
    <row r="29" spans="1:31" s="30" customFormat="1" ht="22.5" customHeight="1">
      <c r="A29" s="158" t="s">
        <v>317</v>
      </c>
      <c r="B29" s="97"/>
      <c r="C29" s="189"/>
      <c r="D29" s="194"/>
      <c r="E29" s="189"/>
      <c r="F29" s="189"/>
      <c r="G29" s="189"/>
      <c r="H29" s="189"/>
      <c r="I29" s="189"/>
      <c r="J29" s="194"/>
      <c r="K29" s="189"/>
      <c r="L29" s="189"/>
      <c r="M29" s="189"/>
      <c r="N29" s="194"/>
      <c r="O29" s="189"/>
      <c r="P29" s="194"/>
      <c r="Q29" s="189"/>
      <c r="R29" s="194"/>
      <c r="S29" s="189"/>
      <c r="T29" s="188"/>
      <c r="U29" s="189"/>
      <c r="V29" s="188"/>
      <c r="W29" s="189"/>
      <c r="X29" s="194"/>
      <c r="Y29" s="189"/>
      <c r="Z29" s="189"/>
      <c r="AA29" s="189"/>
      <c r="AB29" s="155"/>
      <c r="AC29" s="196"/>
      <c r="AD29" s="155"/>
      <c r="AE29" s="94"/>
    </row>
    <row r="30" spans="1:31" s="120" customFormat="1" ht="22.5" customHeight="1">
      <c r="A30" s="9" t="s">
        <v>186</v>
      </c>
      <c r="B30" s="70"/>
      <c r="C30" s="186"/>
      <c r="D30" s="187"/>
      <c r="E30" s="186"/>
      <c r="F30" s="186"/>
      <c r="G30" s="186"/>
      <c r="H30" s="186"/>
      <c r="I30" s="186"/>
      <c r="J30" s="187"/>
      <c r="K30" s="186"/>
      <c r="L30" s="186"/>
      <c r="M30" s="186"/>
      <c r="N30" s="187"/>
      <c r="O30" s="186"/>
      <c r="P30" s="187"/>
      <c r="Q30" s="186"/>
      <c r="R30" s="187"/>
      <c r="S30" s="186"/>
      <c r="T30" s="215"/>
      <c r="U30" s="186"/>
      <c r="V30" s="215"/>
      <c r="W30" s="186"/>
      <c r="X30" s="187"/>
      <c r="Y30" s="217"/>
      <c r="Z30" s="186"/>
      <c r="AA30" s="186"/>
      <c r="AB30" s="71"/>
      <c r="AC30" s="90"/>
      <c r="AD30" s="71"/>
      <c r="AE30" s="90"/>
    </row>
    <row r="31" spans="1:31" s="120" customFormat="1" ht="22.5" customHeight="1">
      <c r="A31" s="9" t="s">
        <v>230</v>
      </c>
      <c r="B31" s="70"/>
      <c r="C31" s="186" t="s">
        <v>20</v>
      </c>
      <c r="D31" s="187"/>
      <c r="E31" s="186" t="s">
        <v>20</v>
      </c>
      <c r="F31" s="186"/>
      <c r="G31" s="186" t="s">
        <v>20</v>
      </c>
      <c r="H31" s="186"/>
      <c r="I31" s="186" t="s">
        <v>20</v>
      </c>
      <c r="J31" s="187"/>
      <c r="K31" s="186" t="s">
        <v>20</v>
      </c>
      <c r="L31" s="186"/>
      <c r="M31" s="186" t="s">
        <v>20</v>
      </c>
      <c r="N31" s="187"/>
      <c r="O31" s="186" t="s">
        <v>20</v>
      </c>
      <c r="P31" s="187"/>
      <c r="Q31" s="186" t="s">
        <v>20</v>
      </c>
      <c r="R31" s="187"/>
      <c r="S31" s="186" t="s">
        <v>20</v>
      </c>
      <c r="T31" s="215"/>
      <c r="U31" s="186" t="s">
        <v>20</v>
      </c>
      <c r="V31" s="215"/>
      <c r="W31" s="186" t="s">
        <v>20</v>
      </c>
      <c r="X31" s="187"/>
      <c r="Y31" s="218">
        <f>SUM(Q31:W31)</f>
        <v>0</v>
      </c>
      <c r="Z31" s="186"/>
      <c r="AA31" s="217">
        <f>SUM(C31:O31)+Y31</f>
        <v>0</v>
      </c>
      <c r="AB31" s="66"/>
      <c r="AC31" s="90">
        <v>12449218</v>
      </c>
      <c r="AD31" s="66"/>
      <c r="AE31" s="90">
        <f>SUM(AA31:AC31)</f>
        <v>12449218</v>
      </c>
    </row>
    <row r="32" spans="1:31" s="30" customFormat="1" ht="22.5" customHeight="1">
      <c r="A32" s="157" t="s">
        <v>190</v>
      </c>
      <c r="B32" s="97"/>
      <c r="C32" s="225"/>
      <c r="D32" s="93"/>
      <c r="E32" s="225"/>
      <c r="F32" s="189"/>
      <c r="G32" s="225"/>
      <c r="H32" s="189"/>
      <c r="I32" s="225"/>
      <c r="J32" s="93"/>
      <c r="K32" s="225"/>
      <c r="L32" s="189"/>
      <c r="M32" s="225"/>
      <c r="N32" s="93"/>
      <c r="O32" s="225"/>
      <c r="P32" s="93"/>
      <c r="Q32" s="225"/>
      <c r="R32" s="93"/>
      <c r="S32" s="225"/>
      <c r="T32" s="42"/>
      <c r="U32" s="225"/>
      <c r="V32" s="42"/>
      <c r="W32" s="225"/>
      <c r="X32" s="93"/>
      <c r="Y32" s="225"/>
      <c r="Z32" s="93"/>
      <c r="AA32" s="225"/>
      <c r="AB32" s="93"/>
      <c r="AC32" s="226"/>
      <c r="AD32" s="93"/>
      <c r="AE32" s="226"/>
    </row>
    <row r="33" spans="1:31" s="30" customFormat="1" ht="22.5" customHeight="1">
      <c r="A33" s="157" t="s">
        <v>181</v>
      </c>
      <c r="B33" s="97"/>
      <c r="C33" s="220">
        <f>SUM(C30:C31)</f>
        <v>0</v>
      </c>
      <c r="D33" s="194"/>
      <c r="E33" s="220">
        <f>SUM(E30:E31)</f>
        <v>0</v>
      </c>
      <c r="F33" s="189"/>
      <c r="G33" s="220">
        <f>SUM(G30:G31)</f>
        <v>0</v>
      </c>
      <c r="H33" s="189"/>
      <c r="I33" s="220">
        <f>SUM(I30:I31)</f>
        <v>0</v>
      </c>
      <c r="J33" s="194"/>
      <c r="K33" s="220">
        <f>SUM(K30:K31)</f>
        <v>0</v>
      </c>
      <c r="L33" s="189"/>
      <c r="M33" s="220">
        <f>SUM(M30:M31)</f>
        <v>0</v>
      </c>
      <c r="N33" s="194"/>
      <c r="O33" s="220">
        <f>SUM(O30:O31)</f>
        <v>0</v>
      </c>
      <c r="P33" s="194"/>
      <c r="Q33" s="220">
        <f>SUM(Q30:Q31)</f>
        <v>0</v>
      </c>
      <c r="R33" s="194"/>
      <c r="S33" s="220">
        <f>SUM(S30:S31)</f>
        <v>0</v>
      </c>
      <c r="T33" s="188"/>
      <c r="U33" s="220">
        <f>SUM(U30:U31)</f>
        <v>0</v>
      </c>
      <c r="V33" s="188"/>
      <c r="W33" s="220">
        <f>SUM(W30:W31)</f>
        <v>0</v>
      </c>
      <c r="X33" s="194"/>
      <c r="Y33" s="220">
        <f>SUM(Y30:Y31)</f>
        <v>0</v>
      </c>
      <c r="Z33" s="189"/>
      <c r="AA33" s="220">
        <f>SUM(C33:O33)+Y33</f>
        <v>0</v>
      </c>
      <c r="AB33" s="155"/>
      <c r="AC33" s="156">
        <f>SUM(AC30:AC31)</f>
        <v>12449218</v>
      </c>
      <c r="AD33" s="155"/>
      <c r="AE33" s="156">
        <f>SUM(AE30:AE32)</f>
        <v>12449218</v>
      </c>
    </row>
    <row r="34" spans="1:31" s="30" customFormat="1" ht="22.5" customHeight="1">
      <c r="A34" s="10" t="s">
        <v>183</v>
      </c>
      <c r="B34" s="97"/>
      <c r="C34" s="189"/>
      <c r="D34" s="93"/>
      <c r="E34" s="189"/>
      <c r="F34" s="189"/>
      <c r="G34" s="189"/>
      <c r="H34" s="189"/>
      <c r="I34" s="189"/>
      <c r="J34" s="93"/>
      <c r="K34" s="189"/>
      <c r="L34" s="189"/>
      <c r="M34" s="189"/>
      <c r="N34" s="93"/>
      <c r="O34" s="189"/>
      <c r="P34" s="93"/>
      <c r="Q34" s="189"/>
      <c r="R34" s="93"/>
      <c r="S34" s="189"/>
      <c r="T34" s="42"/>
      <c r="U34" s="189"/>
      <c r="V34" s="42"/>
      <c r="W34" s="189"/>
      <c r="X34" s="93"/>
      <c r="Y34" s="189"/>
      <c r="Z34" s="93"/>
      <c r="AA34" s="189"/>
      <c r="AB34" s="93"/>
      <c r="AC34" s="94"/>
      <c r="AD34" s="93"/>
      <c r="AE34" s="94"/>
    </row>
    <row r="35" spans="1:31" s="30" customFormat="1" ht="22.5" customHeight="1">
      <c r="A35" s="10" t="s">
        <v>171</v>
      </c>
      <c r="B35" s="97"/>
      <c r="C35" s="192">
        <f>SUM(C28,C33)</f>
        <v>223004</v>
      </c>
      <c r="D35" s="93"/>
      <c r="E35" s="192">
        <f>SUM(E28,E33)</f>
        <v>1719978</v>
      </c>
      <c r="F35" s="189"/>
      <c r="G35" s="220">
        <f>SUM(G28,G33)</f>
        <v>20026391</v>
      </c>
      <c r="H35" s="220"/>
      <c r="I35" s="220">
        <f>SUM(I28,I33)</f>
        <v>3470021</v>
      </c>
      <c r="J35" s="220"/>
      <c r="K35" s="220">
        <f>SUM(K28,K33)</f>
        <v>0</v>
      </c>
      <c r="L35" s="220"/>
      <c r="M35" s="220">
        <f>SUM(M28,M33)</f>
        <v>-1628825</v>
      </c>
      <c r="N35" s="220"/>
      <c r="O35" s="220">
        <f>SUM(O28,O33)</f>
        <v>1503129</v>
      </c>
      <c r="P35" s="220"/>
      <c r="Q35" s="220">
        <f>SUM(Q28,Q33)</f>
        <v>0</v>
      </c>
      <c r="R35" s="220"/>
      <c r="S35" s="220">
        <f>SUM(S28,S33)</f>
        <v>0</v>
      </c>
      <c r="T35" s="220"/>
      <c r="U35" s="220">
        <f>SUM(U28,U33)</f>
        <v>0</v>
      </c>
      <c r="V35" s="220"/>
      <c r="W35" s="220">
        <f>SUM(W28,W33)</f>
        <v>0</v>
      </c>
      <c r="X35" s="220"/>
      <c r="Y35" s="220">
        <f>SUM(Y28,Y33)</f>
        <v>0</v>
      </c>
      <c r="Z35" s="93"/>
      <c r="AA35" s="192">
        <f>SUM(AA28,AA33)</f>
        <v>25313698</v>
      </c>
      <c r="AB35" s="93"/>
      <c r="AC35" s="192">
        <f>AC28+AC33</f>
        <v>12132337</v>
      </c>
      <c r="AD35" s="93"/>
      <c r="AE35" s="192">
        <f>AE28+AE33</f>
        <v>37446035</v>
      </c>
    </row>
    <row r="36" spans="2:31" s="30" customFormat="1" ht="11.25" customHeight="1" hidden="1">
      <c r="B36" s="97"/>
      <c r="C36" s="189"/>
      <c r="D36" s="93"/>
      <c r="E36" s="189"/>
      <c r="F36" s="189"/>
      <c r="G36" s="189"/>
      <c r="H36" s="189"/>
      <c r="I36" s="189"/>
      <c r="J36" s="93"/>
      <c r="K36" s="189"/>
      <c r="L36" s="189"/>
      <c r="M36" s="189"/>
      <c r="N36" s="93"/>
      <c r="O36" s="189"/>
      <c r="P36" s="93"/>
      <c r="Q36" s="189"/>
      <c r="R36" s="93"/>
      <c r="S36" s="189"/>
      <c r="T36" s="42"/>
      <c r="U36" s="189"/>
      <c r="V36" s="42"/>
      <c r="W36" s="189"/>
      <c r="X36" s="93"/>
      <c r="Y36" s="189"/>
      <c r="Z36" s="93"/>
      <c r="AA36" s="189"/>
      <c r="AB36" s="93"/>
      <c r="AC36" s="94"/>
      <c r="AD36" s="93"/>
      <c r="AE36" s="94"/>
    </row>
    <row r="37" spans="1:31" s="30" customFormat="1" ht="22.5" customHeight="1">
      <c r="A37" s="10" t="s">
        <v>165</v>
      </c>
      <c r="B37" s="97"/>
      <c r="C37" s="189"/>
      <c r="D37" s="93"/>
      <c r="E37" s="189"/>
      <c r="F37" s="189"/>
      <c r="G37" s="189"/>
      <c r="H37" s="189"/>
      <c r="I37" s="189"/>
      <c r="J37" s="93"/>
      <c r="K37" s="189"/>
      <c r="L37" s="189"/>
      <c r="M37" s="189"/>
      <c r="N37" s="93"/>
      <c r="O37" s="189"/>
      <c r="P37" s="93"/>
      <c r="Q37" s="189"/>
      <c r="R37" s="93"/>
      <c r="S37" s="189"/>
      <c r="T37" s="42"/>
      <c r="U37" s="189"/>
      <c r="V37" s="42"/>
      <c r="W37" s="189"/>
      <c r="X37" s="93"/>
      <c r="Y37" s="189"/>
      <c r="Z37" s="93"/>
      <c r="AA37" s="189"/>
      <c r="AB37" s="93"/>
      <c r="AC37" s="94"/>
      <c r="AD37" s="93"/>
      <c r="AE37" s="94"/>
    </row>
    <row r="38" spans="1:31" s="120" customFormat="1" ht="22.5" customHeight="1">
      <c r="A38" s="9" t="s">
        <v>166</v>
      </c>
      <c r="B38" s="70"/>
      <c r="C38" s="217">
        <v>0</v>
      </c>
      <c r="D38" s="186"/>
      <c r="E38" s="217">
        <v>0</v>
      </c>
      <c r="F38" s="186"/>
      <c r="G38" s="217">
        <v>0</v>
      </c>
      <c r="H38" s="186"/>
      <c r="I38" s="217">
        <v>0</v>
      </c>
      <c r="J38" s="186"/>
      <c r="K38" s="217">
        <v>0</v>
      </c>
      <c r="L38" s="186"/>
      <c r="M38" s="217">
        <v>0</v>
      </c>
      <c r="N38" s="66"/>
      <c r="O38" s="190">
        <v>12112817</v>
      </c>
      <c r="P38" s="66"/>
      <c r="Q38" s="217">
        <v>0</v>
      </c>
      <c r="R38" s="186"/>
      <c r="S38" s="217">
        <v>0</v>
      </c>
      <c r="T38" s="215"/>
      <c r="U38" s="217">
        <v>0</v>
      </c>
      <c r="V38" s="215"/>
      <c r="W38" s="217">
        <v>0</v>
      </c>
      <c r="X38" s="186"/>
      <c r="Y38" s="217">
        <f>SUM(Q38:W38)</f>
        <v>0</v>
      </c>
      <c r="Z38" s="66"/>
      <c r="AA38" s="217">
        <f>SUM(C38:O38)+Y38</f>
        <v>12112817</v>
      </c>
      <c r="AB38" s="66"/>
      <c r="AC38" s="90">
        <v>426052</v>
      </c>
      <c r="AD38" s="66"/>
      <c r="AE38" s="90">
        <f>SUM(AA38:AC38)</f>
        <v>12538869</v>
      </c>
    </row>
    <row r="39" spans="1:31" s="120" customFormat="1" ht="22.5" customHeight="1">
      <c r="A39" s="70" t="s">
        <v>167</v>
      </c>
      <c r="B39" s="70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66"/>
      <c r="O39" s="190"/>
      <c r="P39" s="66"/>
      <c r="Q39" s="186"/>
      <c r="R39" s="186"/>
      <c r="S39" s="186"/>
      <c r="T39" s="215"/>
      <c r="U39" s="186"/>
      <c r="V39" s="215"/>
      <c r="W39" s="186"/>
      <c r="X39" s="186"/>
      <c r="Y39" s="186"/>
      <c r="Z39" s="66"/>
      <c r="AA39" s="190"/>
      <c r="AB39" s="66"/>
      <c r="AC39" s="90"/>
      <c r="AD39" s="66"/>
      <c r="AE39" s="90"/>
    </row>
    <row r="40" spans="1:31" s="120" customFormat="1" ht="22.5" customHeight="1">
      <c r="A40" s="70" t="s">
        <v>269</v>
      </c>
      <c r="B40" s="70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66"/>
      <c r="O40" s="190"/>
      <c r="P40" s="66"/>
      <c r="Q40" s="186"/>
      <c r="R40" s="186"/>
      <c r="S40" s="186"/>
      <c r="T40" s="215"/>
      <c r="U40" s="186"/>
      <c r="V40" s="215"/>
      <c r="W40" s="186"/>
      <c r="X40" s="186"/>
      <c r="Y40" s="186"/>
      <c r="Z40" s="66"/>
      <c r="AA40" s="190"/>
      <c r="AB40" s="66"/>
      <c r="AC40" s="90"/>
      <c r="AD40" s="66"/>
      <c r="AE40" s="90"/>
    </row>
    <row r="41" spans="1:31" s="120" customFormat="1" ht="22.5" customHeight="1">
      <c r="A41" s="70" t="s">
        <v>254</v>
      </c>
      <c r="B41" s="70"/>
      <c r="C41" s="217">
        <v>0</v>
      </c>
      <c r="D41" s="186"/>
      <c r="E41" s="217">
        <v>0</v>
      </c>
      <c r="F41" s="186"/>
      <c r="G41" s="217">
        <v>0</v>
      </c>
      <c r="H41" s="186"/>
      <c r="I41" s="217">
        <v>0</v>
      </c>
      <c r="J41" s="186"/>
      <c r="K41" s="217">
        <v>0</v>
      </c>
      <c r="L41" s="186"/>
      <c r="M41" s="217">
        <v>0</v>
      </c>
      <c r="N41" s="66"/>
      <c r="O41" s="190">
        <v>-3186</v>
      </c>
      <c r="P41" s="66"/>
      <c r="Q41" s="217">
        <v>0</v>
      </c>
      <c r="R41" s="186"/>
      <c r="S41" s="217">
        <v>0</v>
      </c>
      <c r="T41" s="215"/>
      <c r="U41" s="217">
        <v>0</v>
      </c>
      <c r="V41" s="217"/>
      <c r="W41" s="217">
        <v>0</v>
      </c>
      <c r="X41" s="186"/>
      <c r="Y41" s="217">
        <f>SUM(Q41:W41)</f>
        <v>0</v>
      </c>
      <c r="Z41" s="66"/>
      <c r="AA41" s="217">
        <f>SUM(C41:O41)+Y41</f>
        <v>-3186</v>
      </c>
      <c r="AB41" s="66"/>
      <c r="AC41" s="217">
        <v>0</v>
      </c>
      <c r="AD41" s="66"/>
      <c r="AE41" s="90">
        <f>SUM(AA41:AC41)</f>
        <v>-3186</v>
      </c>
    </row>
    <row r="42" spans="1:31" s="120" customFormat="1" ht="22.5" customHeight="1">
      <c r="A42" s="70" t="s">
        <v>255</v>
      </c>
      <c r="B42" s="70"/>
      <c r="C42" s="218">
        <v>0</v>
      </c>
      <c r="D42" s="186"/>
      <c r="E42" s="218">
        <v>0</v>
      </c>
      <c r="F42" s="186"/>
      <c r="G42" s="218">
        <v>0</v>
      </c>
      <c r="H42" s="186"/>
      <c r="I42" s="218">
        <v>0</v>
      </c>
      <c r="J42" s="186"/>
      <c r="K42" s="218">
        <v>0</v>
      </c>
      <c r="L42" s="186"/>
      <c r="M42" s="218">
        <v>0</v>
      </c>
      <c r="N42" s="186"/>
      <c r="O42" s="218">
        <v>0</v>
      </c>
      <c r="P42" s="186"/>
      <c r="Q42" s="191">
        <v>-4625</v>
      </c>
      <c r="R42" s="186"/>
      <c r="S42" s="191">
        <v>-56266</v>
      </c>
      <c r="T42" s="215"/>
      <c r="U42" s="191">
        <v>357125</v>
      </c>
      <c r="V42" s="161"/>
      <c r="W42" s="191">
        <v>-646753</v>
      </c>
      <c r="X42" s="66"/>
      <c r="Y42" s="191">
        <f>SUM(Q42:X42)</f>
        <v>-350519</v>
      </c>
      <c r="Z42" s="66"/>
      <c r="AA42" s="218">
        <f>SUM(C42:O42)+Y42</f>
        <v>-350519</v>
      </c>
      <c r="AB42" s="66"/>
      <c r="AC42" s="191">
        <f>'BL'!F191-'SH 10'!AC38</f>
        <v>81976</v>
      </c>
      <c r="AD42" s="66"/>
      <c r="AE42" s="191">
        <f>SUM(AA42:AC42)</f>
        <v>-268543</v>
      </c>
    </row>
    <row r="43" spans="1:31" s="30" customFormat="1" ht="22.5" customHeight="1">
      <c r="A43" s="10" t="s">
        <v>168</v>
      </c>
      <c r="B43" s="97"/>
      <c r="C43" s="220">
        <f>SUM(C38:C42)</f>
        <v>0</v>
      </c>
      <c r="D43" s="189"/>
      <c r="E43" s="220">
        <f>SUM(E38:E42)</f>
        <v>0</v>
      </c>
      <c r="F43" s="189"/>
      <c r="G43" s="220">
        <f>SUM(G38:G42)</f>
        <v>0</v>
      </c>
      <c r="H43" s="189"/>
      <c r="I43" s="220">
        <f>SUM(I38:I42)</f>
        <v>0</v>
      </c>
      <c r="J43" s="189"/>
      <c r="K43" s="220">
        <f>SUM(K38:K42)</f>
        <v>0</v>
      </c>
      <c r="L43" s="189"/>
      <c r="M43" s="220">
        <f>SUM(M38:M42)</f>
        <v>0</v>
      </c>
      <c r="N43" s="93"/>
      <c r="O43" s="192">
        <f>SUM(O38:O42)</f>
        <v>12109631</v>
      </c>
      <c r="P43" s="144"/>
      <c r="Q43" s="192">
        <f>SUM(Q38:Q42)</f>
        <v>-4625</v>
      </c>
      <c r="R43" s="189"/>
      <c r="S43" s="192">
        <f>SUM(S38:S42)</f>
        <v>-56266</v>
      </c>
      <c r="T43" s="143"/>
      <c r="U43" s="192">
        <f>SUM(U38:U42)</f>
        <v>357125</v>
      </c>
      <c r="V43" s="143"/>
      <c r="W43" s="192">
        <f>SUM(W38:W42)</f>
        <v>-646753</v>
      </c>
      <c r="X43" s="144"/>
      <c r="Y43" s="192">
        <f>SUM(Y38:Y42)</f>
        <v>-350519</v>
      </c>
      <c r="Z43" s="144"/>
      <c r="AA43" s="192">
        <f>SUM(AA38:AA42)</f>
        <v>11759112</v>
      </c>
      <c r="AB43" s="144"/>
      <c r="AC43" s="192">
        <f>SUM(AC38:AC42)</f>
        <v>508028</v>
      </c>
      <c r="AD43" s="144"/>
      <c r="AE43" s="192">
        <f>SUM(AE38:AE42)</f>
        <v>12267140</v>
      </c>
    </row>
    <row r="44" spans="1:31" s="154" customFormat="1" ht="21.75" customHeight="1" thickBot="1">
      <c r="A44" s="104" t="s">
        <v>192</v>
      </c>
      <c r="B44" s="104"/>
      <c r="C44" s="95">
        <f>SUM(C17,C35,C43)</f>
        <v>7742942</v>
      </c>
      <c r="D44" s="96"/>
      <c r="E44" s="95">
        <f>SUM(E17,E35,E43)</f>
        <v>-1135146</v>
      </c>
      <c r="F44" s="94"/>
      <c r="G44" s="95">
        <f>SUM(G17,G35,G43)</f>
        <v>36462883</v>
      </c>
      <c r="H44" s="94"/>
      <c r="I44" s="95">
        <f>SUM(I17,I35,I43)</f>
        <v>3470021</v>
      </c>
      <c r="J44" s="96"/>
      <c r="K44" s="95">
        <f>SUM(K17,K35,K43)</f>
        <v>820666</v>
      </c>
      <c r="L44" s="94"/>
      <c r="M44" s="224">
        <f>SUM(M17,M35,M43)</f>
        <v>0</v>
      </c>
      <c r="N44" s="96"/>
      <c r="O44" s="95">
        <f>SUM(O17,O35,O43)</f>
        <v>54801099</v>
      </c>
      <c r="P44" s="96"/>
      <c r="Q44" s="95">
        <f>SUM(Q17,Q35,Q43)</f>
        <v>2409591</v>
      </c>
      <c r="R44" s="96"/>
      <c r="S44" s="95">
        <f>SUM(S17,S35,S43)</f>
        <v>228543</v>
      </c>
      <c r="T44" s="96"/>
      <c r="U44" s="95">
        <f>SUM(U17,U35,U43)</f>
        <v>243361</v>
      </c>
      <c r="V44" s="96"/>
      <c r="W44" s="95">
        <f>SUM(W17,W35,W43)</f>
        <v>-3816262</v>
      </c>
      <c r="X44" s="96"/>
      <c r="Y44" s="95">
        <f>SUM(Y17,Y35,Y43)</f>
        <v>-934767</v>
      </c>
      <c r="Z44" s="96"/>
      <c r="AA44" s="95">
        <f>SUM(AA17,AA35,AA43)</f>
        <v>101227698</v>
      </c>
      <c r="AB44" s="96"/>
      <c r="AC44" s="95">
        <f>AC17+AC43+AC35</f>
        <v>15562068</v>
      </c>
      <c r="AD44" s="96"/>
      <c r="AE44" s="95">
        <f>AA44+AC44</f>
        <v>116789766</v>
      </c>
    </row>
    <row r="45" ht="21" customHeight="1" thickTop="1"/>
  </sheetData>
  <sheetProtection/>
  <mergeCells count="3">
    <mergeCell ref="C4:AE4"/>
    <mergeCell ref="Q5:Y5"/>
    <mergeCell ref="C11:AE11"/>
  </mergeCells>
  <printOptions/>
  <pageMargins left="0.7" right="0.4" top="0.48" bottom="1" header="0.5" footer="0.5"/>
  <pageSetup firstPageNumber="10" useFirstPageNumber="1" fitToHeight="1" fitToWidth="1" horizontalDpi="600" verticalDpi="600" orientation="landscape" paperSize="9" scale="57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view="pageBreakPreview" zoomScale="80" zoomScaleSheetLayoutView="80" zoomScalePageLayoutView="0" workbookViewId="0" topLeftCell="A1">
      <selection activeCell="I44" sqref="I44"/>
    </sheetView>
  </sheetViews>
  <sheetFormatPr defaultColWidth="9.140625" defaultRowHeight="21" customHeight="1"/>
  <cols>
    <col min="1" max="1" width="40.28125" style="51" customWidth="1"/>
    <col min="2" max="2" width="0.85546875" style="51" customWidth="1"/>
    <col min="3" max="3" width="13.7109375" style="51" customWidth="1"/>
    <col min="4" max="4" width="0.71875" style="51" customWidth="1"/>
    <col min="5" max="5" width="13.7109375" style="51" customWidth="1"/>
    <col min="6" max="6" width="0.71875" style="51" customWidth="1"/>
    <col min="7" max="7" width="13.7109375" style="51" customWidth="1"/>
    <col min="8" max="8" width="0.9921875" style="51" customWidth="1"/>
    <col min="9" max="9" width="13.7109375" style="51" customWidth="1"/>
    <col min="10" max="10" width="0.85546875" style="51" customWidth="1"/>
    <col min="11" max="11" width="13.7109375" style="51" customWidth="1"/>
    <col min="12" max="12" width="0.85546875" style="51" customWidth="1"/>
    <col min="13" max="13" width="13.7109375" style="51" customWidth="1"/>
    <col min="14" max="14" width="0.85546875" style="51" customWidth="1"/>
    <col min="15" max="15" width="13.7109375" style="51" customWidth="1"/>
    <col min="16" max="16" width="0.85546875" style="51" customWidth="1"/>
    <col min="17" max="17" width="13.7109375" style="51" customWidth="1"/>
    <col min="18" max="18" width="0.85546875" style="51" customWidth="1"/>
    <col min="19" max="19" width="13.7109375" style="51" customWidth="1"/>
    <col min="20" max="20" width="0.71875" style="51" customWidth="1"/>
    <col min="21" max="21" width="13.7109375" style="51" customWidth="1"/>
    <col min="22" max="22" width="0.71875" style="51" customWidth="1"/>
    <col min="23" max="23" width="13.7109375" style="51" customWidth="1"/>
    <col min="24" max="24" width="0.71875" style="51" customWidth="1"/>
    <col min="25" max="25" width="13.7109375" style="51" customWidth="1"/>
    <col min="26" max="26" width="0.5625" style="51" customWidth="1"/>
    <col min="27" max="27" width="13.7109375" style="51" customWidth="1"/>
    <col min="28" max="28" width="0.71875" style="51" customWidth="1"/>
    <col min="29" max="29" width="13.7109375" style="51" customWidth="1"/>
    <col min="30" max="30" width="0.5625" style="51" customWidth="1"/>
    <col min="31" max="31" width="13.7109375" style="51" customWidth="1"/>
    <col min="32" max="32" width="0.5625" style="51" customWidth="1"/>
    <col min="33" max="33" width="13.7109375" style="51" customWidth="1"/>
    <col min="34" max="16384" width="9.00390625" style="51" customWidth="1"/>
  </cols>
  <sheetData>
    <row r="1" spans="1:32" ht="24.75" customHeight="1">
      <c r="A1" s="100" t="s">
        <v>0</v>
      </c>
      <c r="B1" s="100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49"/>
      <c r="T1" s="50"/>
      <c r="U1" s="49"/>
      <c r="V1" s="50"/>
      <c r="W1" s="49"/>
      <c r="X1" s="50"/>
      <c r="Y1" s="49"/>
      <c r="Z1" s="49"/>
      <c r="AA1" s="49"/>
      <c r="AB1" s="49"/>
      <c r="AC1" s="50"/>
      <c r="AD1" s="50"/>
      <c r="AE1" s="49"/>
      <c r="AF1" s="50"/>
    </row>
    <row r="2" spans="1:32" ht="24.75" customHeight="1">
      <c r="A2" s="100" t="s">
        <v>270</v>
      </c>
      <c r="B2" s="100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9"/>
      <c r="T2" s="50"/>
      <c r="U2" s="49"/>
      <c r="V2" s="50"/>
      <c r="W2" s="49"/>
      <c r="X2" s="50"/>
      <c r="Y2" s="49"/>
      <c r="Z2" s="49"/>
      <c r="AA2" s="49"/>
      <c r="AB2" s="49"/>
      <c r="AC2" s="50"/>
      <c r="AD2" s="50"/>
      <c r="AE2" s="49"/>
      <c r="AF2" s="50"/>
    </row>
    <row r="3" spans="1:33" ht="23.25" customHeight="1">
      <c r="A3" s="100"/>
      <c r="B3" s="100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128" t="s">
        <v>139</v>
      </c>
    </row>
    <row r="4" spans="1:33" ht="23.25" customHeight="1">
      <c r="A4" s="100"/>
      <c r="B4" s="100"/>
      <c r="C4" s="247" t="s">
        <v>2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</row>
    <row r="5" spans="1:33" ht="21.75" customHeight="1">
      <c r="A5" s="101"/>
      <c r="B5" s="10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248" t="s">
        <v>155</v>
      </c>
      <c r="T5" s="248"/>
      <c r="U5" s="248"/>
      <c r="V5" s="248"/>
      <c r="W5" s="248"/>
      <c r="X5" s="248"/>
      <c r="Y5" s="248"/>
      <c r="Z5" s="248"/>
      <c r="AA5" s="248"/>
      <c r="AB5" s="131"/>
      <c r="AC5" s="131"/>
      <c r="AD5" s="131"/>
      <c r="AE5" s="131"/>
      <c r="AF5" s="131"/>
      <c r="AG5" s="131"/>
    </row>
    <row r="6" spans="1:33" ht="21.75" customHeight="1">
      <c r="A6" s="101"/>
      <c r="B6" s="10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62"/>
      <c r="T6" s="162"/>
      <c r="U6" s="162"/>
      <c r="V6" s="162"/>
      <c r="W6" s="162"/>
      <c r="X6" s="162"/>
      <c r="Y6" s="162"/>
      <c r="Z6" s="162"/>
      <c r="AA6" s="162"/>
      <c r="AB6" s="131"/>
      <c r="AC6" s="131"/>
      <c r="AD6" s="131"/>
      <c r="AE6" s="131"/>
      <c r="AF6" s="131"/>
      <c r="AG6" s="131"/>
    </row>
    <row r="7" spans="1:33" ht="21.75" customHeight="1">
      <c r="A7" s="102"/>
      <c r="B7" s="102"/>
      <c r="C7" s="116"/>
      <c r="D7" s="39"/>
      <c r="E7" s="39"/>
      <c r="F7" s="39"/>
      <c r="G7" s="67"/>
      <c r="H7" s="67"/>
      <c r="I7" s="67"/>
      <c r="J7" s="67"/>
      <c r="K7" s="67" t="s">
        <v>320</v>
      </c>
      <c r="L7" s="67"/>
      <c r="M7" s="67"/>
      <c r="N7" s="67"/>
      <c r="O7" s="67"/>
      <c r="P7" s="67"/>
      <c r="Q7" s="67"/>
      <c r="R7" s="67"/>
      <c r="S7" s="54"/>
      <c r="T7" s="67"/>
      <c r="U7" s="67"/>
      <c r="V7" s="54"/>
      <c r="W7" s="67" t="s">
        <v>108</v>
      </c>
      <c r="X7" s="67"/>
      <c r="Y7" s="67"/>
      <c r="Z7" s="67"/>
      <c r="AA7" s="116" t="s">
        <v>156</v>
      </c>
      <c r="AB7" s="180"/>
      <c r="AC7" s="52"/>
      <c r="AD7" s="67"/>
      <c r="AE7" s="67" t="s">
        <v>44</v>
      </c>
      <c r="AF7" s="54"/>
      <c r="AG7" s="181"/>
    </row>
    <row r="8" spans="1:33" ht="21.75" customHeight="1">
      <c r="A8" s="102"/>
      <c r="B8" s="102"/>
      <c r="C8" s="116" t="s">
        <v>31</v>
      </c>
      <c r="D8" s="39"/>
      <c r="E8" s="39"/>
      <c r="F8" s="39"/>
      <c r="G8" s="67"/>
      <c r="H8" s="67"/>
      <c r="I8" s="67"/>
      <c r="J8" s="67"/>
      <c r="K8" s="67" t="s">
        <v>108</v>
      </c>
      <c r="L8" s="67"/>
      <c r="M8" s="67"/>
      <c r="N8" s="67"/>
      <c r="O8" s="67"/>
      <c r="P8" s="67"/>
      <c r="Q8" s="182" t="s">
        <v>22</v>
      </c>
      <c r="R8" s="67"/>
      <c r="S8" s="54" t="s">
        <v>93</v>
      </c>
      <c r="T8" s="67"/>
      <c r="U8" s="67" t="s">
        <v>21</v>
      </c>
      <c r="V8" s="54"/>
      <c r="W8" s="54" t="s">
        <v>127</v>
      </c>
      <c r="X8" s="67"/>
      <c r="Y8" s="67" t="s">
        <v>93</v>
      </c>
      <c r="Z8" s="67"/>
      <c r="AA8" s="116" t="s">
        <v>157</v>
      </c>
      <c r="AB8" s="180"/>
      <c r="AC8" s="52" t="s">
        <v>68</v>
      </c>
      <c r="AD8" s="67"/>
      <c r="AE8" s="67" t="s">
        <v>159</v>
      </c>
      <c r="AF8" s="54"/>
      <c r="AG8" s="181"/>
    </row>
    <row r="9" spans="1:33" ht="21.75" customHeight="1">
      <c r="A9" s="102"/>
      <c r="B9" s="102"/>
      <c r="C9" s="8" t="s">
        <v>32</v>
      </c>
      <c r="D9" s="67"/>
      <c r="E9" s="67" t="s">
        <v>124</v>
      </c>
      <c r="F9" s="67"/>
      <c r="G9" s="67" t="s">
        <v>28</v>
      </c>
      <c r="H9" s="67"/>
      <c r="I9" s="67"/>
      <c r="J9" s="67"/>
      <c r="K9" s="67" t="s">
        <v>321</v>
      </c>
      <c r="L9" s="67"/>
      <c r="M9" s="67" t="s">
        <v>101</v>
      </c>
      <c r="N9" s="67"/>
      <c r="O9" s="67" t="s">
        <v>52</v>
      </c>
      <c r="P9" s="67"/>
      <c r="Q9" s="67" t="s">
        <v>55</v>
      </c>
      <c r="R9" s="67"/>
      <c r="S9" s="54" t="s">
        <v>67</v>
      </c>
      <c r="T9" s="67"/>
      <c r="U9" s="67" t="s">
        <v>29</v>
      </c>
      <c r="V9" s="54"/>
      <c r="W9" s="54" t="s">
        <v>126</v>
      </c>
      <c r="X9" s="67"/>
      <c r="Y9" s="67" t="s">
        <v>56</v>
      </c>
      <c r="Z9" s="67"/>
      <c r="AA9" s="67" t="s">
        <v>158</v>
      </c>
      <c r="AB9" s="67"/>
      <c r="AC9" s="54" t="s">
        <v>45</v>
      </c>
      <c r="AD9" s="67"/>
      <c r="AE9" s="67" t="s">
        <v>160</v>
      </c>
      <c r="AF9" s="54"/>
      <c r="AG9" s="67" t="s">
        <v>68</v>
      </c>
    </row>
    <row r="10" spans="1:33" ht="21.75" customHeight="1">
      <c r="A10" s="103"/>
      <c r="B10" s="12"/>
      <c r="C10" s="109" t="s">
        <v>34</v>
      </c>
      <c r="D10" s="67"/>
      <c r="E10" s="111" t="s">
        <v>123</v>
      </c>
      <c r="F10" s="67"/>
      <c r="G10" s="111" t="s">
        <v>92</v>
      </c>
      <c r="H10" s="67"/>
      <c r="I10" s="160" t="s">
        <v>206</v>
      </c>
      <c r="J10" s="67"/>
      <c r="K10" s="111" t="s">
        <v>279</v>
      </c>
      <c r="L10" s="67"/>
      <c r="M10" s="111" t="s">
        <v>53</v>
      </c>
      <c r="N10" s="67"/>
      <c r="O10" s="183" t="s">
        <v>94</v>
      </c>
      <c r="P10" s="67"/>
      <c r="Q10" s="111" t="s">
        <v>54</v>
      </c>
      <c r="R10" s="67"/>
      <c r="S10" s="110" t="s">
        <v>1</v>
      </c>
      <c r="T10" s="67"/>
      <c r="U10" s="111" t="s">
        <v>30</v>
      </c>
      <c r="V10" s="54"/>
      <c r="W10" s="110" t="s">
        <v>125</v>
      </c>
      <c r="X10" s="67"/>
      <c r="Y10" s="111" t="s">
        <v>33</v>
      </c>
      <c r="Z10" s="67"/>
      <c r="AA10" s="111" t="s">
        <v>19</v>
      </c>
      <c r="AB10" s="67"/>
      <c r="AC10" s="110" t="s">
        <v>87</v>
      </c>
      <c r="AD10" s="67"/>
      <c r="AE10" s="111" t="s">
        <v>161</v>
      </c>
      <c r="AF10" s="54"/>
      <c r="AG10" s="111" t="s">
        <v>45</v>
      </c>
    </row>
    <row r="11" spans="1:33" ht="3.75" customHeight="1">
      <c r="A11" s="103"/>
      <c r="B11" s="10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2" ht="21.75" customHeight="1">
      <c r="A12" s="104" t="s">
        <v>253</v>
      </c>
      <c r="B12" s="104"/>
    </row>
    <row r="13" spans="1:2" ht="21.75" customHeight="1" hidden="1">
      <c r="A13" s="104" t="s">
        <v>244</v>
      </c>
      <c r="B13" s="104"/>
    </row>
    <row r="14" spans="1:33" s="154" customFormat="1" ht="21.75" customHeight="1" hidden="1">
      <c r="A14" s="68" t="s">
        <v>235</v>
      </c>
      <c r="B14" s="104"/>
      <c r="C14" s="53">
        <v>7742942</v>
      </c>
      <c r="D14" s="53"/>
      <c r="E14" s="53">
        <v>-1135146</v>
      </c>
      <c r="F14" s="53"/>
      <c r="G14" s="53">
        <v>36462883</v>
      </c>
      <c r="H14" s="53"/>
      <c r="I14" s="193">
        <v>3470021</v>
      </c>
      <c r="J14" s="53"/>
      <c r="K14" s="53"/>
      <c r="L14" s="53"/>
      <c r="M14" s="53">
        <v>820666</v>
      </c>
      <c r="N14" s="53"/>
      <c r="O14" s="221">
        <v>0</v>
      </c>
      <c r="P14" s="53"/>
      <c r="Q14" s="53">
        <v>52770259</v>
      </c>
      <c r="R14" s="53"/>
      <c r="S14" s="53">
        <v>7855428</v>
      </c>
      <c r="T14" s="53"/>
      <c r="U14" s="53">
        <v>215944</v>
      </c>
      <c r="V14" s="53"/>
      <c r="W14" s="53">
        <v>777227</v>
      </c>
      <c r="X14" s="53"/>
      <c r="Y14" s="53">
        <v>-4458413</v>
      </c>
      <c r="Z14" s="53"/>
      <c r="AA14" s="53">
        <f>SUM(S14:Y14)</f>
        <v>4390186</v>
      </c>
      <c r="AB14" s="53"/>
      <c r="AC14" s="53">
        <f>SUM(C14:Q14)+AA14</f>
        <v>104521811</v>
      </c>
      <c r="AD14" s="53"/>
      <c r="AE14" s="53">
        <v>16258989</v>
      </c>
      <c r="AG14" s="53">
        <f>AC14+AE14</f>
        <v>120780800</v>
      </c>
    </row>
    <row r="15" spans="1:33" s="178" customFormat="1" ht="21.75" customHeight="1" hidden="1">
      <c r="A15" s="184" t="s">
        <v>196</v>
      </c>
      <c r="B15" s="223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53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G15" s="176"/>
    </row>
    <row r="16" spans="1:33" s="178" customFormat="1" ht="21.75" customHeight="1" hidden="1">
      <c r="A16" s="184" t="s">
        <v>197</v>
      </c>
      <c r="B16" s="204" t="s">
        <v>218</v>
      </c>
      <c r="C16" s="217">
        <v>0</v>
      </c>
      <c r="D16" s="176"/>
      <c r="E16" s="217">
        <v>0</v>
      </c>
      <c r="F16" s="176"/>
      <c r="G16" s="217">
        <v>0</v>
      </c>
      <c r="H16" s="217"/>
      <c r="I16" s="217">
        <v>0</v>
      </c>
      <c r="J16" s="176"/>
      <c r="K16" s="217"/>
      <c r="L16" s="176"/>
      <c r="M16" s="217">
        <v>0</v>
      </c>
      <c r="N16" s="176"/>
      <c r="O16" s="217">
        <v>0</v>
      </c>
      <c r="P16" s="176"/>
      <c r="Q16" s="176"/>
      <c r="R16" s="176"/>
      <c r="S16" s="217">
        <v>0</v>
      </c>
      <c r="T16" s="176"/>
      <c r="U16" s="217">
        <v>0</v>
      </c>
      <c r="V16" s="176"/>
      <c r="W16" s="217">
        <v>0</v>
      </c>
      <c r="X16" s="176"/>
      <c r="Y16" s="214"/>
      <c r="Z16" s="176"/>
      <c r="AA16" s="217">
        <f>SUM(S16:Z16)</f>
        <v>0</v>
      </c>
      <c r="AB16" s="217"/>
      <c r="AC16" s="217">
        <f>SUM(C16:Q16)+AA16</f>
        <v>0</v>
      </c>
      <c r="AD16" s="176"/>
      <c r="AE16" s="217">
        <v>0</v>
      </c>
      <c r="AG16" s="217">
        <f>SUM(AC16:AE16)</f>
        <v>0</v>
      </c>
    </row>
    <row r="17" spans="1:33" s="154" customFormat="1" ht="21.75" customHeight="1">
      <c r="A17" s="104" t="s">
        <v>244</v>
      </c>
      <c r="B17" s="104"/>
      <c r="C17" s="53">
        <f>SUM(C14:C16)</f>
        <v>7742942</v>
      </c>
      <c r="D17" s="53"/>
      <c r="E17" s="53">
        <f>SUM(E14:E16)</f>
        <v>-1135146</v>
      </c>
      <c r="F17" s="53"/>
      <c r="G17" s="53">
        <f>SUM(G14:G16)</f>
        <v>36462883</v>
      </c>
      <c r="H17" s="53"/>
      <c r="I17" s="221">
        <f>SUM(I14:I16)</f>
        <v>3470021</v>
      </c>
      <c r="J17" s="53"/>
      <c r="K17" s="221">
        <v>0</v>
      </c>
      <c r="L17" s="53"/>
      <c r="M17" s="53">
        <f>SUM(M14:M16)</f>
        <v>820666</v>
      </c>
      <c r="N17" s="53"/>
      <c r="O17" s="221">
        <f>SUM(O14:O16)</f>
        <v>0</v>
      </c>
      <c r="P17" s="53"/>
      <c r="Q17" s="53">
        <f>SUM(Q14:Q16)</f>
        <v>52770259</v>
      </c>
      <c r="R17" s="53"/>
      <c r="S17" s="53">
        <f>SUM(S14:S16)</f>
        <v>7855428</v>
      </c>
      <c r="T17" s="53"/>
      <c r="U17" s="53">
        <f>SUM(U14:U16)</f>
        <v>215944</v>
      </c>
      <c r="V17" s="53"/>
      <c r="W17" s="53">
        <f>SUM(W14:W16)</f>
        <v>777227</v>
      </c>
      <c r="X17" s="53"/>
      <c r="Y17" s="53">
        <f>SUM(Y14:Y16)</f>
        <v>-4458413</v>
      </c>
      <c r="Z17" s="53"/>
      <c r="AA17" s="53">
        <f>SUM(AA14:AA16)</f>
        <v>4390186</v>
      </c>
      <c r="AB17" s="53"/>
      <c r="AC17" s="53">
        <f>SUM(AC14:AC16)</f>
        <v>104521811</v>
      </c>
      <c r="AD17" s="53"/>
      <c r="AE17" s="53">
        <f>SUM(AE14:AE16)</f>
        <v>16258989</v>
      </c>
      <c r="AG17" s="53">
        <f>SUM(AG14:AG16)</f>
        <v>120780800</v>
      </c>
    </row>
    <row r="18" spans="1:33" s="154" customFormat="1" ht="21.75" customHeight="1">
      <c r="A18" s="154" t="s">
        <v>180</v>
      </c>
      <c r="B18" s="10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98"/>
      <c r="AD18" s="53"/>
      <c r="AE18" s="53"/>
      <c r="AF18" s="53"/>
      <c r="AG18" s="53"/>
    </row>
    <row r="19" spans="1:33" s="154" customFormat="1" ht="21.75" customHeight="1">
      <c r="A19" s="154" t="s">
        <v>171</v>
      </c>
      <c r="B19" s="10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98"/>
      <c r="AD19" s="53"/>
      <c r="AE19" s="53"/>
      <c r="AF19" s="53"/>
      <c r="AG19" s="53"/>
    </row>
    <row r="20" spans="1:33" s="154" customFormat="1" ht="21.75" customHeight="1">
      <c r="A20" s="175" t="s">
        <v>202</v>
      </c>
      <c r="B20" s="104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98"/>
      <c r="AD20" s="53"/>
      <c r="AE20" s="53"/>
      <c r="AF20" s="53"/>
      <c r="AG20" s="53"/>
    </row>
    <row r="21" spans="1:33" s="154" customFormat="1" ht="21.75" customHeight="1">
      <c r="A21" s="175" t="s">
        <v>203</v>
      </c>
      <c r="B21" s="104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221"/>
      <c r="T21" s="53"/>
      <c r="U21" s="53"/>
      <c r="V21" s="53"/>
      <c r="W21" s="53"/>
      <c r="X21" s="53"/>
      <c r="Y21" s="53"/>
      <c r="Z21" s="53"/>
      <c r="AA21" s="53"/>
      <c r="AB21" s="53"/>
      <c r="AC21" s="98"/>
      <c r="AD21" s="53"/>
      <c r="AE21" s="53"/>
      <c r="AF21" s="53"/>
      <c r="AG21" s="53"/>
    </row>
    <row r="22" spans="1:33" s="120" customFormat="1" ht="22.5" customHeight="1">
      <c r="A22" s="9" t="s">
        <v>282</v>
      </c>
      <c r="B22" s="70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</row>
    <row r="23" spans="1:33" s="120" customFormat="1" ht="22.5" customHeight="1">
      <c r="A23" s="9" t="s">
        <v>283</v>
      </c>
      <c r="B23" s="70"/>
      <c r="C23" s="218">
        <v>0</v>
      </c>
      <c r="D23" s="187"/>
      <c r="E23" s="218">
        <v>0</v>
      </c>
      <c r="F23" s="186"/>
      <c r="G23" s="218">
        <v>0</v>
      </c>
      <c r="H23" s="222"/>
      <c r="I23" s="218">
        <v>0</v>
      </c>
      <c r="J23" s="187"/>
      <c r="K23" s="218">
        <v>0</v>
      </c>
      <c r="L23" s="186"/>
      <c r="M23" s="218">
        <v>0</v>
      </c>
      <c r="N23" s="186"/>
      <c r="O23" s="218">
        <v>0</v>
      </c>
      <c r="P23" s="187"/>
      <c r="Q23" s="218">
        <v>0</v>
      </c>
      <c r="R23" s="187"/>
      <c r="S23" s="218">
        <v>0</v>
      </c>
      <c r="T23" s="187"/>
      <c r="U23" s="218">
        <v>0</v>
      </c>
      <c r="V23" s="215"/>
      <c r="W23" s="218">
        <v>0</v>
      </c>
      <c r="X23" s="215"/>
      <c r="Y23" s="218">
        <v>0</v>
      </c>
      <c r="Z23" s="187"/>
      <c r="AA23" s="222">
        <f>SUM(S23:Z23)</f>
        <v>0</v>
      </c>
      <c r="AB23" s="186"/>
      <c r="AC23" s="218">
        <f>SUM(C23:Q23)+AA23</f>
        <v>0</v>
      </c>
      <c r="AD23" s="71"/>
      <c r="AE23" s="190">
        <v>-185683</v>
      </c>
      <c r="AF23" s="71"/>
      <c r="AG23" s="222">
        <f>SUM(AC23:AE23)</f>
        <v>-185683</v>
      </c>
    </row>
    <row r="24" spans="1:33" s="30" customFormat="1" ht="22.5" customHeight="1">
      <c r="A24" s="175" t="s">
        <v>215</v>
      </c>
      <c r="B24" s="97"/>
      <c r="C24" s="225"/>
      <c r="D24" s="194"/>
      <c r="E24" s="225"/>
      <c r="F24" s="189"/>
      <c r="G24" s="225"/>
      <c r="H24" s="189"/>
      <c r="I24" s="225"/>
      <c r="J24" s="194"/>
      <c r="K24" s="225"/>
      <c r="L24" s="189"/>
      <c r="M24" s="225"/>
      <c r="N24" s="189"/>
      <c r="O24" s="225"/>
      <c r="P24" s="194"/>
      <c r="Q24" s="225"/>
      <c r="R24" s="194"/>
      <c r="S24" s="225"/>
      <c r="T24" s="194"/>
      <c r="U24" s="225"/>
      <c r="V24" s="188"/>
      <c r="W24" s="225"/>
      <c r="X24" s="188"/>
      <c r="Y24" s="225"/>
      <c r="Z24" s="194"/>
      <c r="AA24" s="225"/>
      <c r="AB24" s="189"/>
      <c r="AC24" s="225"/>
      <c r="AD24" s="155"/>
      <c r="AE24" s="199"/>
      <c r="AF24" s="155"/>
      <c r="AG24" s="226"/>
    </row>
    <row r="25" spans="1:33" s="30" customFormat="1" ht="22.5" customHeight="1">
      <c r="A25" s="175" t="s">
        <v>203</v>
      </c>
      <c r="B25" s="97"/>
      <c r="C25" s="220">
        <f>SUM(C22:C24)</f>
        <v>0</v>
      </c>
      <c r="D25" s="194"/>
      <c r="E25" s="220">
        <f>SUM(E22:E24)</f>
        <v>0</v>
      </c>
      <c r="F25" s="189"/>
      <c r="G25" s="220">
        <f>SUM(G22:G24)</f>
        <v>0</v>
      </c>
      <c r="H25" s="221"/>
      <c r="I25" s="220">
        <f>SUM(I22:I24)</f>
        <v>0</v>
      </c>
      <c r="J25" s="194"/>
      <c r="K25" s="220">
        <f>SUM(K22:K24)</f>
        <v>0</v>
      </c>
      <c r="L25" s="189"/>
      <c r="M25" s="220">
        <f>SUM(M22:M24)</f>
        <v>0</v>
      </c>
      <c r="N25" s="189"/>
      <c r="O25" s="220">
        <f>SUM(O22:O24)</f>
        <v>0</v>
      </c>
      <c r="P25" s="194"/>
      <c r="Q25" s="220">
        <f>SUM(Q22:Q24)</f>
        <v>0</v>
      </c>
      <c r="R25" s="194"/>
      <c r="S25" s="220">
        <f>SUM(S22:S24)</f>
        <v>0</v>
      </c>
      <c r="T25" s="194"/>
      <c r="U25" s="220">
        <f>SUM(U22:U24)</f>
        <v>0</v>
      </c>
      <c r="V25" s="188"/>
      <c r="W25" s="220">
        <f>SUM(W22:W24)</f>
        <v>0</v>
      </c>
      <c r="X25" s="188"/>
      <c r="Y25" s="220">
        <f>SUM(Y22:Y24)</f>
        <v>0</v>
      </c>
      <c r="Z25" s="194"/>
      <c r="AA25" s="220">
        <f>SUM(AA22:AA24)</f>
        <v>0</v>
      </c>
      <c r="AB25" s="189"/>
      <c r="AC25" s="220">
        <f>SUM(AC22:AC24)</f>
        <v>0</v>
      </c>
      <c r="AD25" s="155"/>
      <c r="AE25" s="220">
        <f>SUM(AE22:AE24)</f>
        <v>-185683</v>
      </c>
      <c r="AF25" s="155"/>
      <c r="AG25" s="220">
        <f>SUM(AG22:AG24)</f>
        <v>-185683</v>
      </c>
    </row>
    <row r="26" spans="1:33" s="30" customFormat="1" ht="22.5" customHeight="1">
      <c r="A26" s="158" t="s">
        <v>170</v>
      </c>
      <c r="B26" s="97"/>
      <c r="C26" s="189"/>
      <c r="D26" s="194"/>
      <c r="E26" s="189"/>
      <c r="F26" s="189"/>
      <c r="G26" s="189"/>
      <c r="H26" s="189"/>
      <c r="I26" s="189"/>
      <c r="J26" s="194"/>
      <c r="K26" s="189"/>
      <c r="L26" s="189"/>
      <c r="M26" s="189"/>
      <c r="N26" s="189"/>
      <c r="O26" s="189"/>
      <c r="P26" s="194"/>
      <c r="Q26" s="189"/>
      <c r="R26" s="194"/>
      <c r="S26" s="189"/>
      <c r="T26" s="194"/>
      <c r="U26" s="189"/>
      <c r="V26" s="188"/>
      <c r="W26" s="189"/>
      <c r="X26" s="188"/>
      <c r="Y26" s="189"/>
      <c r="Z26" s="194"/>
      <c r="AA26" s="189"/>
      <c r="AB26" s="189"/>
      <c r="AC26" s="189"/>
      <c r="AD26" s="155"/>
      <c r="AE26" s="196"/>
      <c r="AF26" s="155"/>
      <c r="AG26" s="94"/>
    </row>
    <row r="27" spans="1:33" s="30" customFormat="1" ht="22.5" customHeight="1">
      <c r="A27" s="158" t="s">
        <v>181</v>
      </c>
      <c r="B27" s="97"/>
      <c r="C27" s="189"/>
      <c r="D27" s="194"/>
      <c r="E27" s="189"/>
      <c r="F27" s="189"/>
      <c r="G27" s="189"/>
      <c r="H27" s="189"/>
      <c r="I27" s="189"/>
      <c r="J27" s="194"/>
      <c r="K27" s="189"/>
      <c r="L27" s="189"/>
      <c r="M27" s="189"/>
      <c r="N27" s="189"/>
      <c r="O27" s="189"/>
      <c r="P27" s="194"/>
      <c r="Q27" s="189"/>
      <c r="R27" s="194"/>
      <c r="S27" s="189"/>
      <c r="T27" s="194"/>
      <c r="U27" s="189"/>
      <c r="V27" s="188"/>
      <c r="W27" s="189"/>
      <c r="X27" s="188"/>
      <c r="Y27" s="189"/>
      <c r="Z27" s="194"/>
      <c r="AA27" s="189"/>
      <c r="AB27" s="189"/>
      <c r="AC27" s="189"/>
      <c r="AD27" s="155"/>
      <c r="AE27" s="196"/>
      <c r="AF27" s="155"/>
      <c r="AG27" s="94"/>
    </row>
    <row r="28" spans="1:33" s="120" customFormat="1" ht="22.5" customHeight="1" hidden="1">
      <c r="A28" s="9" t="s">
        <v>186</v>
      </c>
      <c r="B28" s="70"/>
      <c r="C28" s="186"/>
      <c r="D28" s="187"/>
      <c r="E28" s="186"/>
      <c r="F28" s="186"/>
      <c r="G28" s="186"/>
      <c r="H28" s="186"/>
      <c r="I28" s="186"/>
      <c r="J28" s="187"/>
      <c r="K28" s="186"/>
      <c r="L28" s="186"/>
      <c r="M28" s="186"/>
      <c r="N28" s="186"/>
      <c r="O28" s="186"/>
      <c r="P28" s="187"/>
      <c r="Q28" s="186"/>
      <c r="R28" s="187"/>
      <c r="S28" s="186"/>
      <c r="T28" s="187"/>
      <c r="U28" s="186"/>
      <c r="V28" s="215"/>
      <c r="W28" s="186"/>
      <c r="X28" s="215"/>
      <c r="Y28" s="186"/>
      <c r="Z28" s="187"/>
      <c r="AA28" s="186"/>
      <c r="AB28" s="186"/>
      <c r="AC28" s="186"/>
      <c r="AD28" s="71"/>
      <c r="AE28" s="90"/>
      <c r="AF28" s="71"/>
      <c r="AG28" s="90"/>
    </row>
    <row r="29" spans="1:33" s="120" customFormat="1" ht="22.5" customHeight="1" hidden="1">
      <c r="A29" s="9" t="s">
        <v>187</v>
      </c>
      <c r="B29" s="70"/>
      <c r="C29" s="222">
        <v>0</v>
      </c>
      <c r="D29" s="187"/>
      <c r="E29" s="222">
        <v>0</v>
      </c>
      <c r="F29" s="222"/>
      <c r="G29" s="222">
        <v>0</v>
      </c>
      <c r="H29" s="222"/>
      <c r="I29" s="222">
        <v>0</v>
      </c>
      <c r="J29" s="222"/>
      <c r="K29" s="222"/>
      <c r="L29" s="222"/>
      <c r="M29" s="222">
        <v>0</v>
      </c>
      <c r="N29" s="222"/>
      <c r="O29" s="222">
        <v>0</v>
      </c>
      <c r="P29" s="222"/>
      <c r="Q29" s="222">
        <v>0</v>
      </c>
      <c r="R29" s="222"/>
      <c r="S29" s="222">
        <v>0</v>
      </c>
      <c r="T29" s="222"/>
      <c r="U29" s="222">
        <v>0</v>
      </c>
      <c r="V29" s="222"/>
      <c r="W29" s="222">
        <v>0</v>
      </c>
      <c r="X29" s="222"/>
      <c r="Y29" s="222">
        <v>0</v>
      </c>
      <c r="Z29" s="222"/>
      <c r="AA29" s="222">
        <f>SUM(S29:Y29)</f>
        <v>0</v>
      </c>
      <c r="AB29" s="222"/>
      <c r="AC29" s="222">
        <f>SUM(C29:Q29)+AA29</f>
        <v>0</v>
      </c>
      <c r="AD29" s="222"/>
      <c r="AE29" s="222"/>
      <c r="AF29" s="222"/>
      <c r="AG29" s="222">
        <f>SUM(AC29:AE29)</f>
        <v>0</v>
      </c>
    </row>
    <row r="30" spans="1:33" s="120" customFormat="1" ht="22.5" customHeight="1">
      <c r="A30" s="9" t="s">
        <v>322</v>
      </c>
      <c r="B30" s="70"/>
      <c r="C30" s="222">
        <v>0</v>
      </c>
      <c r="D30" s="187"/>
      <c r="E30" s="222">
        <v>0</v>
      </c>
      <c r="F30" s="222"/>
      <c r="G30" s="222">
        <v>0</v>
      </c>
      <c r="H30" s="222"/>
      <c r="I30" s="222">
        <v>0</v>
      </c>
      <c r="J30" s="222"/>
      <c r="K30" s="222">
        <v>102544</v>
      </c>
      <c r="L30" s="222"/>
      <c r="M30" s="222">
        <v>0</v>
      </c>
      <c r="N30" s="222"/>
      <c r="O30" s="222">
        <v>0</v>
      </c>
      <c r="P30" s="222"/>
      <c r="Q30" s="222">
        <v>0</v>
      </c>
      <c r="R30" s="222"/>
      <c r="S30" s="222">
        <v>0</v>
      </c>
      <c r="T30" s="222"/>
      <c r="U30" s="222">
        <v>0</v>
      </c>
      <c r="V30" s="222"/>
      <c r="W30" s="222">
        <v>0</v>
      </c>
      <c r="X30" s="222"/>
      <c r="Y30" s="222">
        <v>0</v>
      </c>
      <c r="Z30" s="222"/>
      <c r="AA30" s="222">
        <f>SUM(S30:Z30)</f>
        <v>0</v>
      </c>
      <c r="AB30" s="222"/>
      <c r="AC30" s="222">
        <f>SUM(C30:Q30)+AA30</f>
        <v>102544</v>
      </c>
      <c r="AD30" s="222"/>
      <c r="AE30" s="222">
        <v>439932</v>
      </c>
      <c r="AF30" s="222"/>
      <c r="AG30" s="222">
        <f>SUM(AC30:AE30)</f>
        <v>542476</v>
      </c>
    </row>
    <row r="31" spans="1:33" s="120" customFormat="1" ht="22.5" customHeight="1" hidden="1">
      <c r="A31" s="9" t="s">
        <v>186</v>
      </c>
      <c r="B31" s="70"/>
      <c r="C31" s="186"/>
      <c r="D31" s="187"/>
      <c r="E31" s="186"/>
      <c r="F31" s="186"/>
      <c r="G31" s="186"/>
      <c r="H31" s="186"/>
      <c r="I31" s="186"/>
      <c r="J31" s="187"/>
      <c r="K31" s="186"/>
      <c r="L31" s="186"/>
      <c r="M31" s="186"/>
      <c r="N31" s="186"/>
      <c r="O31" s="186"/>
      <c r="P31" s="187"/>
      <c r="Q31" s="186"/>
      <c r="R31" s="187"/>
      <c r="S31" s="186"/>
      <c r="T31" s="187"/>
      <c r="U31" s="186"/>
      <c r="V31" s="215"/>
      <c r="W31" s="186"/>
      <c r="X31" s="215"/>
      <c r="Y31" s="186"/>
      <c r="Z31" s="187"/>
      <c r="AA31" s="222"/>
      <c r="AB31" s="186"/>
      <c r="AC31" s="186"/>
      <c r="AD31" s="71"/>
      <c r="AE31" s="90"/>
      <c r="AF31" s="71"/>
      <c r="AG31" s="217"/>
    </row>
    <row r="32" spans="1:33" s="120" customFormat="1" ht="22.5" customHeight="1" hidden="1">
      <c r="A32" s="9" t="s">
        <v>230</v>
      </c>
      <c r="B32" s="70"/>
      <c r="C32" s="218">
        <v>0</v>
      </c>
      <c r="D32" s="187"/>
      <c r="E32" s="218">
        <v>0</v>
      </c>
      <c r="F32" s="186"/>
      <c r="G32" s="218">
        <v>0</v>
      </c>
      <c r="H32" s="222"/>
      <c r="I32" s="218">
        <v>0</v>
      </c>
      <c r="J32" s="187"/>
      <c r="K32" s="218"/>
      <c r="L32" s="186"/>
      <c r="M32" s="218">
        <v>0</v>
      </c>
      <c r="N32" s="186"/>
      <c r="O32" s="218">
        <v>0</v>
      </c>
      <c r="P32" s="187"/>
      <c r="Q32" s="218">
        <v>0</v>
      </c>
      <c r="R32" s="187"/>
      <c r="S32" s="218">
        <v>0</v>
      </c>
      <c r="T32" s="187"/>
      <c r="U32" s="218">
        <v>0</v>
      </c>
      <c r="V32" s="215"/>
      <c r="W32" s="218">
        <v>0</v>
      </c>
      <c r="X32" s="215"/>
      <c r="Y32" s="218">
        <v>0</v>
      </c>
      <c r="Z32" s="187"/>
      <c r="AA32" s="218">
        <f>SUM(S32:Y32)</f>
        <v>0</v>
      </c>
      <c r="AB32" s="186"/>
      <c r="AC32" s="222">
        <f>SUM(C32:Q32)+AA32</f>
        <v>0</v>
      </c>
      <c r="AD32" s="66"/>
      <c r="AE32" s="90"/>
      <c r="AF32" s="66"/>
      <c r="AG32" s="218">
        <f>SUM(AC32:AE32)</f>
        <v>0</v>
      </c>
    </row>
    <row r="33" spans="1:33" s="30" customFormat="1" ht="22.5" customHeight="1">
      <c r="A33" s="157" t="s">
        <v>190</v>
      </c>
      <c r="B33" s="97"/>
      <c r="C33" s="225"/>
      <c r="D33" s="93"/>
      <c r="E33" s="225"/>
      <c r="F33" s="189"/>
      <c r="G33" s="225"/>
      <c r="H33" s="189"/>
      <c r="I33" s="225"/>
      <c r="J33" s="93"/>
      <c r="K33" s="225"/>
      <c r="L33" s="189"/>
      <c r="M33" s="225"/>
      <c r="N33" s="189"/>
      <c r="O33" s="225"/>
      <c r="P33" s="93"/>
      <c r="Q33" s="225"/>
      <c r="R33" s="93"/>
      <c r="S33" s="225"/>
      <c r="T33" s="93"/>
      <c r="U33" s="225"/>
      <c r="V33" s="42"/>
      <c r="W33" s="225"/>
      <c r="X33" s="42"/>
      <c r="Y33" s="225"/>
      <c r="Z33" s="93"/>
      <c r="AA33" s="225"/>
      <c r="AB33" s="93"/>
      <c r="AC33" s="225"/>
      <c r="AD33" s="93"/>
      <c r="AE33" s="226"/>
      <c r="AF33" s="93"/>
      <c r="AG33" s="226"/>
    </row>
    <row r="34" spans="1:33" s="30" customFormat="1" ht="22.5" customHeight="1">
      <c r="A34" s="157" t="s">
        <v>181</v>
      </c>
      <c r="B34" s="97"/>
      <c r="C34" s="220">
        <f>SUM(C29:C32)</f>
        <v>0</v>
      </c>
      <c r="D34" s="194"/>
      <c r="E34" s="220">
        <f>SUM(E29:E32)</f>
        <v>0</v>
      </c>
      <c r="F34" s="189"/>
      <c r="G34" s="220">
        <f>SUM(G29:G32)</f>
        <v>0</v>
      </c>
      <c r="H34" s="221"/>
      <c r="I34" s="220">
        <f>SUM(I29:I32)</f>
        <v>0</v>
      </c>
      <c r="J34" s="194"/>
      <c r="K34" s="220">
        <f>SUM(K29:K32)</f>
        <v>102544</v>
      </c>
      <c r="L34" s="189"/>
      <c r="M34" s="220">
        <f>SUM(M29:M32)</f>
        <v>0</v>
      </c>
      <c r="N34" s="189"/>
      <c r="O34" s="220">
        <f>SUM(O29:O32)</f>
        <v>0</v>
      </c>
      <c r="P34" s="194"/>
      <c r="Q34" s="220">
        <f>SUM(Q29:Q32)</f>
        <v>0</v>
      </c>
      <c r="R34" s="194"/>
      <c r="S34" s="220">
        <f>SUM(S29:S32)</f>
        <v>0</v>
      </c>
      <c r="T34" s="194"/>
      <c r="U34" s="220">
        <f>SUM(U29:U32)</f>
        <v>0</v>
      </c>
      <c r="V34" s="188"/>
      <c r="W34" s="220">
        <f>SUM(W29:W32)</f>
        <v>0</v>
      </c>
      <c r="X34" s="188"/>
      <c r="Y34" s="220">
        <f>SUM(Y29:Y32)</f>
        <v>0</v>
      </c>
      <c r="Z34" s="194"/>
      <c r="AA34" s="220">
        <f>SUM(S34:Y34)</f>
        <v>0</v>
      </c>
      <c r="AB34" s="189"/>
      <c r="AC34" s="220">
        <f>SUM(C34:Q34)+AA34</f>
        <v>102544</v>
      </c>
      <c r="AD34" s="155"/>
      <c r="AE34" s="220">
        <f>SUM(AE27:AE32)</f>
        <v>439932</v>
      </c>
      <c r="AF34" s="155"/>
      <c r="AG34" s="220">
        <f>SUM(AC34:AE34)</f>
        <v>542476</v>
      </c>
    </row>
    <row r="35" spans="1:33" s="30" customFormat="1" ht="22.5" customHeight="1">
      <c r="A35" s="10" t="s">
        <v>183</v>
      </c>
      <c r="B35" s="97"/>
      <c r="C35" s="189"/>
      <c r="D35" s="93"/>
      <c r="E35" s="189"/>
      <c r="F35" s="189"/>
      <c r="G35" s="189"/>
      <c r="H35" s="189"/>
      <c r="I35" s="189"/>
      <c r="J35" s="93"/>
      <c r="K35" s="189"/>
      <c r="L35" s="189"/>
      <c r="M35" s="189"/>
      <c r="N35" s="189"/>
      <c r="O35" s="189"/>
      <c r="P35" s="93"/>
      <c r="Q35" s="189"/>
      <c r="R35" s="93"/>
      <c r="S35" s="189"/>
      <c r="T35" s="93"/>
      <c r="U35" s="189"/>
      <c r="V35" s="42"/>
      <c r="W35" s="189"/>
      <c r="X35" s="42"/>
      <c r="Y35" s="189"/>
      <c r="Z35" s="93"/>
      <c r="AA35" s="189"/>
      <c r="AB35" s="93"/>
      <c r="AC35" s="189"/>
      <c r="AD35" s="93"/>
      <c r="AE35" s="94"/>
      <c r="AF35" s="93"/>
      <c r="AG35" s="94"/>
    </row>
    <row r="36" spans="1:33" s="30" customFormat="1" ht="22.5" customHeight="1">
      <c r="A36" s="10" t="s">
        <v>171</v>
      </c>
      <c r="B36" s="97"/>
      <c r="C36" s="220">
        <f>SUM(C25,C34)</f>
        <v>0</v>
      </c>
      <c r="D36" s="93"/>
      <c r="E36" s="220">
        <f>SUM(E25,E34)</f>
        <v>0</v>
      </c>
      <c r="F36" s="189"/>
      <c r="G36" s="220">
        <f>SUM(G25,G34)</f>
        <v>0</v>
      </c>
      <c r="H36" s="221"/>
      <c r="I36" s="220">
        <f>SUM(I25,I34)</f>
        <v>0</v>
      </c>
      <c r="J36" s="93"/>
      <c r="K36" s="220">
        <f>SUM(K25,K34)</f>
        <v>102544</v>
      </c>
      <c r="L36" s="189"/>
      <c r="M36" s="220">
        <f>SUM(M25,M34)</f>
        <v>0</v>
      </c>
      <c r="N36" s="189"/>
      <c r="O36" s="220">
        <f>SUM(O25,O34)</f>
        <v>0</v>
      </c>
      <c r="P36" s="93"/>
      <c r="Q36" s="220">
        <f>SUM(Q25,Q34)</f>
        <v>0</v>
      </c>
      <c r="R36" s="93"/>
      <c r="S36" s="220">
        <f>SUM(S25,S34)</f>
        <v>0</v>
      </c>
      <c r="T36" s="93"/>
      <c r="U36" s="220">
        <f>SUM(U25,U34)</f>
        <v>0</v>
      </c>
      <c r="V36" s="42"/>
      <c r="W36" s="220">
        <f>SUM(W25,W34)</f>
        <v>0</v>
      </c>
      <c r="X36" s="42"/>
      <c r="Y36" s="220">
        <f>SUM(Y25,Y34)</f>
        <v>0</v>
      </c>
      <c r="Z36" s="93"/>
      <c r="AA36" s="220">
        <f>SUM(AA25,AA34)</f>
        <v>0</v>
      </c>
      <c r="AB36" s="93"/>
      <c r="AC36" s="220">
        <f>SUM(AC25,AC34)</f>
        <v>102544</v>
      </c>
      <c r="AD36" s="93"/>
      <c r="AE36" s="220">
        <f>SUM(AE25,AE34)</f>
        <v>254249</v>
      </c>
      <c r="AF36" s="93"/>
      <c r="AG36" s="220">
        <f>SUM(AG25,AG34)</f>
        <v>356793</v>
      </c>
    </row>
    <row r="37" spans="2:33" s="30" customFormat="1" ht="11.25" customHeight="1">
      <c r="B37" s="97"/>
      <c r="C37" s="189"/>
      <c r="D37" s="93"/>
      <c r="E37" s="189"/>
      <c r="F37" s="189"/>
      <c r="G37" s="189"/>
      <c r="H37" s="189"/>
      <c r="I37" s="189"/>
      <c r="J37" s="93"/>
      <c r="K37" s="189"/>
      <c r="L37" s="189"/>
      <c r="M37" s="189"/>
      <c r="N37" s="189"/>
      <c r="O37" s="189"/>
      <c r="P37" s="93"/>
      <c r="Q37" s="189"/>
      <c r="R37" s="93"/>
      <c r="S37" s="189"/>
      <c r="T37" s="93"/>
      <c r="U37" s="189"/>
      <c r="V37" s="42"/>
      <c r="W37" s="189"/>
      <c r="X37" s="42"/>
      <c r="Y37" s="189"/>
      <c r="Z37" s="93"/>
      <c r="AA37" s="189"/>
      <c r="AB37" s="93"/>
      <c r="AC37" s="189"/>
      <c r="AD37" s="93"/>
      <c r="AE37" s="94"/>
      <c r="AF37" s="93"/>
      <c r="AG37" s="94"/>
    </row>
    <row r="38" spans="1:33" s="30" customFormat="1" ht="22.5" customHeight="1">
      <c r="A38" s="10" t="s">
        <v>165</v>
      </c>
      <c r="B38" s="97"/>
      <c r="C38" s="189"/>
      <c r="D38" s="93"/>
      <c r="E38" s="189"/>
      <c r="F38" s="189"/>
      <c r="G38" s="189"/>
      <c r="H38" s="189"/>
      <c r="I38" s="189"/>
      <c r="J38" s="93"/>
      <c r="K38" s="189"/>
      <c r="L38" s="189"/>
      <c r="M38" s="189"/>
      <c r="N38" s="189"/>
      <c r="O38" s="189"/>
      <c r="P38" s="93"/>
      <c r="Q38" s="189"/>
      <c r="R38" s="93"/>
      <c r="S38" s="189"/>
      <c r="T38" s="93"/>
      <c r="U38" s="189"/>
      <c r="V38" s="42"/>
      <c r="W38" s="189"/>
      <c r="X38" s="42"/>
      <c r="Y38" s="189"/>
      <c r="Z38" s="93"/>
      <c r="AA38" s="189"/>
      <c r="AB38" s="93"/>
      <c r="AC38" s="189"/>
      <c r="AD38" s="93"/>
      <c r="AE38" s="94"/>
      <c r="AF38" s="93"/>
      <c r="AG38" s="94"/>
    </row>
    <row r="39" spans="1:33" s="120" customFormat="1" ht="22.5" customHeight="1">
      <c r="A39" s="9" t="s">
        <v>166</v>
      </c>
      <c r="B39" s="70"/>
      <c r="C39" s="222">
        <v>0</v>
      </c>
      <c r="D39" s="186"/>
      <c r="E39" s="222">
        <v>0</v>
      </c>
      <c r="F39" s="186"/>
      <c r="G39" s="222">
        <v>0</v>
      </c>
      <c r="H39" s="222"/>
      <c r="I39" s="222">
        <v>0</v>
      </c>
      <c r="J39" s="222"/>
      <c r="K39" s="222">
        <v>0</v>
      </c>
      <c r="L39" s="222"/>
      <c r="M39" s="222">
        <v>0</v>
      </c>
      <c r="N39" s="222"/>
      <c r="O39" s="222">
        <v>0</v>
      </c>
      <c r="P39" s="222"/>
      <c r="Q39" s="222">
        <f>'BL'!D157</f>
        <v>1026336</v>
      </c>
      <c r="R39" s="222"/>
      <c r="S39" s="222">
        <v>0</v>
      </c>
      <c r="T39" s="222"/>
      <c r="U39" s="222">
        <v>0</v>
      </c>
      <c r="V39" s="222"/>
      <c r="W39" s="222">
        <v>0</v>
      </c>
      <c r="X39" s="222"/>
      <c r="Y39" s="222">
        <v>0</v>
      </c>
      <c r="Z39" s="222"/>
      <c r="AA39" s="222">
        <f>SUM(S39:Y39)</f>
        <v>0</v>
      </c>
      <c r="AB39" s="222"/>
      <c r="AC39" s="222">
        <f>SUM(C39:Q39)+AA39</f>
        <v>1026336</v>
      </c>
      <c r="AD39" s="222"/>
      <c r="AE39" s="222">
        <f>'BL'!D159</f>
        <v>310216</v>
      </c>
      <c r="AF39" s="222"/>
      <c r="AG39" s="222">
        <f>SUM(AC39:AE39)</f>
        <v>1336552</v>
      </c>
    </row>
    <row r="40" spans="1:33" s="120" customFormat="1" ht="22.5" customHeight="1">
      <c r="A40" s="70" t="s">
        <v>167</v>
      </c>
      <c r="B40" s="70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66"/>
      <c r="Q40" s="190"/>
      <c r="R40" s="66"/>
      <c r="S40" s="186"/>
      <c r="T40" s="186"/>
      <c r="U40" s="186"/>
      <c r="V40" s="215"/>
      <c r="W40" s="186"/>
      <c r="X40" s="215"/>
      <c r="Y40" s="186"/>
      <c r="Z40" s="186"/>
      <c r="AA40" s="186"/>
      <c r="AB40" s="66"/>
      <c r="AC40" s="222"/>
      <c r="AD40" s="66"/>
      <c r="AE40" s="222"/>
      <c r="AF40" s="66"/>
      <c r="AG40" s="222"/>
    </row>
    <row r="41" spans="1:33" s="120" customFormat="1" ht="22.5" customHeight="1">
      <c r="A41" s="70" t="s">
        <v>269</v>
      </c>
      <c r="B41" s="70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66"/>
      <c r="Q41" s="190"/>
      <c r="R41" s="66"/>
      <c r="S41" s="186"/>
      <c r="T41" s="186"/>
      <c r="U41" s="186"/>
      <c r="V41" s="215"/>
      <c r="W41" s="186"/>
      <c r="X41" s="215"/>
      <c r="Y41" s="186"/>
      <c r="Z41" s="186"/>
      <c r="AA41" s="186"/>
      <c r="AB41" s="66"/>
      <c r="AC41" s="222"/>
      <c r="AD41" s="66"/>
      <c r="AE41" s="222"/>
      <c r="AF41" s="66"/>
      <c r="AG41" s="222"/>
    </row>
    <row r="42" spans="1:33" s="120" customFormat="1" ht="22.5" customHeight="1">
      <c r="A42" s="70" t="s">
        <v>254</v>
      </c>
      <c r="B42" s="70"/>
      <c r="C42" s="222">
        <v>0</v>
      </c>
      <c r="D42" s="186"/>
      <c r="E42" s="222">
        <v>0</v>
      </c>
      <c r="F42" s="186"/>
      <c r="G42" s="222">
        <v>0</v>
      </c>
      <c r="H42" s="222"/>
      <c r="I42" s="222">
        <v>0</v>
      </c>
      <c r="J42" s="186"/>
      <c r="K42" s="222">
        <v>0</v>
      </c>
      <c r="L42" s="186"/>
      <c r="M42" s="222">
        <v>0</v>
      </c>
      <c r="N42" s="186"/>
      <c r="O42" s="222">
        <v>0</v>
      </c>
      <c r="P42" s="66"/>
      <c r="Q42" s="190">
        <v>-66630</v>
      </c>
      <c r="R42" s="66"/>
      <c r="S42" s="222">
        <v>0</v>
      </c>
      <c r="T42" s="222"/>
      <c r="U42" s="222">
        <v>0</v>
      </c>
      <c r="V42" s="222"/>
      <c r="W42" s="222">
        <v>0</v>
      </c>
      <c r="X42" s="222"/>
      <c r="Y42" s="222">
        <v>0</v>
      </c>
      <c r="Z42" s="222"/>
      <c r="AA42" s="222">
        <f>SUM(S42:Y42)</f>
        <v>0</v>
      </c>
      <c r="AB42" s="66"/>
      <c r="AC42" s="222">
        <f>SUM(C42:Q42)+AA42</f>
        <v>-66630</v>
      </c>
      <c r="AD42" s="66"/>
      <c r="AE42" s="222">
        <v>0</v>
      </c>
      <c r="AF42" s="66"/>
      <c r="AG42" s="222">
        <f>SUM(AC42:AE42)</f>
        <v>-66630</v>
      </c>
    </row>
    <row r="43" spans="1:33" s="120" customFormat="1" ht="22.5" customHeight="1">
      <c r="A43" s="70" t="s">
        <v>255</v>
      </c>
      <c r="B43" s="70"/>
      <c r="C43" s="218">
        <v>0</v>
      </c>
      <c r="D43" s="186"/>
      <c r="E43" s="218">
        <v>0</v>
      </c>
      <c r="F43" s="186"/>
      <c r="G43" s="218">
        <v>0</v>
      </c>
      <c r="H43" s="222"/>
      <c r="I43" s="218">
        <v>0</v>
      </c>
      <c r="J43" s="186"/>
      <c r="K43" s="218">
        <v>0</v>
      </c>
      <c r="L43" s="186"/>
      <c r="M43" s="218">
        <v>0</v>
      </c>
      <c r="N43" s="186"/>
      <c r="O43" s="218">
        <v>0</v>
      </c>
      <c r="P43" s="186"/>
      <c r="Q43" s="218">
        <v>0</v>
      </c>
      <c r="R43" s="186"/>
      <c r="S43" s="218">
        <v>0</v>
      </c>
      <c r="T43" s="186"/>
      <c r="U43" s="191">
        <v>-5880</v>
      </c>
      <c r="V43" s="215"/>
      <c r="W43" s="191">
        <v>734020</v>
      </c>
      <c r="X43" s="161"/>
      <c r="Y43" s="191">
        <v>-3494047</v>
      </c>
      <c r="Z43" s="66"/>
      <c r="AA43" s="218">
        <f>SUM(S43:Y43)</f>
        <v>-2765907</v>
      </c>
      <c r="AB43" s="66"/>
      <c r="AC43" s="218">
        <f>SUM(C43:Q43)+AA43</f>
        <v>-2765907</v>
      </c>
      <c r="AD43" s="66"/>
      <c r="AE43" s="191">
        <f>'BL'!D191-'SH 11'!AE39</f>
        <v>-596500</v>
      </c>
      <c r="AF43" s="66"/>
      <c r="AG43" s="218">
        <f>SUM(AC43:AE43)</f>
        <v>-3362407</v>
      </c>
    </row>
    <row r="44" spans="1:33" s="30" customFormat="1" ht="22.5" customHeight="1">
      <c r="A44" s="10" t="s">
        <v>168</v>
      </c>
      <c r="B44" s="97"/>
      <c r="C44" s="220">
        <f>SUM(C38:C43)</f>
        <v>0</v>
      </c>
      <c r="D44" s="189"/>
      <c r="E44" s="220">
        <f>SUM(E38:E43)</f>
        <v>0</v>
      </c>
      <c r="F44" s="189"/>
      <c r="G44" s="220">
        <f>SUM(G38:G43)</f>
        <v>0</v>
      </c>
      <c r="H44" s="221"/>
      <c r="I44" s="220">
        <f>SUM(I38:I43)</f>
        <v>0</v>
      </c>
      <c r="J44" s="189"/>
      <c r="K44" s="220">
        <f>SUM(K38:K43)</f>
        <v>0</v>
      </c>
      <c r="L44" s="189"/>
      <c r="M44" s="220">
        <f>SUM(M38:M43)</f>
        <v>0</v>
      </c>
      <c r="N44" s="189"/>
      <c r="O44" s="220">
        <f>SUM(O38:O43)</f>
        <v>0</v>
      </c>
      <c r="P44" s="93"/>
      <c r="Q44" s="220">
        <f>SUM(Q38:Q43)</f>
        <v>959706</v>
      </c>
      <c r="R44" s="144"/>
      <c r="S44" s="220">
        <f>SUM(S38:S43)</f>
        <v>0</v>
      </c>
      <c r="T44" s="189"/>
      <c r="U44" s="220">
        <f>SUM(U38:U43)</f>
        <v>-5880</v>
      </c>
      <c r="V44" s="143"/>
      <c r="W44" s="220">
        <f>SUM(W38:W43)</f>
        <v>734020</v>
      </c>
      <c r="X44" s="143"/>
      <c r="Y44" s="220">
        <f>SUM(Y38:Y43)</f>
        <v>-3494047</v>
      </c>
      <c r="Z44" s="144"/>
      <c r="AA44" s="220">
        <f>SUM(AA38:AA43)</f>
        <v>-2765907</v>
      </c>
      <c r="AB44" s="144"/>
      <c r="AC44" s="220">
        <f>SUM(AC38:AC43)</f>
        <v>-1806201</v>
      </c>
      <c r="AD44" s="144"/>
      <c r="AE44" s="220">
        <f>SUM(AE38:AE43)</f>
        <v>-286284</v>
      </c>
      <c r="AF44" s="144"/>
      <c r="AG44" s="220">
        <f>SUM(AG38:AG43)</f>
        <v>-2092485</v>
      </c>
    </row>
    <row r="45" spans="1:33" s="154" customFormat="1" ht="21.75" customHeight="1" thickBot="1">
      <c r="A45" s="104" t="s">
        <v>243</v>
      </c>
      <c r="B45" s="104"/>
      <c r="C45" s="95">
        <f>C17+C44+C36</f>
        <v>7742942</v>
      </c>
      <c r="D45" s="96"/>
      <c r="E45" s="95">
        <f>E17+E44+E36</f>
        <v>-1135146</v>
      </c>
      <c r="F45" s="94"/>
      <c r="G45" s="95">
        <f>G17+G44+G36</f>
        <v>36462883</v>
      </c>
      <c r="H45" s="94"/>
      <c r="I45" s="95">
        <f>I17+I44+I36</f>
        <v>3470021</v>
      </c>
      <c r="J45" s="96"/>
      <c r="K45" s="95">
        <f>K17+K44+K36</f>
        <v>102544</v>
      </c>
      <c r="L45" s="94"/>
      <c r="M45" s="95">
        <f>M17+M44+M36</f>
        <v>820666</v>
      </c>
      <c r="N45" s="94"/>
      <c r="O45" s="224">
        <f>O17+O44+O36</f>
        <v>0</v>
      </c>
      <c r="P45" s="96"/>
      <c r="Q45" s="95">
        <f>Q17+Q44+Q36</f>
        <v>53729965</v>
      </c>
      <c r="R45" s="96"/>
      <c r="S45" s="95">
        <f>S17+S44+S36</f>
        <v>7855428</v>
      </c>
      <c r="T45" s="96"/>
      <c r="U45" s="95">
        <f>U17+U44+U36</f>
        <v>210064</v>
      </c>
      <c r="V45" s="96"/>
      <c r="W45" s="95">
        <f>W17+W44+W36</f>
        <v>1511247</v>
      </c>
      <c r="X45" s="96"/>
      <c r="Y45" s="95">
        <f>Y17+Y44+Y36</f>
        <v>-7952460</v>
      </c>
      <c r="Z45" s="96"/>
      <c r="AA45" s="95">
        <f>AA17+AA44+AA36</f>
        <v>1624279</v>
      </c>
      <c r="AB45" s="96"/>
      <c r="AC45" s="95">
        <f>AC17+AC44+AC36</f>
        <v>102818154</v>
      </c>
      <c r="AD45" s="96"/>
      <c r="AE45" s="95">
        <f>AE17+AE44+AE36</f>
        <v>16226954</v>
      </c>
      <c r="AF45" s="96"/>
      <c r="AG45" s="95">
        <f>AG17+AG44+AG36</f>
        <v>119045108</v>
      </c>
    </row>
    <row r="46" ht="21" customHeight="1" thickTop="1"/>
  </sheetData>
  <sheetProtection/>
  <mergeCells count="2">
    <mergeCell ref="C4:AG4"/>
    <mergeCell ref="S5:AA5"/>
  </mergeCells>
  <printOptions/>
  <pageMargins left="0.7" right="0.4" top="0.48" bottom="0.5" header="0.5" footer="0.5"/>
  <pageSetup firstPageNumber="11" useFirstPageNumber="1" fitToHeight="1" fitToWidth="1" horizontalDpi="600" verticalDpi="600" orientation="landscape" paperSize="9" scale="57" r:id="rId1"/>
  <headerFooter alignWithMargins="0">
    <oddFooter>&amp;Lหมายเหตุประกอบงบการเงินเป็นส่วนหนึ่งของงบการเงินนี้
&amp;C&amp;P</oddFooter>
  </headerFooter>
  <ignoredErrors>
    <ignoredError sqref="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view="pageBreakPreview" zoomScale="70" zoomScaleSheetLayoutView="70" zoomScalePageLayoutView="0" workbookViewId="0" topLeftCell="A1">
      <selection activeCell="A35" sqref="A35:IV65536"/>
    </sheetView>
  </sheetViews>
  <sheetFormatPr defaultColWidth="9.140625" defaultRowHeight="22.5" customHeight="1"/>
  <cols>
    <col min="1" max="1" width="39.140625" style="5" customWidth="1"/>
    <col min="2" max="2" width="2.7109375" style="5" customWidth="1"/>
    <col min="3" max="3" width="16.7109375" style="5" customWidth="1"/>
    <col min="4" max="4" width="2.140625" style="5" customWidth="1"/>
    <col min="5" max="5" width="16.7109375" style="5" customWidth="1"/>
    <col min="6" max="6" width="2.00390625" style="5" customWidth="1"/>
    <col min="7" max="7" width="16.7109375" style="5" customWidth="1"/>
    <col min="8" max="8" width="2.140625" style="5" customWidth="1"/>
    <col min="9" max="9" width="16.7109375" style="5" customWidth="1"/>
    <col min="10" max="10" width="2.140625" style="5" customWidth="1"/>
    <col min="11" max="11" width="16.7109375" style="5" customWidth="1"/>
    <col min="12" max="12" width="2.140625" style="5" customWidth="1"/>
    <col min="13" max="13" width="16.7109375" style="5" customWidth="1"/>
    <col min="14" max="14" width="2.140625" style="5" customWidth="1"/>
    <col min="15" max="15" width="16.7109375" style="5" customWidth="1"/>
    <col min="16" max="16" width="2.140625" style="5" customWidth="1"/>
    <col min="17" max="17" width="16.7109375" style="5" customWidth="1"/>
    <col min="18" max="18" width="2.140625" style="5" customWidth="1"/>
    <col min="19" max="19" width="16.7109375" style="5" customWidth="1"/>
    <col min="20" max="20" width="2.140625" style="5" customWidth="1"/>
    <col min="21" max="21" width="16.7109375" style="5" customWidth="1"/>
    <col min="22" max="22" width="2.140625" style="5" customWidth="1"/>
    <col min="23" max="23" width="16.7109375" style="5" customWidth="1"/>
    <col min="24" max="16384" width="9.140625" style="5" customWidth="1"/>
  </cols>
  <sheetData>
    <row r="1" spans="1:22" ht="24.75" customHeight="1">
      <c r="A1" s="4" t="s">
        <v>131</v>
      </c>
      <c r="B1" s="4"/>
      <c r="C1" s="20"/>
      <c r="D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4"/>
      <c r="V1" s="4"/>
    </row>
    <row r="2" spans="1:22" ht="24.75" customHeight="1">
      <c r="A2" s="4" t="s">
        <v>270</v>
      </c>
      <c r="B2" s="4"/>
      <c r="C2" s="20"/>
      <c r="D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V2" s="4"/>
    </row>
    <row r="3" spans="1:23" ht="21.75" customHeight="1">
      <c r="A3" s="21"/>
      <c r="B3" s="21"/>
      <c r="C3" s="20"/>
      <c r="D3" s="21"/>
      <c r="E3" s="19"/>
      <c r="F3" s="21"/>
      <c r="G3" s="19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9"/>
      <c r="T3" s="21"/>
      <c r="U3" s="19"/>
      <c r="V3" s="21"/>
      <c r="W3" s="128" t="s">
        <v>139</v>
      </c>
    </row>
    <row r="4" spans="1:23" ht="21.75" customHeight="1">
      <c r="A4" s="7"/>
      <c r="B4" s="7"/>
      <c r="C4" s="247" t="s">
        <v>60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</row>
    <row r="5" spans="1:23" ht="21.75" customHeight="1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48" t="s">
        <v>155</v>
      </c>
      <c r="T5" s="248"/>
      <c r="U5" s="248"/>
      <c r="V5" s="6"/>
      <c r="W5" s="181"/>
    </row>
    <row r="6" spans="1:23" ht="21.75" customHeight="1">
      <c r="A6" s="7"/>
      <c r="B6" s="7"/>
      <c r="C6" s="6"/>
      <c r="D6" s="6"/>
      <c r="E6" s="6"/>
      <c r="F6" s="6"/>
      <c r="G6" s="6"/>
      <c r="H6" s="6"/>
      <c r="I6" s="6"/>
      <c r="J6" s="6"/>
      <c r="K6" s="216" t="s">
        <v>21</v>
      </c>
      <c r="L6" s="6"/>
      <c r="M6" s="6"/>
      <c r="N6" s="6"/>
      <c r="O6" s="6"/>
      <c r="P6" s="6"/>
      <c r="Q6" s="6"/>
      <c r="R6" s="6"/>
      <c r="S6" s="6"/>
      <c r="T6" s="6"/>
      <c r="U6" s="138" t="s">
        <v>156</v>
      </c>
      <c r="V6" s="6"/>
      <c r="W6" s="181"/>
    </row>
    <row r="7" spans="1:23" ht="21.75" customHeight="1">
      <c r="A7" s="8"/>
      <c r="B7" s="8"/>
      <c r="C7" s="8" t="s">
        <v>31</v>
      </c>
      <c r="D7" s="8"/>
      <c r="E7" s="8"/>
      <c r="F7" s="8"/>
      <c r="G7" s="8"/>
      <c r="H7" s="6"/>
      <c r="I7" s="6"/>
      <c r="J7" s="6"/>
      <c r="K7" s="162" t="s">
        <v>256</v>
      </c>
      <c r="L7" s="6"/>
      <c r="M7" s="6"/>
      <c r="N7" s="6"/>
      <c r="O7" s="6"/>
      <c r="P7" s="6"/>
      <c r="Q7" s="22" t="s">
        <v>22</v>
      </c>
      <c r="R7" s="6"/>
      <c r="S7" s="54" t="s">
        <v>93</v>
      </c>
      <c r="T7" s="54"/>
      <c r="U7" s="116" t="s">
        <v>157</v>
      </c>
      <c r="V7" s="8"/>
      <c r="W7" s="181"/>
    </row>
    <row r="8" spans="1:23" ht="21.75" customHeight="1">
      <c r="A8" s="8"/>
      <c r="B8" s="8"/>
      <c r="C8" s="8" t="s">
        <v>32</v>
      </c>
      <c r="D8" s="8"/>
      <c r="E8" s="54" t="s">
        <v>124</v>
      </c>
      <c r="F8" s="8"/>
      <c r="G8" s="8" t="s">
        <v>28</v>
      </c>
      <c r="H8" s="8"/>
      <c r="I8" s="8"/>
      <c r="J8" s="8"/>
      <c r="K8" s="8" t="s">
        <v>257</v>
      </c>
      <c r="L8" s="8"/>
      <c r="M8" s="8" t="s">
        <v>101</v>
      </c>
      <c r="N8" s="8"/>
      <c r="O8" s="52" t="s">
        <v>52</v>
      </c>
      <c r="P8" s="8"/>
      <c r="Q8" s="8" t="s">
        <v>55</v>
      </c>
      <c r="R8" s="8"/>
      <c r="S8" s="54" t="s">
        <v>67</v>
      </c>
      <c r="T8" s="54"/>
      <c r="U8" s="67" t="s">
        <v>158</v>
      </c>
      <c r="V8" s="8"/>
      <c r="W8" s="67" t="s">
        <v>68</v>
      </c>
    </row>
    <row r="9" spans="1:23" ht="21.75" customHeight="1">
      <c r="A9" s="11"/>
      <c r="B9" s="12"/>
      <c r="C9" s="109" t="s">
        <v>34</v>
      </c>
      <c r="D9" s="11"/>
      <c r="E9" s="110" t="s">
        <v>128</v>
      </c>
      <c r="F9" s="11"/>
      <c r="G9" s="109" t="s">
        <v>95</v>
      </c>
      <c r="H9" s="11"/>
      <c r="I9" s="160" t="s">
        <v>206</v>
      </c>
      <c r="J9" s="163"/>
      <c r="K9" s="109" t="s">
        <v>258</v>
      </c>
      <c r="L9" s="11"/>
      <c r="M9" s="109" t="s">
        <v>53</v>
      </c>
      <c r="N9" s="11"/>
      <c r="O9" s="110" t="s">
        <v>94</v>
      </c>
      <c r="P9" s="11"/>
      <c r="Q9" s="109" t="s">
        <v>54</v>
      </c>
      <c r="R9" s="11"/>
      <c r="S9" s="110" t="s">
        <v>1</v>
      </c>
      <c r="T9" s="54"/>
      <c r="U9" s="111" t="s">
        <v>19</v>
      </c>
      <c r="V9" s="11"/>
      <c r="W9" s="111" t="s">
        <v>45</v>
      </c>
    </row>
    <row r="10" spans="1:23" ht="11.25" customHeight="1">
      <c r="A10" s="11"/>
      <c r="B10" s="12"/>
      <c r="C10" s="8"/>
      <c r="D10" s="11"/>
      <c r="E10" s="52"/>
      <c r="F10" s="11"/>
      <c r="G10" s="8"/>
      <c r="H10" s="11"/>
      <c r="I10" s="11"/>
      <c r="J10" s="11"/>
      <c r="K10" s="11"/>
      <c r="L10" s="11"/>
      <c r="M10" s="8"/>
      <c r="N10" s="11"/>
      <c r="O10" s="52"/>
      <c r="P10" s="11"/>
      <c r="Q10" s="8"/>
      <c r="R10" s="11"/>
      <c r="S10" s="52"/>
      <c r="T10" s="54"/>
      <c r="U10" s="67"/>
      <c r="V10" s="11"/>
      <c r="W10" s="67"/>
    </row>
    <row r="11" spans="1:23" ht="5.25" customHeight="1">
      <c r="A11" s="134"/>
      <c r="B11" s="68"/>
      <c r="C11" s="69"/>
      <c r="D11" s="69"/>
      <c r="E11" s="195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196"/>
      <c r="V11" s="69"/>
      <c r="W11" s="69"/>
    </row>
    <row r="12" spans="1:2" s="131" customFormat="1" ht="22.5" customHeight="1">
      <c r="A12" s="230" t="s">
        <v>252</v>
      </c>
      <c r="B12" s="164"/>
    </row>
    <row r="13" spans="1:2" s="2" customFormat="1" ht="22.5" customHeight="1" hidden="1">
      <c r="A13" s="164" t="s">
        <v>191</v>
      </c>
      <c r="B13" s="68"/>
    </row>
    <row r="14" spans="1:23" s="2" customFormat="1" ht="22.5" customHeight="1" hidden="1">
      <c r="A14" s="68" t="s">
        <v>236</v>
      </c>
      <c r="B14" s="68"/>
      <c r="C14" s="69">
        <v>7519938</v>
      </c>
      <c r="D14" s="69"/>
      <c r="E14" s="195">
        <v>-1628825</v>
      </c>
      <c r="F14" s="69"/>
      <c r="G14" s="69">
        <v>16478865</v>
      </c>
      <c r="H14" s="69"/>
      <c r="I14" s="188" t="s">
        <v>20</v>
      </c>
      <c r="J14" s="188"/>
      <c r="K14" s="188" t="s">
        <v>20</v>
      </c>
      <c r="L14" s="69"/>
      <c r="M14" s="69">
        <v>820666</v>
      </c>
      <c r="N14" s="69"/>
      <c r="O14" s="69">
        <v>1628825</v>
      </c>
      <c r="P14" s="69"/>
      <c r="Q14" s="69">
        <v>26461122</v>
      </c>
      <c r="R14" s="69"/>
      <c r="S14" s="69">
        <v>678632</v>
      </c>
      <c r="T14" s="69"/>
      <c r="U14" s="196">
        <f>S14</f>
        <v>678632</v>
      </c>
      <c r="V14" s="69"/>
      <c r="W14" s="196">
        <f>SUM(C14:S14)</f>
        <v>51959223</v>
      </c>
    </row>
    <row r="15" spans="1:23" s="119" customFormat="1" ht="22.5" customHeight="1" hidden="1">
      <c r="A15" s="184" t="s">
        <v>196</v>
      </c>
      <c r="B15" s="184"/>
      <c r="C15" s="121"/>
      <c r="D15" s="121"/>
      <c r="E15" s="197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90"/>
      <c r="V15" s="121"/>
      <c r="W15" s="190"/>
    </row>
    <row r="16" spans="1:23" s="119" customFormat="1" ht="22.5" customHeight="1" hidden="1">
      <c r="A16" s="184" t="s">
        <v>197</v>
      </c>
      <c r="B16" s="177">
        <v>3</v>
      </c>
      <c r="C16" s="186" t="s">
        <v>20</v>
      </c>
      <c r="D16" s="121"/>
      <c r="E16" s="186" t="s">
        <v>20</v>
      </c>
      <c r="F16" s="121"/>
      <c r="G16" s="186" t="s">
        <v>20</v>
      </c>
      <c r="H16" s="121"/>
      <c r="I16" s="186" t="s">
        <v>20</v>
      </c>
      <c r="J16" s="186"/>
      <c r="K16" s="186" t="s">
        <v>20</v>
      </c>
      <c r="L16" s="121"/>
      <c r="M16" s="186" t="s">
        <v>20</v>
      </c>
      <c r="N16" s="121"/>
      <c r="O16" s="186" t="s">
        <v>20</v>
      </c>
      <c r="P16" s="121"/>
      <c r="Q16" s="121">
        <v>12094</v>
      </c>
      <c r="R16" s="121"/>
      <c r="S16" s="186" t="s">
        <v>20</v>
      </c>
      <c r="T16" s="121"/>
      <c r="U16" s="190" t="str">
        <f>S16</f>
        <v>-</v>
      </c>
      <c r="V16" s="121"/>
      <c r="W16" s="190">
        <f>SUM(C16:S16)</f>
        <v>12094</v>
      </c>
    </row>
    <row r="17" spans="1:23" s="2" customFormat="1" ht="22.5" customHeight="1">
      <c r="A17" s="68" t="s">
        <v>191</v>
      </c>
      <c r="B17" s="68"/>
      <c r="C17" s="69">
        <f>SUM(C14:C16)</f>
        <v>7519938</v>
      </c>
      <c r="D17" s="69"/>
      <c r="E17" s="69">
        <f>SUM(E14:E16)</f>
        <v>-1628825</v>
      </c>
      <c r="F17" s="69"/>
      <c r="G17" s="69">
        <f>SUM(G14:G16)</f>
        <v>16478865</v>
      </c>
      <c r="H17" s="69"/>
      <c r="I17" s="221">
        <f>SUM(I14:I16)</f>
        <v>0</v>
      </c>
      <c r="J17" s="200"/>
      <c r="K17" s="221">
        <f>SUM(K14:K16)</f>
        <v>0</v>
      </c>
      <c r="L17" s="69"/>
      <c r="M17" s="69">
        <f>SUM(M14:M16)</f>
        <v>820666</v>
      </c>
      <c r="N17" s="69"/>
      <c r="O17" s="69">
        <f>SUM(O14:O16)</f>
        <v>1628825</v>
      </c>
      <c r="P17" s="69"/>
      <c r="Q17" s="69">
        <f>SUM(Q14:Q16)</f>
        <v>26473216</v>
      </c>
      <c r="R17" s="69"/>
      <c r="S17" s="69">
        <f>SUM(S14:S16)</f>
        <v>678632</v>
      </c>
      <c r="T17" s="69"/>
      <c r="U17" s="69">
        <f>SUM(U14:U16)</f>
        <v>678632</v>
      </c>
      <c r="V17" s="69"/>
      <c r="W17" s="69">
        <f>SUM(W14:W16)</f>
        <v>51971317</v>
      </c>
    </row>
    <row r="18" spans="1:23" s="2" customFormat="1" ht="22.5" customHeight="1">
      <c r="A18" s="68" t="s">
        <v>201</v>
      </c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</row>
    <row r="19" spans="1:23" s="2" customFormat="1" ht="22.5" customHeight="1">
      <c r="A19" s="68" t="s">
        <v>171</v>
      </c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</row>
    <row r="20" spans="1:23" s="2" customFormat="1" ht="22.5" customHeight="1">
      <c r="A20" s="175" t="s">
        <v>219</v>
      </c>
      <c r="B20" s="68"/>
      <c r="C20" s="69"/>
      <c r="D20" s="69"/>
      <c r="E20" s="195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196"/>
      <c r="V20" s="69"/>
      <c r="W20" s="196"/>
    </row>
    <row r="21" spans="1:23" s="119" customFormat="1" ht="22.5" customHeight="1">
      <c r="A21" s="202" t="s">
        <v>207</v>
      </c>
      <c r="B21" s="204"/>
      <c r="C21" s="121">
        <v>694004</v>
      </c>
      <c r="D21" s="121"/>
      <c r="E21" s="186" t="s">
        <v>20</v>
      </c>
      <c r="F21" s="121"/>
      <c r="G21" s="121">
        <v>20126119</v>
      </c>
      <c r="H21" s="121"/>
      <c r="I21" s="190">
        <v>3470021</v>
      </c>
      <c r="J21" s="190"/>
      <c r="K21" s="186" t="s">
        <v>20</v>
      </c>
      <c r="L21" s="121"/>
      <c r="M21" s="186" t="s">
        <v>20</v>
      </c>
      <c r="N21" s="121"/>
      <c r="O21" s="186" t="s">
        <v>20</v>
      </c>
      <c r="P21" s="121"/>
      <c r="Q21" s="186" t="s">
        <v>20</v>
      </c>
      <c r="R21" s="121"/>
      <c r="S21" s="186" t="s">
        <v>20</v>
      </c>
      <c r="T21" s="121"/>
      <c r="U21" s="186" t="str">
        <f>S21</f>
        <v>-</v>
      </c>
      <c r="V21" s="121"/>
      <c r="W21" s="190">
        <f>SUM(C21:S21)</f>
        <v>24290144</v>
      </c>
    </row>
    <row r="22" spans="1:23" s="119" customFormat="1" ht="22.5" customHeight="1">
      <c r="A22" s="203" t="s">
        <v>204</v>
      </c>
      <c r="B22" s="204"/>
      <c r="C22" s="179">
        <v>-471000</v>
      </c>
      <c r="D22" s="121"/>
      <c r="E22" s="205">
        <v>1628825</v>
      </c>
      <c r="F22" s="121"/>
      <c r="G22" s="179">
        <v>-1032129</v>
      </c>
      <c r="H22" s="121"/>
      <c r="I22" s="185" t="s">
        <v>20</v>
      </c>
      <c r="J22" s="186"/>
      <c r="K22" s="185" t="s">
        <v>20</v>
      </c>
      <c r="L22" s="121"/>
      <c r="M22" s="185" t="s">
        <v>20</v>
      </c>
      <c r="N22" s="121"/>
      <c r="O22" s="179">
        <v>-1628825</v>
      </c>
      <c r="P22" s="121"/>
      <c r="Q22" s="179">
        <f>1628825-125696</f>
        <v>1503129</v>
      </c>
      <c r="R22" s="121"/>
      <c r="S22" s="185" t="s">
        <v>20</v>
      </c>
      <c r="T22" s="121"/>
      <c r="U22" s="185" t="str">
        <f>S22</f>
        <v>-</v>
      </c>
      <c r="V22" s="121"/>
      <c r="W22" s="185" t="str">
        <f>U22</f>
        <v>-</v>
      </c>
    </row>
    <row r="23" spans="1:23" s="2" customFormat="1" ht="22.5" customHeight="1">
      <c r="A23" s="174" t="s">
        <v>220</v>
      </c>
      <c r="B23" s="68"/>
      <c r="C23" s="227">
        <f>SUM(C21:C22)</f>
        <v>223004</v>
      </c>
      <c r="D23" s="69"/>
      <c r="E23" s="227">
        <f>SUM(E21:E22)</f>
        <v>1628825</v>
      </c>
      <c r="F23" s="69"/>
      <c r="G23" s="227">
        <f>SUM(G21:G22)</f>
        <v>19093990</v>
      </c>
      <c r="H23" s="69"/>
      <c r="I23" s="227">
        <f>SUM(I21:I22)</f>
        <v>3470021</v>
      </c>
      <c r="J23" s="196"/>
      <c r="K23" s="227">
        <f>SUM(K21:K22)</f>
        <v>0</v>
      </c>
      <c r="L23" s="69"/>
      <c r="M23" s="227">
        <f>SUM(M21:M22)</f>
        <v>0</v>
      </c>
      <c r="N23" s="69"/>
      <c r="O23" s="227">
        <f>SUM(O21:O22)</f>
        <v>-1628825</v>
      </c>
      <c r="P23" s="69"/>
      <c r="Q23" s="227">
        <f>SUM(Q21:Q22)</f>
        <v>1503129</v>
      </c>
      <c r="R23" s="69"/>
      <c r="S23" s="227">
        <f>SUM(S21:S22)</f>
        <v>0</v>
      </c>
      <c r="T23" s="69"/>
      <c r="U23" s="227">
        <f>SUM(U21:U22)</f>
        <v>0</v>
      </c>
      <c r="V23" s="69"/>
      <c r="W23" s="227">
        <f>SUM(W21:W22)</f>
        <v>24290144</v>
      </c>
    </row>
    <row r="24" spans="1:23" s="2" customFormat="1" ht="22.5" customHeight="1">
      <c r="A24" s="68" t="s">
        <v>205</v>
      </c>
      <c r="B24" s="68"/>
      <c r="C24" s="169"/>
      <c r="D24" s="69"/>
      <c r="E24" s="198"/>
      <c r="F24" s="69"/>
      <c r="G24" s="169"/>
      <c r="H24" s="69"/>
      <c r="I24" s="225"/>
      <c r="J24" s="189"/>
      <c r="K24" s="189"/>
      <c r="L24" s="69"/>
      <c r="M24" s="225"/>
      <c r="N24" s="69"/>
      <c r="O24" s="169"/>
      <c r="P24" s="69"/>
      <c r="Q24" s="169"/>
      <c r="R24" s="69"/>
      <c r="S24" s="169"/>
      <c r="T24" s="69"/>
      <c r="U24" s="199"/>
      <c r="V24" s="69"/>
      <c r="W24" s="199"/>
    </row>
    <row r="25" spans="1:23" s="2" customFormat="1" ht="22.5" customHeight="1">
      <c r="A25" s="68" t="s">
        <v>171</v>
      </c>
      <c r="B25" s="68"/>
      <c r="C25" s="220">
        <f>SUM(C23:C24)</f>
        <v>223004</v>
      </c>
      <c r="D25" s="69"/>
      <c r="E25" s="220">
        <f>SUM(E23:E24)</f>
        <v>1628825</v>
      </c>
      <c r="F25" s="69"/>
      <c r="G25" s="220">
        <f>SUM(G23:G24)</f>
        <v>19093990</v>
      </c>
      <c r="H25" s="69"/>
      <c r="I25" s="220">
        <f>SUM(I23:I24)</f>
        <v>3470021</v>
      </c>
      <c r="J25" s="53"/>
      <c r="K25" s="220">
        <f>SUM(K23:K24)</f>
        <v>0</v>
      </c>
      <c r="L25" s="69"/>
      <c r="M25" s="220">
        <f>SUM(M23:M24)</f>
        <v>0</v>
      </c>
      <c r="N25" s="69"/>
      <c r="O25" s="80">
        <f>SUM(O23:O24)</f>
        <v>-1628825</v>
      </c>
      <c r="P25" s="69"/>
      <c r="Q25" s="80">
        <f>SUM(Q23:Q24)</f>
        <v>1503129</v>
      </c>
      <c r="R25" s="69"/>
      <c r="S25" s="220">
        <f>SUM(S23:S24)</f>
        <v>0</v>
      </c>
      <c r="T25" s="53"/>
      <c r="U25" s="220">
        <f>SUM(U23:U24)</f>
        <v>0</v>
      </c>
      <c r="V25" s="53"/>
      <c r="W25" s="220">
        <f>SUM(W23:W24)</f>
        <v>24290144</v>
      </c>
    </row>
    <row r="26" spans="1:23" s="2" customFormat="1" ht="22.5" customHeight="1">
      <c r="A26" s="68" t="s">
        <v>165</v>
      </c>
      <c r="B26" s="68"/>
      <c r="C26" s="69"/>
      <c r="D26" s="69"/>
      <c r="E26" s="195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196"/>
      <c r="V26" s="69"/>
      <c r="W26" s="196"/>
    </row>
    <row r="27" spans="1:23" s="119" customFormat="1" ht="21">
      <c r="A27" s="184" t="s">
        <v>166</v>
      </c>
      <c r="B27" s="184"/>
      <c r="C27" s="218">
        <v>0</v>
      </c>
      <c r="D27" s="176"/>
      <c r="E27" s="218">
        <v>0</v>
      </c>
      <c r="F27" s="176"/>
      <c r="G27" s="218">
        <v>0</v>
      </c>
      <c r="H27" s="176"/>
      <c r="I27" s="218">
        <v>0</v>
      </c>
      <c r="J27" s="186"/>
      <c r="K27" s="218">
        <v>0</v>
      </c>
      <c r="L27" s="176"/>
      <c r="M27" s="218">
        <v>0</v>
      </c>
      <c r="N27" s="186"/>
      <c r="O27" s="218">
        <v>0</v>
      </c>
      <c r="P27" s="121"/>
      <c r="Q27" s="201">
        <v>928450</v>
      </c>
      <c r="R27" s="121"/>
      <c r="S27" s="218">
        <v>0</v>
      </c>
      <c r="T27" s="121"/>
      <c r="U27" s="218">
        <v>0</v>
      </c>
      <c r="V27" s="121"/>
      <c r="W27" s="191">
        <f>SUM(C27:S27)</f>
        <v>928450</v>
      </c>
    </row>
    <row r="28" spans="1:23" s="2" customFormat="1" ht="22.5" thickBot="1">
      <c r="A28" s="68" t="s">
        <v>192</v>
      </c>
      <c r="B28" s="68"/>
      <c r="C28" s="145">
        <f>C17+C25+C27</f>
        <v>7742942</v>
      </c>
      <c r="D28" s="69"/>
      <c r="E28" s="228">
        <f>E17+E25+E27</f>
        <v>0</v>
      </c>
      <c r="F28" s="53"/>
      <c r="G28" s="145">
        <f>G17+G25+G27</f>
        <v>35572855</v>
      </c>
      <c r="H28" s="69"/>
      <c r="I28" s="145">
        <f>I17+I25+I27</f>
        <v>3470021</v>
      </c>
      <c r="J28" s="53"/>
      <c r="K28" s="228">
        <f>K17+K25+K27</f>
        <v>0</v>
      </c>
      <c r="L28" s="69"/>
      <c r="M28" s="145">
        <f>M17+M25+M27</f>
        <v>820666</v>
      </c>
      <c r="N28" s="69"/>
      <c r="O28" s="228">
        <f>O17+O25+O27</f>
        <v>0</v>
      </c>
      <c r="P28" s="69"/>
      <c r="Q28" s="145">
        <f>Q17+Q25+Q27</f>
        <v>28904795</v>
      </c>
      <c r="R28" s="69"/>
      <c r="S28" s="145">
        <f>S17+S25+S27</f>
        <v>678632</v>
      </c>
      <c r="T28" s="33"/>
      <c r="U28" s="145">
        <f>U17+U25+U27</f>
        <v>678632</v>
      </c>
      <c r="V28" s="53"/>
      <c r="W28" s="145">
        <f>W17+W25+W27</f>
        <v>77189911</v>
      </c>
    </row>
    <row r="29" ht="22.5" customHeight="1" thickTop="1"/>
    <row r="30" spans="1:23" ht="22.5" customHeight="1">
      <c r="A30" s="104" t="s">
        <v>253</v>
      </c>
      <c r="B30" s="6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2.5" customHeight="1">
      <c r="A31" s="164" t="s">
        <v>244</v>
      </c>
      <c r="B31" s="68"/>
      <c r="C31" s="233">
        <v>7742942</v>
      </c>
      <c r="D31" s="2"/>
      <c r="E31" s="222">
        <v>0</v>
      </c>
      <c r="F31" s="2"/>
      <c r="G31" s="233">
        <v>35572855</v>
      </c>
      <c r="H31" s="2"/>
      <c r="I31" s="233">
        <v>3470021</v>
      </c>
      <c r="J31" s="2"/>
      <c r="K31" s="233">
        <v>428671</v>
      </c>
      <c r="L31" s="2"/>
      <c r="M31" s="233">
        <v>820666</v>
      </c>
      <c r="N31" s="2"/>
      <c r="O31" s="222">
        <v>0</v>
      </c>
      <c r="P31" s="2"/>
      <c r="Q31" s="233">
        <v>26736166</v>
      </c>
      <c r="R31" s="2"/>
      <c r="S31" s="233">
        <v>1280946</v>
      </c>
      <c r="T31" s="2"/>
      <c r="U31" s="233">
        <v>1280946</v>
      </c>
      <c r="V31" s="2"/>
      <c r="W31" s="233">
        <v>76052267</v>
      </c>
    </row>
    <row r="32" spans="1:23" ht="22.5" customHeight="1">
      <c r="A32" s="68" t="s">
        <v>165</v>
      </c>
      <c r="B32" s="68"/>
      <c r="C32" s="69"/>
      <c r="D32" s="69"/>
      <c r="E32" s="195"/>
      <c r="F32" s="69"/>
      <c r="G32" s="69"/>
      <c r="H32" s="69"/>
      <c r="I32" s="69"/>
      <c r="J32" s="69"/>
      <c r="K32" s="69"/>
      <c r="L32" s="69"/>
      <c r="M32" s="69"/>
      <c r="N32" s="69"/>
      <c r="O32" s="195"/>
      <c r="P32" s="69"/>
      <c r="Q32" s="69"/>
      <c r="R32" s="69"/>
      <c r="S32" s="69"/>
      <c r="T32" s="189"/>
      <c r="U32" s="69"/>
      <c r="V32" s="69"/>
      <c r="W32" s="196"/>
    </row>
    <row r="33" spans="1:23" ht="22.5" customHeight="1">
      <c r="A33" s="134" t="s">
        <v>166</v>
      </c>
      <c r="B33" s="184"/>
      <c r="C33" s="218">
        <v>0</v>
      </c>
      <c r="D33" s="121"/>
      <c r="E33" s="218">
        <v>0</v>
      </c>
      <c r="F33" s="121"/>
      <c r="G33" s="218">
        <v>0</v>
      </c>
      <c r="H33" s="121"/>
      <c r="I33" s="218">
        <v>0</v>
      </c>
      <c r="J33" s="186"/>
      <c r="K33" s="218">
        <v>0</v>
      </c>
      <c r="L33" s="121"/>
      <c r="M33" s="218">
        <v>0</v>
      </c>
      <c r="N33" s="186"/>
      <c r="O33" s="218">
        <v>0</v>
      </c>
      <c r="P33" s="121"/>
      <c r="Q33" s="218">
        <f>'BL'!H170</f>
        <v>1293475</v>
      </c>
      <c r="R33" s="121"/>
      <c r="S33" s="218">
        <v>0</v>
      </c>
      <c r="T33" s="186"/>
      <c r="U33" s="218">
        <v>0</v>
      </c>
      <c r="V33" s="121"/>
      <c r="W33" s="218">
        <f>SUM(C33:S33)</f>
        <v>1293475</v>
      </c>
    </row>
    <row r="34" spans="1:23" ht="22.5" customHeight="1" thickBot="1">
      <c r="A34" s="68" t="s">
        <v>243</v>
      </c>
      <c r="B34" s="68"/>
      <c r="C34" s="229">
        <f>SUM(C31:C33)</f>
        <v>7742942</v>
      </c>
      <c r="D34" s="69"/>
      <c r="E34" s="228">
        <v>0</v>
      </c>
      <c r="F34" s="53"/>
      <c r="G34" s="229">
        <f>SUM(G31:G33)</f>
        <v>35572855</v>
      </c>
      <c r="H34" s="69"/>
      <c r="I34" s="229">
        <f>SUM(I31:I33)</f>
        <v>3470021</v>
      </c>
      <c r="J34" s="53"/>
      <c r="K34" s="229">
        <f>SUM(K31:K33)</f>
        <v>428671</v>
      </c>
      <c r="L34" s="69"/>
      <c r="M34" s="229">
        <f>SUM(M31:M33)</f>
        <v>820666</v>
      </c>
      <c r="N34" s="69"/>
      <c r="O34" s="228">
        <v>0</v>
      </c>
      <c r="P34" s="53"/>
      <c r="Q34" s="229">
        <f>SUM(Q31:Q33)</f>
        <v>28029641</v>
      </c>
      <c r="R34" s="69"/>
      <c r="S34" s="229">
        <f>SUM(S31:S33)</f>
        <v>1280946</v>
      </c>
      <c r="T34" s="188"/>
      <c r="U34" s="229">
        <f>SUM(U31:U33)</f>
        <v>1280946</v>
      </c>
      <c r="V34" s="53"/>
      <c r="W34" s="145">
        <f>SUM(W31:W33)</f>
        <v>77345742</v>
      </c>
    </row>
    <row r="35" ht="22.5" customHeight="1" thickTop="1"/>
  </sheetData>
  <sheetProtection/>
  <mergeCells count="2">
    <mergeCell ref="C4:W4"/>
    <mergeCell ref="S5:U5"/>
  </mergeCells>
  <printOptions/>
  <pageMargins left="0.7" right="0.4" top="0.48" bottom="0.5" header="0.5" footer="0.5"/>
  <pageSetup firstPageNumber="12" useFirstPageNumber="1" fitToHeight="1" fitToWidth="1" horizontalDpi="600" verticalDpi="600" orientation="landscape" paperSize="9" scale="61" r:id="rId1"/>
  <headerFooter alignWithMargins="0">
    <oddFooter>&amp;Lหมายเหตุประกอบงบการเงินเป็นส่วนหนึ่งของงบการเงินนี้&amp;C&amp;P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36"/>
  <sheetViews>
    <sheetView showGridLines="0" view="pageBreakPreview" zoomScale="90" zoomScaleSheetLayoutView="90" zoomScalePageLayoutView="0" workbookViewId="0" topLeftCell="A132">
      <selection activeCell="G134" sqref="G134"/>
    </sheetView>
  </sheetViews>
  <sheetFormatPr defaultColWidth="9.140625" defaultRowHeight="23.25" customHeight="1"/>
  <cols>
    <col min="1" max="1" width="5.140625" style="17" customWidth="1"/>
    <col min="2" max="2" width="38.28125" style="17" customWidth="1"/>
    <col min="3" max="3" width="8.140625" style="13" customWidth="1"/>
    <col min="4" max="4" width="0.85546875" style="17" customWidth="1"/>
    <col min="5" max="5" width="12.00390625" style="23" customWidth="1"/>
    <col min="6" max="6" width="1.1484375" style="17" customWidth="1"/>
    <col min="7" max="7" width="13.00390625" style="23" customWidth="1"/>
    <col min="8" max="8" width="0.9921875" style="23" customWidth="1"/>
    <col min="9" max="9" width="12.00390625" style="23" customWidth="1"/>
    <col min="10" max="10" width="1.1484375" style="23" customWidth="1"/>
    <col min="11" max="11" width="12.57421875" style="23" customWidth="1"/>
    <col min="12" max="16384" width="9.140625" style="17" customWidth="1"/>
  </cols>
  <sheetData>
    <row r="1" spans="1:11" ht="21.75" customHeight="1">
      <c r="A1" s="1" t="s">
        <v>0</v>
      </c>
      <c r="B1" s="1"/>
      <c r="C1" s="27"/>
      <c r="D1" s="1"/>
      <c r="I1" s="246"/>
      <c r="J1" s="246"/>
      <c r="K1" s="246"/>
    </row>
    <row r="2" spans="1:11" ht="21.75" customHeight="1">
      <c r="A2" s="1" t="s">
        <v>277</v>
      </c>
      <c r="B2" s="1"/>
      <c r="C2" s="27"/>
      <c r="D2" s="1"/>
      <c r="I2" s="246"/>
      <c r="J2" s="246"/>
      <c r="K2" s="246"/>
    </row>
    <row r="3" spans="1:11" ht="21" customHeight="1">
      <c r="A3" s="125"/>
      <c r="B3" s="125"/>
      <c r="C3" s="2"/>
      <c r="D3" s="2"/>
      <c r="K3" s="213" t="s">
        <v>139</v>
      </c>
    </row>
    <row r="4" spans="1:11" s="3" customFormat="1" ht="21" customHeight="1">
      <c r="A4" s="253"/>
      <c r="B4" s="253"/>
      <c r="C4" s="17"/>
      <c r="D4" s="17"/>
      <c r="E4" s="247" t="s">
        <v>2</v>
      </c>
      <c r="F4" s="247"/>
      <c r="G4" s="247"/>
      <c r="H4" s="35"/>
      <c r="I4" s="241" t="s">
        <v>60</v>
      </c>
      <c r="J4" s="241"/>
      <c r="K4" s="241"/>
    </row>
    <row r="5" spans="1:11" s="237" customFormat="1" ht="44.25" customHeight="1">
      <c r="A5" s="235"/>
      <c r="B5" s="235"/>
      <c r="C5" s="236"/>
      <c r="D5" s="236"/>
      <c r="E5" s="254" t="s">
        <v>251</v>
      </c>
      <c r="F5" s="254"/>
      <c r="G5" s="254"/>
      <c r="H5" s="35"/>
      <c r="I5" s="254" t="s">
        <v>251</v>
      </c>
      <c r="J5" s="254"/>
      <c r="K5" s="254"/>
    </row>
    <row r="6" spans="1:11" ht="21" customHeight="1">
      <c r="A6" s="252"/>
      <c r="B6" s="252"/>
      <c r="C6" s="13" t="s">
        <v>3</v>
      </c>
      <c r="D6" s="3"/>
      <c r="E6" s="108">
        <v>2556</v>
      </c>
      <c r="F6" s="76"/>
      <c r="G6" s="108">
        <v>2555</v>
      </c>
      <c r="H6" s="77"/>
      <c r="I6" s="108">
        <v>2556</v>
      </c>
      <c r="J6" s="76"/>
      <c r="K6" s="108">
        <v>2555</v>
      </c>
    </row>
    <row r="7" spans="1:11" ht="21" customHeight="1">
      <c r="A7" s="15" t="s">
        <v>35</v>
      </c>
      <c r="B7" s="15"/>
      <c r="C7" s="16"/>
      <c r="D7" s="15"/>
      <c r="E7" s="29"/>
      <c r="F7" s="112"/>
      <c r="G7" s="29"/>
      <c r="H7" s="29"/>
      <c r="I7" s="29"/>
      <c r="J7" s="29"/>
      <c r="K7" s="29"/>
    </row>
    <row r="8" spans="1:11" ht="21" customHeight="1">
      <c r="A8" s="119" t="s">
        <v>85</v>
      </c>
      <c r="B8" s="119"/>
      <c r="E8" s="44">
        <f>'BL'!D160</f>
        <v>1336552</v>
      </c>
      <c r="F8" s="24"/>
      <c r="G8" s="44">
        <f>'BL'!F160</f>
        <v>12538869</v>
      </c>
      <c r="H8" s="24"/>
      <c r="I8" s="136">
        <f>'BL'!H160</f>
        <v>1293475</v>
      </c>
      <c r="J8" s="24"/>
      <c r="K8" s="136">
        <f>'BL'!J160</f>
        <v>928450</v>
      </c>
    </row>
    <row r="9" spans="1:11" ht="21" customHeight="1">
      <c r="A9" s="14" t="s">
        <v>49</v>
      </c>
      <c r="B9" s="14"/>
      <c r="D9" s="14"/>
      <c r="E9" s="44"/>
      <c r="F9" s="24"/>
      <c r="G9" s="44"/>
      <c r="H9" s="24"/>
      <c r="I9" s="24"/>
      <c r="J9" s="24"/>
      <c r="K9" s="24"/>
    </row>
    <row r="10" spans="1:11" ht="21" customHeight="1">
      <c r="A10" s="119" t="s">
        <v>120</v>
      </c>
      <c r="B10" s="119"/>
      <c r="E10" s="44">
        <v>1740548</v>
      </c>
      <c r="F10" s="24"/>
      <c r="G10" s="44">
        <v>1481852</v>
      </c>
      <c r="H10" s="24"/>
      <c r="I10" s="24">
        <v>418663</v>
      </c>
      <c r="J10" s="24"/>
      <c r="K10" s="24">
        <v>512660</v>
      </c>
    </row>
    <row r="11" spans="1:11" ht="21" customHeight="1">
      <c r="A11" s="119" t="s">
        <v>121</v>
      </c>
      <c r="B11" s="119"/>
      <c r="E11" s="44">
        <v>215490</v>
      </c>
      <c r="F11" s="24"/>
      <c r="G11" s="44">
        <v>179159</v>
      </c>
      <c r="H11" s="24"/>
      <c r="I11" s="24">
        <v>1920</v>
      </c>
      <c r="J11" s="24"/>
      <c r="K11" s="24">
        <v>2083</v>
      </c>
    </row>
    <row r="12" spans="1:11" ht="21" customHeight="1">
      <c r="A12" s="5" t="s">
        <v>140</v>
      </c>
      <c r="B12" s="119"/>
      <c r="E12" s="44"/>
      <c r="G12" s="44"/>
      <c r="I12" s="124"/>
      <c r="K12" s="124"/>
    </row>
    <row r="13" spans="1:11" ht="21" customHeight="1">
      <c r="A13" s="5" t="s">
        <v>141</v>
      </c>
      <c r="B13" s="119"/>
      <c r="E13" s="44">
        <v>16325</v>
      </c>
      <c r="F13" s="24"/>
      <c r="G13" s="44">
        <v>-3128</v>
      </c>
      <c r="I13" s="124">
        <v>-909</v>
      </c>
      <c r="K13" s="124">
        <v>-722</v>
      </c>
    </row>
    <row r="14" spans="1:11" ht="21" customHeight="1">
      <c r="A14" s="5" t="s">
        <v>172</v>
      </c>
      <c r="B14" s="119"/>
      <c r="H14" s="17"/>
      <c r="I14" s="17"/>
      <c r="J14" s="17"/>
      <c r="K14" s="17"/>
    </row>
    <row r="15" spans="1:11" ht="21" customHeight="1">
      <c r="A15" s="5" t="s">
        <v>173</v>
      </c>
      <c r="B15" s="119"/>
      <c r="E15" s="44">
        <v>35137</v>
      </c>
      <c r="F15" s="24"/>
      <c r="G15" s="44">
        <v>35851</v>
      </c>
      <c r="H15" s="24"/>
      <c r="I15" s="24">
        <v>57379</v>
      </c>
      <c r="J15" s="24"/>
      <c r="K15" s="24">
        <v>22424</v>
      </c>
    </row>
    <row r="16" spans="1:11" ht="21" customHeight="1">
      <c r="A16" s="119" t="s">
        <v>50</v>
      </c>
      <c r="B16" s="119"/>
      <c r="E16" s="44">
        <v>-41763</v>
      </c>
      <c r="F16" s="24"/>
      <c r="G16" s="44">
        <v>-67525</v>
      </c>
      <c r="H16" s="24"/>
      <c r="I16" s="24">
        <v>-657475</v>
      </c>
      <c r="J16" s="24"/>
      <c r="K16" s="24">
        <v>-401417</v>
      </c>
    </row>
    <row r="17" spans="1:11" ht="21" customHeight="1">
      <c r="A17" s="119" t="s">
        <v>194</v>
      </c>
      <c r="B17" s="119"/>
      <c r="C17" s="13">
        <v>6</v>
      </c>
      <c r="E17" s="114" t="s">
        <v>20</v>
      </c>
      <c r="F17" s="24"/>
      <c r="G17" s="114" t="s">
        <v>20</v>
      </c>
      <c r="H17" s="24"/>
      <c r="I17" s="24">
        <v>-2655000</v>
      </c>
      <c r="J17" s="24"/>
      <c r="K17" s="24">
        <v>-347388</v>
      </c>
    </row>
    <row r="18" spans="1:11" ht="21" customHeight="1">
      <c r="A18" s="119" t="s">
        <v>91</v>
      </c>
      <c r="B18" s="119"/>
      <c r="E18" s="44">
        <v>1599860</v>
      </c>
      <c r="F18" s="24"/>
      <c r="G18" s="44">
        <v>1175387</v>
      </c>
      <c r="H18" s="24"/>
      <c r="I18" s="24">
        <v>567614</v>
      </c>
      <c r="J18" s="24"/>
      <c r="K18" s="24">
        <v>582882</v>
      </c>
    </row>
    <row r="19" spans="1:11" ht="21" customHeight="1">
      <c r="A19" s="5" t="s">
        <v>174</v>
      </c>
      <c r="B19" s="119"/>
      <c r="E19" s="44">
        <v>-2142667</v>
      </c>
      <c r="F19" s="24"/>
      <c r="G19" s="44">
        <v>-1094354</v>
      </c>
      <c r="H19" s="24"/>
      <c r="I19" s="222">
        <v>0</v>
      </c>
      <c r="J19" s="24"/>
      <c r="K19" s="24">
        <v>-162202</v>
      </c>
    </row>
    <row r="20" spans="1:11" ht="21" customHeight="1">
      <c r="A20" s="5" t="s">
        <v>261</v>
      </c>
      <c r="B20" s="119"/>
      <c r="E20" s="118">
        <v>104323</v>
      </c>
      <c r="F20" s="105"/>
      <c r="G20" s="118">
        <v>157423</v>
      </c>
      <c r="H20" s="105"/>
      <c r="I20" s="118">
        <v>35749</v>
      </c>
      <c r="J20" s="105"/>
      <c r="K20" s="118">
        <v>40842</v>
      </c>
    </row>
    <row r="21" spans="1:11" ht="21" customHeight="1">
      <c r="A21" s="5" t="s">
        <v>287</v>
      </c>
      <c r="B21" s="119"/>
      <c r="E21" s="118"/>
      <c r="F21" s="105"/>
      <c r="G21" s="118"/>
      <c r="H21" s="105"/>
      <c r="I21" s="118"/>
      <c r="J21" s="105"/>
      <c r="K21" s="118"/>
    </row>
    <row r="22" spans="1:11" ht="21" customHeight="1">
      <c r="A22" s="5" t="s">
        <v>288</v>
      </c>
      <c r="B22" s="119"/>
      <c r="E22" s="118">
        <v>46</v>
      </c>
      <c r="F22" s="105"/>
      <c r="G22" s="114" t="s">
        <v>20</v>
      </c>
      <c r="H22" s="105"/>
      <c r="I22" s="114" t="s">
        <v>20</v>
      </c>
      <c r="J22" s="105"/>
      <c r="K22" s="114" t="s">
        <v>20</v>
      </c>
    </row>
    <row r="23" spans="1:11" ht="21" customHeight="1">
      <c r="A23" s="5" t="s">
        <v>142</v>
      </c>
      <c r="B23" s="119"/>
      <c r="E23" s="44"/>
      <c r="F23" s="24"/>
      <c r="G23" s="44"/>
      <c r="H23" s="24"/>
      <c r="I23" s="24"/>
      <c r="J23" s="24"/>
      <c r="K23" s="24"/>
    </row>
    <row r="24" spans="1:11" ht="21" customHeight="1">
      <c r="A24" s="5" t="s">
        <v>143</v>
      </c>
      <c r="B24" s="119"/>
      <c r="E24" s="44">
        <v>-708</v>
      </c>
      <c r="F24" s="24"/>
      <c r="G24" s="44">
        <v>8840</v>
      </c>
      <c r="H24" s="24"/>
      <c r="I24" s="136">
        <v>1535</v>
      </c>
      <c r="J24" s="24"/>
      <c r="K24" s="136">
        <v>3633</v>
      </c>
    </row>
    <row r="25" spans="1:11" ht="21" customHeight="1">
      <c r="A25" s="5" t="s">
        <v>69</v>
      </c>
      <c r="B25" s="119"/>
      <c r="E25" s="44"/>
      <c r="F25" s="24"/>
      <c r="G25" s="44"/>
      <c r="H25" s="24"/>
      <c r="I25" s="136"/>
      <c r="J25" s="24"/>
      <c r="K25" s="136"/>
    </row>
    <row r="26" spans="1:11" ht="21" customHeight="1">
      <c r="A26" s="5" t="s">
        <v>300</v>
      </c>
      <c r="B26" s="119"/>
      <c r="E26" s="44">
        <v>15033</v>
      </c>
      <c r="F26" s="24"/>
      <c r="G26" s="44">
        <v>7516</v>
      </c>
      <c r="H26" s="24"/>
      <c r="I26" s="24">
        <v>2083</v>
      </c>
      <c r="J26" s="24"/>
      <c r="K26" s="24">
        <v>1914</v>
      </c>
    </row>
    <row r="27" spans="1:11" ht="21" customHeight="1">
      <c r="A27" s="5" t="s">
        <v>271</v>
      </c>
      <c r="B27" s="119"/>
      <c r="E27" s="44"/>
      <c r="F27" s="24"/>
      <c r="G27" s="44"/>
      <c r="H27" s="24"/>
      <c r="I27" s="24"/>
      <c r="J27" s="24"/>
      <c r="K27" s="24"/>
    </row>
    <row r="28" spans="1:11" ht="21" customHeight="1">
      <c r="A28" s="5" t="s">
        <v>241</v>
      </c>
      <c r="B28" s="119"/>
      <c r="E28" s="114" t="s">
        <v>20</v>
      </c>
      <c r="F28" s="24"/>
      <c r="G28" s="44">
        <v>-4711</v>
      </c>
      <c r="H28" s="24"/>
      <c r="I28" s="222">
        <v>0</v>
      </c>
      <c r="J28" s="24"/>
      <c r="K28" s="114" t="s">
        <v>20</v>
      </c>
    </row>
    <row r="29" spans="1:11" ht="21" customHeight="1">
      <c r="A29" s="5" t="s">
        <v>271</v>
      </c>
      <c r="B29" s="119"/>
      <c r="E29" s="114"/>
      <c r="F29" s="24"/>
      <c r="G29" s="44"/>
      <c r="H29" s="24"/>
      <c r="I29" s="222"/>
      <c r="J29" s="24"/>
      <c r="K29" s="114"/>
    </row>
    <row r="30" spans="1:11" ht="21" customHeight="1">
      <c r="A30" s="5" t="s">
        <v>301</v>
      </c>
      <c r="B30" s="119"/>
      <c r="E30" s="44">
        <v>-6990</v>
      </c>
      <c r="F30" s="24"/>
      <c r="G30" s="114" t="s">
        <v>20</v>
      </c>
      <c r="H30" s="24"/>
      <c r="I30" s="222">
        <v>0</v>
      </c>
      <c r="J30" s="24"/>
      <c r="K30" s="114" t="s">
        <v>20</v>
      </c>
    </row>
    <row r="31" spans="1:11" ht="21" customHeight="1">
      <c r="A31" s="5" t="s">
        <v>307</v>
      </c>
      <c r="B31" s="119"/>
      <c r="E31" s="44"/>
      <c r="F31" s="24"/>
      <c r="G31" s="114"/>
      <c r="H31" s="24"/>
      <c r="I31" s="222"/>
      <c r="J31" s="24"/>
      <c r="K31" s="114"/>
    </row>
    <row r="32" spans="1:11" ht="21" customHeight="1">
      <c r="A32" s="135" t="s">
        <v>308</v>
      </c>
      <c r="B32" s="119"/>
      <c r="E32" s="44">
        <v>-7120</v>
      </c>
      <c r="F32" s="24"/>
      <c r="G32" s="114" t="s">
        <v>20</v>
      </c>
      <c r="H32" s="24"/>
      <c r="I32" s="222">
        <v>0</v>
      </c>
      <c r="J32" s="24"/>
      <c r="K32" s="114" t="s">
        <v>20</v>
      </c>
    </row>
    <row r="33" spans="1:11" ht="21" customHeight="1">
      <c r="A33" s="5" t="s">
        <v>144</v>
      </c>
      <c r="B33" s="119"/>
      <c r="E33" s="44"/>
      <c r="F33" s="24"/>
      <c r="G33" s="44"/>
      <c r="H33" s="24"/>
      <c r="I33" s="24"/>
      <c r="J33" s="24"/>
      <c r="K33" s="24"/>
    </row>
    <row r="34" spans="1:11" ht="21" customHeight="1">
      <c r="A34" s="5" t="s">
        <v>145</v>
      </c>
      <c r="B34" s="119"/>
      <c r="E34" s="44">
        <v>-107513</v>
      </c>
      <c r="F34" s="24"/>
      <c r="G34" s="44">
        <v>-224316</v>
      </c>
      <c r="H34" s="24"/>
      <c r="I34" s="24">
        <v>14499</v>
      </c>
      <c r="J34" s="24"/>
      <c r="K34" s="24">
        <v>-66213</v>
      </c>
    </row>
    <row r="35" spans="1:11" ht="21" customHeight="1">
      <c r="A35" s="5" t="s">
        <v>225</v>
      </c>
      <c r="B35" s="119"/>
      <c r="E35" s="44"/>
      <c r="F35" s="24"/>
      <c r="G35" s="44"/>
      <c r="H35" s="24"/>
      <c r="I35" s="24"/>
      <c r="J35" s="24"/>
      <c r="K35" s="24"/>
    </row>
    <row r="36" spans="1:11" ht="21" customHeight="1">
      <c r="A36" s="5" t="s">
        <v>229</v>
      </c>
      <c r="B36" s="119"/>
      <c r="E36" s="92">
        <v>-742811</v>
      </c>
      <c r="F36" s="24"/>
      <c r="G36" s="92">
        <v>-839630</v>
      </c>
      <c r="H36" s="24"/>
      <c r="I36" s="222">
        <v>0</v>
      </c>
      <c r="J36" s="24"/>
      <c r="K36" s="24">
        <v>-5316</v>
      </c>
    </row>
    <row r="37" spans="1:11" ht="21" customHeight="1">
      <c r="A37" s="5"/>
      <c r="B37" s="119"/>
      <c r="E37" s="114"/>
      <c r="F37" s="24"/>
      <c r="G37" s="92"/>
      <c r="H37" s="24"/>
      <c r="I37" s="222"/>
      <c r="J37" s="24"/>
      <c r="K37" s="114"/>
    </row>
    <row r="38" spans="1:11" ht="21" customHeight="1">
      <c r="A38" s="1" t="s">
        <v>0</v>
      </c>
      <c r="B38" s="1"/>
      <c r="C38" s="27"/>
      <c r="D38" s="1"/>
      <c r="I38" s="246"/>
      <c r="J38" s="246"/>
      <c r="K38" s="246"/>
    </row>
    <row r="39" spans="1:11" ht="21" customHeight="1">
      <c r="A39" s="1" t="s">
        <v>277</v>
      </c>
      <c r="B39" s="1"/>
      <c r="C39" s="27"/>
      <c r="D39" s="1"/>
      <c r="I39" s="246"/>
      <c r="J39" s="246"/>
      <c r="K39" s="246"/>
    </row>
    <row r="40" spans="1:11" ht="21" customHeight="1">
      <c r="A40" s="125"/>
      <c r="B40" s="125"/>
      <c r="C40" s="2"/>
      <c r="D40" s="2"/>
      <c r="K40" s="213" t="s">
        <v>139</v>
      </c>
    </row>
    <row r="41" spans="1:11" ht="21" customHeight="1">
      <c r="A41" s="253"/>
      <c r="B41" s="253"/>
      <c r="C41" s="17"/>
      <c r="E41" s="247" t="s">
        <v>2</v>
      </c>
      <c r="F41" s="247"/>
      <c r="G41" s="247"/>
      <c r="H41" s="35"/>
      <c r="I41" s="241" t="s">
        <v>60</v>
      </c>
      <c r="J41" s="241"/>
      <c r="K41" s="241"/>
    </row>
    <row r="42" spans="1:11" ht="21" customHeight="1">
      <c r="A42" s="207"/>
      <c r="B42" s="207"/>
      <c r="C42" s="17"/>
      <c r="E42" s="251" t="s">
        <v>251</v>
      </c>
      <c r="F42" s="251"/>
      <c r="G42" s="251"/>
      <c r="H42" s="35"/>
      <c r="I42" s="251" t="s">
        <v>251</v>
      </c>
      <c r="J42" s="251"/>
      <c r="K42" s="251"/>
    </row>
    <row r="43" spans="1:11" s="236" customFormat="1" ht="21" customHeight="1">
      <c r="A43" s="235"/>
      <c r="B43" s="235"/>
      <c r="E43" s="254" t="s">
        <v>278</v>
      </c>
      <c r="F43" s="254"/>
      <c r="G43" s="254"/>
      <c r="H43" s="35"/>
      <c r="I43" s="254" t="s">
        <v>278</v>
      </c>
      <c r="J43" s="254"/>
      <c r="K43" s="254"/>
    </row>
    <row r="44" spans="1:11" ht="21" customHeight="1">
      <c r="A44" s="252"/>
      <c r="B44" s="252"/>
      <c r="C44" s="13" t="s">
        <v>3</v>
      </c>
      <c r="D44" s="3"/>
      <c r="E44" s="108">
        <v>2556</v>
      </c>
      <c r="F44" s="76"/>
      <c r="G44" s="108">
        <v>2555</v>
      </c>
      <c r="H44" s="77"/>
      <c r="I44" s="108">
        <v>2556</v>
      </c>
      <c r="J44" s="76"/>
      <c r="K44" s="108">
        <v>2555</v>
      </c>
    </row>
    <row r="45" spans="1:11" ht="21" customHeight="1">
      <c r="A45" s="15" t="s">
        <v>296</v>
      </c>
      <c r="B45" s="239"/>
      <c r="D45" s="3"/>
      <c r="E45" s="77"/>
      <c r="F45" s="76"/>
      <c r="G45" s="77"/>
      <c r="H45" s="77"/>
      <c r="I45" s="77"/>
      <c r="J45" s="76"/>
      <c r="K45" s="77"/>
    </row>
    <row r="46" spans="1:11" ht="21" customHeight="1">
      <c r="A46" s="119" t="s">
        <v>212</v>
      </c>
      <c r="B46" s="239"/>
      <c r="C46" s="13">
        <v>9</v>
      </c>
      <c r="D46" s="3"/>
      <c r="E46" s="222">
        <v>0</v>
      </c>
      <c r="F46" s="76"/>
      <c r="G46" s="240">
        <v>-65387</v>
      </c>
      <c r="H46" s="77"/>
      <c r="I46" s="222">
        <v>0</v>
      </c>
      <c r="J46" s="76"/>
      <c r="K46" s="222">
        <v>0</v>
      </c>
    </row>
    <row r="47" spans="1:11" ht="21" customHeight="1">
      <c r="A47" s="5" t="s">
        <v>227</v>
      </c>
      <c r="B47" s="119"/>
      <c r="C47" s="17"/>
      <c r="E47" s="92"/>
      <c r="F47" s="24"/>
      <c r="G47" s="92"/>
      <c r="H47" s="24"/>
      <c r="I47" s="114"/>
      <c r="J47" s="24"/>
      <c r="K47" s="114"/>
    </row>
    <row r="48" spans="1:11" ht="21" customHeight="1">
      <c r="A48" s="5" t="s">
        <v>211</v>
      </c>
      <c r="B48" s="119"/>
      <c r="E48" s="114" t="s">
        <v>20</v>
      </c>
      <c r="F48" s="24"/>
      <c r="G48" s="92">
        <v>-8673448</v>
      </c>
      <c r="H48" s="24"/>
      <c r="I48" s="222">
        <v>0</v>
      </c>
      <c r="J48" s="24"/>
      <c r="K48" s="114" t="s">
        <v>20</v>
      </c>
    </row>
    <row r="49" spans="1:11" ht="21" customHeight="1">
      <c r="A49" s="5" t="s">
        <v>114</v>
      </c>
      <c r="E49" s="206"/>
      <c r="F49" s="206"/>
      <c r="G49" s="206"/>
      <c r="H49" s="206"/>
      <c r="I49" s="206"/>
      <c r="J49" s="206"/>
      <c r="K49" s="206"/>
    </row>
    <row r="50" spans="1:11" ht="21" customHeight="1">
      <c r="A50" s="5" t="s">
        <v>237</v>
      </c>
      <c r="B50" s="119"/>
      <c r="C50" s="28" t="s">
        <v>315</v>
      </c>
      <c r="E50" s="92">
        <v>-1397774</v>
      </c>
      <c r="F50" s="24"/>
      <c r="G50" s="92">
        <v>-990043</v>
      </c>
      <c r="H50" s="44"/>
      <c r="I50" s="222">
        <v>0</v>
      </c>
      <c r="J50" s="24"/>
      <c r="K50" s="114" t="s">
        <v>20</v>
      </c>
    </row>
    <row r="51" spans="1:11" ht="21" customHeight="1">
      <c r="A51" s="5" t="s">
        <v>163</v>
      </c>
      <c r="B51" s="120"/>
      <c r="E51" s="88">
        <v>280632</v>
      </c>
      <c r="F51" s="24"/>
      <c r="G51" s="88">
        <v>586649</v>
      </c>
      <c r="H51" s="24"/>
      <c r="I51" s="26">
        <f>'BL'!H146</f>
        <v>-14316</v>
      </c>
      <c r="J51" s="24"/>
      <c r="K51" s="26">
        <v>-16166</v>
      </c>
    </row>
    <row r="52" spans="1:11" ht="21.75" customHeight="1">
      <c r="A52" s="119"/>
      <c r="B52" s="119"/>
      <c r="D52" s="19"/>
      <c r="E52" s="24">
        <f>SUM(E7:E37)+SUM(E46:E51)</f>
        <v>896600</v>
      </c>
      <c r="F52" s="18"/>
      <c r="G52" s="24">
        <f>SUM(G7:G37)+SUM(G46:G51)</f>
        <v>4209004</v>
      </c>
      <c r="H52" s="24"/>
      <c r="I52" s="24">
        <f>SUM(I7:I37)+SUM(I46:I51)</f>
        <v>-934783</v>
      </c>
      <c r="J52" s="24"/>
      <c r="K52" s="24">
        <f>SUM(K7:K37)+SUM(K46:K51)</f>
        <v>1095464</v>
      </c>
    </row>
    <row r="53" spans="1:11" ht="21.75" customHeight="1">
      <c r="A53" s="14" t="s">
        <v>71</v>
      </c>
      <c r="B53" s="119"/>
      <c r="D53" s="19"/>
      <c r="E53" s="24"/>
      <c r="F53" s="18"/>
      <c r="G53" s="24"/>
      <c r="H53" s="24"/>
      <c r="I53" s="24"/>
      <c r="J53" s="24"/>
      <c r="K53" s="24"/>
    </row>
    <row r="54" spans="1:11" ht="21.75" customHeight="1">
      <c r="A54" s="5" t="s">
        <v>36</v>
      </c>
      <c r="B54" s="23"/>
      <c r="C54" s="28"/>
      <c r="D54" s="23"/>
      <c r="E54" s="44">
        <v>230653</v>
      </c>
      <c r="F54" s="24"/>
      <c r="G54" s="44">
        <v>76671</v>
      </c>
      <c r="H54" s="24"/>
      <c r="I54" s="24">
        <v>723588</v>
      </c>
      <c r="J54" s="24"/>
      <c r="K54" s="24">
        <v>434217</v>
      </c>
    </row>
    <row r="55" spans="1:11" ht="21.75" customHeight="1">
      <c r="A55" s="17" t="s">
        <v>37</v>
      </c>
      <c r="B55" s="23"/>
      <c r="C55" s="28"/>
      <c r="D55" s="23"/>
      <c r="E55" s="44">
        <v>-3385810</v>
      </c>
      <c r="F55" s="24"/>
      <c r="G55" s="44">
        <v>-4256665</v>
      </c>
      <c r="H55" s="24"/>
      <c r="I55" s="89">
        <v>-388746</v>
      </c>
      <c r="J55" s="24"/>
      <c r="K55" s="89">
        <v>-1367405</v>
      </c>
    </row>
    <row r="56" spans="1:11" ht="21.75" customHeight="1">
      <c r="A56" s="135" t="s">
        <v>238</v>
      </c>
      <c r="B56" s="23"/>
      <c r="C56" s="28"/>
      <c r="D56" s="23"/>
      <c r="E56" s="44">
        <v>93459</v>
      </c>
      <c r="F56" s="24"/>
      <c r="G56" s="44">
        <v>-236760</v>
      </c>
      <c r="H56" s="24"/>
      <c r="I56" s="89">
        <v>-25709</v>
      </c>
      <c r="J56" s="24"/>
      <c r="K56" s="89">
        <v>-226118</v>
      </c>
    </row>
    <row r="57" spans="1:11" ht="21.75" customHeight="1">
      <c r="A57" s="17" t="s">
        <v>38</v>
      </c>
      <c r="B57" s="23"/>
      <c r="C57" s="28"/>
      <c r="D57" s="23"/>
      <c r="E57" s="44">
        <v>-237695</v>
      </c>
      <c r="F57" s="24"/>
      <c r="G57" s="44">
        <v>636261</v>
      </c>
      <c r="H57" s="24"/>
      <c r="I57" s="92">
        <v>-93233</v>
      </c>
      <c r="J57" s="24"/>
      <c r="K57" s="92">
        <v>-75560</v>
      </c>
    </row>
    <row r="58" spans="1:11" ht="21.75" customHeight="1">
      <c r="A58" s="17" t="s">
        <v>8</v>
      </c>
      <c r="B58" s="23"/>
      <c r="C58" s="28"/>
      <c r="D58" s="23"/>
      <c r="E58" s="44">
        <v>-593424</v>
      </c>
      <c r="F58" s="24"/>
      <c r="G58" s="44">
        <v>-180855</v>
      </c>
      <c r="H58" s="24"/>
      <c r="I58" s="24">
        <v>-549</v>
      </c>
      <c r="J58" s="24"/>
      <c r="K58" s="24">
        <v>394</v>
      </c>
    </row>
    <row r="59" spans="1:11" ht="21.75" customHeight="1">
      <c r="A59" s="17" t="s">
        <v>39</v>
      </c>
      <c r="B59" s="23"/>
      <c r="C59" s="28"/>
      <c r="D59" s="23"/>
      <c r="E59" s="44">
        <v>-50969</v>
      </c>
      <c r="F59" s="24"/>
      <c r="G59" s="44">
        <v>-893778</v>
      </c>
      <c r="H59" s="24"/>
      <c r="I59" s="24">
        <v>-456993</v>
      </c>
      <c r="J59" s="24"/>
      <c r="K59" s="24">
        <v>-124567</v>
      </c>
    </row>
    <row r="60" spans="1:11" ht="21.75" customHeight="1">
      <c r="A60" s="17" t="s">
        <v>14</v>
      </c>
      <c r="B60" s="23"/>
      <c r="C60" s="28"/>
      <c r="D60" s="23"/>
      <c r="E60" s="89">
        <v>1406468</v>
      </c>
      <c r="F60" s="29"/>
      <c r="G60" s="89">
        <v>173656</v>
      </c>
      <c r="H60" s="29"/>
      <c r="I60" s="222">
        <v>111904</v>
      </c>
      <c r="J60" s="29"/>
      <c r="K60" s="148">
        <v>184005</v>
      </c>
    </row>
    <row r="61" spans="1:11" ht="21.75" customHeight="1">
      <c r="A61" s="5" t="s">
        <v>272</v>
      </c>
      <c r="B61" s="23"/>
      <c r="C61" s="28"/>
      <c r="D61" s="23"/>
      <c r="E61" s="89">
        <v>-19300</v>
      </c>
      <c r="F61" s="29"/>
      <c r="G61" s="89">
        <v>-26686</v>
      </c>
      <c r="H61" s="29"/>
      <c r="I61" s="222">
        <v>0</v>
      </c>
      <c r="J61" s="29"/>
      <c r="K61" s="114" t="s">
        <v>20</v>
      </c>
    </row>
    <row r="62" spans="1:11" ht="21.75" customHeight="1">
      <c r="A62" s="17" t="s">
        <v>70</v>
      </c>
      <c r="B62" s="23"/>
      <c r="C62" s="28"/>
      <c r="D62" s="23"/>
      <c r="E62" s="88">
        <v>-359411</v>
      </c>
      <c r="F62" s="24"/>
      <c r="G62" s="88">
        <v>-201673</v>
      </c>
      <c r="H62" s="24"/>
      <c r="I62" s="55">
        <v>-6688</v>
      </c>
      <c r="J62" s="25"/>
      <c r="K62" s="55">
        <v>-3875</v>
      </c>
    </row>
    <row r="63" spans="1:11" ht="21.75" customHeight="1">
      <c r="A63" s="2" t="s">
        <v>289</v>
      </c>
      <c r="B63" s="30"/>
      <c r="C63" s="31"/>
      <c r="D63" s="30"/>
      <c r="E63" s="38">
        <f>SUM(E54:E62)+E52</f>
        <v>-2019429</v>
      </c>
      <c r="F63" s="33"/>
      <c r="G63" s="38">
        <f>SUM(G54:G62)+G52</f>
        <v>-700825</v>
      </c>
      <c r="H63" s="24"/>
      <c r="I63" s="38">
        <f>SUM(I54:I62)+I52</f>
        <v>-1071209</v>
      </c>
      <c r="J63" s="33"/>
      <c r="K63" s="38">
        <f>SUM(K54:K62)+K52</f>
        <v>-83445</v>
      </c>
    </row>
    <row r="64" spans="1:11" ht="9.75" customHeight="1">
      <c r="A64" s="2"/>
      <c r="B64" s="30"/>
      <c r="C64" s="31"/>
      <c r="D64" s="30"/>
      <c r="E64" s="42"/>
      <c r="F64" s="33"/>
      <c r="G64" s="42"/>
      <c r="H64" s="24"/>
      <c r="I64" s="42"/>
      <c r="J64" s="33"/>
      <c r="K64" s="42"/>
    </row>
    <row r="65" spans="1:11" ht="22.5" customHeight="1">
      <c r="A65" s="15" t="s">
        <v>40</v>
      </c>
      <c r="B65" s="37"/>
      <c r="C65" s="31"/>
      <c r="D65" s="37"/>
      <c r="E65" s="24"/>
      <c r="F65" s="24"/>
      <c r="G65" s="24"/>
      <c r="H65" s="24"/>
      <c r="I65" s="24"/>
      <c r="J65" s="24"/>
      <c r="K65" s="24"/>
    </row>
    <row r="66" spans="1:11" ht="22.5" customHeight="1">
      <c r="A66" s="17" t="s">
        <v>81</v>
      </c>
      <c r="B66" s="23"/>
      <c r="C66" s="28"/>
      <c r="D66" s="23"/>
      <c r="E66" s="89">
        <v>36949</v>
      </c>
      <c r="F66" s="29"/>
      <c r="G66" s="89">
        <v>89651</v>
      </c>
      <c r="H66" s="29"/>
      <c r="I66" s="29">
        <v>609009</v>
      </c>
      <c r="J66" s="29"/>
      <c r="K66" s="29">
        <v>366329</v>
      </c>
    </row>
    <row r="67" spans="1:11" ht="22.5" customHeight="1">
      <c r="A67" s="17" t="s">
        <v>122</v>
      </c>
      <c r="B67" s="23"/>
      <c r="C67" s="28"/>
      <c r="D67" s="23"/>
      <c r="E67" s="222">
        <v>0</v>
      </c>
      <c r="F67" s="24"/>
      <c r="G67" s="118">
        <v>107961</v>
      </c>
      <c r="H67" s="29"/>
      <c r="I67" s="29">
        <v>1050977</v>
      </c>
      <c r="J67" s="29"/>
      <c r="K67" s="29">
        <v>347388</v>
      </c>
    </row>
    <row r="68" spans="1:11" ht="22.5" customHeight="1">
      <c r="A68" s="5" t="s">
        <v>302</v>
      </c>
      <c r="B68" s="23"/>
      <c r="C68" s="28"/>
      <c r="D68" s="23"/>
      <c r="E68" s="222">
        <v>0</v>
      </c>
      <c r="F68" s="24"/>
      <c r="G68" s="222">
        <v>0</v>
      </c>
      <c r="H68" s="29"/>
      <c r="I68" s="118">
        <v>-5764188</v>
      </c>
      <c r="J68" s="29"/>
      <c r="K68" s="118">
        <v>-1370363</v>
      </c>
    </row>
    <row r="69" spans="1:11" ht="22.5" customHeight="1">
      <c r="A69" s="5" t="s">
        <v>303</v>
      </c>
      <c r="B69" s="23"/>
      <c r="C69" s="28"/>
      <c r="D69" s="23"/>
      <c r="E69" s="222"/>
      <c r="F69" s="24"/>
      <c r="G69" s="118"/>
      <c r="H69" s="29"/>
      <c r="I69" s="118"/>
      <c r="J69" s="29"/>
      <c r="K69" s="118"/>
    </row>
    <row r="70" spans="1:11" ht="22.5" customHeight="1">
      <c r="A70" s="5" t="s">
        <v>310</v>
      </c>
      <c r="B70" s="23"/>
      <c r="C70" s="28"/>
      <c r="D70" s="23"/>
      <c r="E70" s="118">
        <v>-24673</v>
      </c>
      <c r="F70" s="24"/>
      <c r="G70" s="118">
        <v>3968113</v>
      </c>
      <c r="H70" s="29"/>
      <c r="I70" s="222">
        <v>0</v>
      </c>
      <c r="J70" s="29"/>
      <c r="K70" s="114" t="s">
        <v>20</v>
      </c>
    </row>
    <row r="71" spans="1:11" ht="22.5" customHeight="1">
      <c r="A71" s="17" t="s">
        <v>102</v>
      </c>
      <c r="B71" s="23"/>
      <c r="C71" s="28"/>
      <c r="D71" s="23"/>
      <c r="E71" s="89">
        <v>-9694210</v>
      </c>
      <c r="F71" s="29"/>
      <c r="G71" s="89">
        <v>-506137</v>
      </c>
      <c r="H71" s="29"/>
      <c r="I71" s="25">
        <v>-2000047</v>
      </c>
      <c r="J71" s="29"/>
      <c r="K71" s="25">
        <v>-29733537</v>
      </c>
    </row>
    <row r="72" spans="1:11" ht="22.5" customHeight="1">
      <c r="A72" s="119" t="s">
        <v>290</v>
      </c>
      <c r="B72" s="23"/>
      <c r="C72" s="28"/>
      <c r="D72" s="23"/>
      <c r="E72" s="89">
        <v>-314207</v>
      </c>
      <c r="F72" s="29"/>
      <c r="G72" s="222">
        <v>0</v>
      </c>
      <c r="H72" s="29"/>
      <c r="I72" s="222">
        <v>0</v>
      </c>
      <c r="J72" s="29"/>
      <c r="K72" s="222">
        <v>0</v>
      </c>
    </row>
    <row r="73" spans="1:11" ht="22.5" customHeight="1">
      <c r="A73" s="19" t="s">
        <v>134</v>
      </c>
      <c r="B73" s="23"/>
      <c r="C73" s="28"/>
      <c r="D73" s="23"/>
      <c r="E73" s="118">
        <v>3113122</v>
      </c>
      <c r="F73" s="29"/>
      <c r="G73" s="118">
        <v>1365189</v>
      </c>
      <c r="H73" s="29"/>
      <c r="I73" s="222">
        <v>0</v>
      </c>
      <c r="J73" s="29"/>
      <c r="K73" s="118">
        <v>304328</v>
      </c>
    </row>
    <row r="74" spans="1:11" ht="22.5" customHeight="1">
      <c r="A74" s="1" t="s">
        <v>0</v>
      </c>
      <c r="B74" s="1"/>
      <c r="C74" s="27"/>
      <c r="D74" s="1"/>
      <c r="I74" s="246"/>
      <c r="J74" s="246"/>
      <c r="K74" s="246"/>
    </row>
    <row r="75" spans="1:11" ht="22.5" customHeight="1">
      <c r="A75" s="1" t="s">
        <v>277</v>
      </c>
      <c r="B75" s="1"/>
      <c r="C75" s="27"/>
      <c r="D75" s="1"/>
      <c r="I75" s="246"/>
      <c r="J75" s="246"/>
      <c r="K75" s="246"/>
    </row>
    <row r="76" spans="1:11" ht="22.5" customHeight="1">
      <c r="A76" s="125"/>
      <c r="B76" s="125"/>
      <c r="C76" s="2"/>
      <c r="D76" s="2"/>
      <c r="K76" s="213" t="s">
        <v>139</v>
      </c>
    </row>
    <row r="77" spans="1:11" ht="22.5" customHeight="1">
      <c r="A77" s="253"/>
      <c r="B77" s="253"/>
      <c r="C77" s="17"/>
      <c r="E77" s="247" t="s">
        <v>2</v>
      </c>
      <c r="F77" s="247"/>
      <c r="G77" s="247"/>
      <c r="H77" s="35"/>
      <c r="I77" s="241" t="s">
        <v>60</v>
      </c>
      <c r="J77" s="241"/>
      <c r="K77" s="241"/>
    </row>
    <row r="78" spans="1:11" ht="22.5" customHeight="1">
      <c r="A78" s="207"/>
      <c r="B78" s="207"/>
      <c r="C78" s="17"/>
      <c r="E78" s="251" t="s">
        <v>251</v>
      </c>
      <c r="F78" s="251"/>
      <c r="G78" s="251"/>
      <c r="H78" s="35"/>
      <c r="I78" s="251" t="s">
        <v>251</v>
      </c>
      <c r="J78" s="251"/>
      <c r="K78" s="251"/>
    </row>
    <row r="79" spans="1:11" s="236" customFormat="1" ht="22.5" customHeight="1">
      <c r="A79" s="235"/>
      <c r="B79" s="235"/>
      <c r="E79" s="254" t="s">
        <v>278</v>
      </c>
      <c r="F79" s="254"/>
      <c r="G79" s="254"/>
      <c r="H79" s="35"/>
      <c r="I79" s="254" t="s">
        <v>278</v>
      </c>
      <c r="J79" s="254"/>
      <c r="K79" s="254"/>
    </row>
    <row r="80" spans="1:11" ht="22.5" customHeight="1">
      <c r="A80" s="252"/>
      <c r="B80" s="252"/>
      <c r="D80" s="3"/>
      <c r="E80" s="108">
        <v>2556</v>
      </c>
      <c r="F80" s="76"/>
      <c r="G80" s="108">
        <v>2555</v>
      </c>
      <c r="H80" s="77"/>
      <c r="I80" s="108">
        <v>2556</v>
      </c>
      <c r="J80" s="76"/>
      <c r="K80" s="108">
        <v>2555</v>
      </c>
    </row>
    <row r="81" spans="1:11" ht="22.5" customHeight="1">
      <c r="A81" s="15" t="s">
        <v>297</v>
      </c>
      <c r="B81" s="239"/>
      <c r="D81" s="3"/>
      <c r="E81" s="77"/>
      <c r="F81" s="76"/>
      <c r="G81" s="77"/>
      <c r="H81" s="77"/>
      <c r="I81" s="77"/>
      <c r="J81" s="76"/>
      <c r="K81" s="77"/>
    </row>
    <row r="82" spans="1:11" ht="22.5" customHeight="1">
      <c r="A82" s="5" t="s">
        <v>223</v>
      </c>
      <c r="B82" s="23"/>
      <c r="C82" s="28"/>
      <c r="D82" s="23"/>
      <c r="E82" s="222">
        <v>0</v>
      </c>
      <c r="F82" s="29"/>
      <c r="G82" s="118">
        <v>-45013122</v>
      </c>
      <c r="H82" s="29"/>
      <c r="I82" s="222">
        <v>0</v>
      </c>
      <c r="J82" s="29"/>
      <c r="K82" s="114" t="s">
        <v>20</v>
      </c>
    </row>
    <row r="83" spans="1:11" ht="22.5" customHeight="1">
      <c r="A83" s="119" t="s">
        <v>213</v>
      </c>
      <c r="B83" s="23"/>
      <c r="C83" s="28"/>
      <c r="D83" s="23"/>
      <c r="E83" s="222">
        <v>0</v>
      </c>
      <c r="F83" s="29"/>
      <c r="G83" s="118">
        <v>-424</v>
      </c>
      <c r="H83" s="29"/>
      <c r="I83" s="222">
        <v>0</v>
      </c>
      <c r="J83" s="29"/>
      <c r="K83" s="114" t="s">
        <v>20</v>
      </c>
    </row>
    <row r="84" spans="1:11" ht="22.5" customHeight="1">
      <c r="A84" s="5" t="s">
        <v>182</v>
      </c>
      <c r="B84" s="23"/>
      <c r="C84" s="28"/>
      <c r="D84" s="23"/>
      <c r="E84" s="118">
        <v>101895</v>
      </c>
      <c r="F84" s="29"/>
      <c r="G84" s="114" t="s">
        <v>20</v>
      </c>
      <c r="H84" s="29"/>
      <c r="I84" s="222">
        <v>0</v>
      </c>
      <c r="J84" s="29"/>
      <c r="K84" s="114" t="s">
        <v>20</v>
      </c>
    </row>
    <row r="85" spans="1:11" ht="22.5" customHeight="1">
      <c r="A85" s="65" t="s">
        <v>103</v>
      </c>
      <c r="B85" s="23"/>
      <c r="C85" s="28"/>
      <c r="D85" s="23"/>
      <c r="E85" s="222">
        <v>0</v>
      </c>
      <c r="F85" s="24"/>
      <c r="G85" s="114" t="s">
        <v>20</v>
      </c>
      <c r="H85" s="24"/>
      <c r="I85" s="118">
        <v>259671</v>
      </c>
      <c r="J85" s="24"/>
      <c r="K85" s="118">
        <v>267792</v>
      </c>
    </row>
    <row r="86" spans="1:11" ht="22.5" customHeight="1">
      <c r="A86" s="17" t="s">
        <v>82</v>
      </c>
      <c r="B86" s="23"/>
      <c r="C86" s="28"/>
      <c r="D86" s="23"/>
      <c r="E86" s="89">
        <v>-4274949</v>
      </c>
      <c r="F86" s="29"/>
      <c r="G86" s="89">
        <v>-3580727</v>
      </c>
      <c r="H86" s="29"/>
      <c r="I86" s="29">
        <v>-610111</v>
      </c>
      <c r="J86" s="29"/>
      <c r="K86" s="29">
        <v>-1094599</v>
      </c>
    </row>
    <row r="87" spans="1:11" ht="22.5" customHeight="1">
      <c r="A87" s="17" t="s">
        <v>84</v>
      </c>
      <c r="B87" s="23"/>
      <c r="C87" s="28"/>
      <c r="D87" s="23"/>
      <c r="E87" s="44">
        <v>8654</v>
      </c>
      <c r="F87" s="24"/>
      <c r="G87" s="44">
        <v>18835</v>
      </c>
      <c r="H87" s="24"/>
      <c r="I87" s="92">
        <v>2266</v>
      </c>
      <c r="J87" s="24"/>
      <c r="K87" s="24">
        <v>7434</v>
      </c>
    </row>
    <row r="88" spans="1:11" ht="22.5" customHeight="1">
      <c r="A88" s="5" t="s">
        <v>188</v>
      </c>
      <c r="B88" s="23"/>
      <c r="C88" s="28"/>
      <c r="D88" s="23"/>
      <c r="E88" s="44">
        <v>-31764</v>
      </c>
      <c r="F88" s="24"/>
      <c r="G88" s="44">
        <v>-13513</v>
      </c>
      <c r="H88" s="24"/>
      <c r="I88" s="24">
        <v>-3246</v>
      </c>
      <c r="J88" s="24"/>
      <c r="K88" s="24">
        <v>-2059</v>
      </c>
    </row>
    <row r="89" spans="1:11" ht="22.5" customHeight="1">
      <c r="A89" s="5" t="s">
        <v>291</v>
      </c>
      <c r="B89" s="23"/>
      <c r="C89" s="28"/>
      <c r="D89" s="23"/>
      <c r="E89" s="44">
        <v>-46682</v>
      </c>
      <c r="F89" s="24"/>
      <c r="G89" s="222">
        <v>0</v>
      </c>
      <c r="H89" s="29"/>
      <c r="I89" s="222">
        <v>0</v>
      </c>
      <c r="J89" s="29"/>
      <c r="K89" s="222">
        <v>0</v>
      </c>
    </row>
    <row r="90" spans="1:11" ht="22.5" customHeight="1">
      <c r="A90" s="30" t="s">
        <v>295</v>
      </c>
      <c r="B90" s="30"/>
      <c r="C90" s="31"/>
      <c r="D90" s="30"/>
      <c r="E90" s="32">
        <f>SUM(E66:E73)+SUM(E82:E89)</f>
        <v>-11125865</v>
      </c>
      <c r="F90" s="33"/>
      <c r="G90" s="32">
        <f>SUM(G66:G73)+SUM(G82:G89)</f>
        <v>-43564174</v>
      </c>
      <c r="H90" s="33"/>
      <c r="I90" s="32">
        <f>SUM(I66:I73)+SUM(I82:I89)</f>
        <v>-6455669</v>
      </c>
      <c r="J90" s="33"/>
      <c r="K90" s="32">
        <f>SUM(K66:K73)+SUM(K82:K89)</f>
        <v>-30907287</v>
      </c>
    </row>
    <row r="91" spans="1:11" ht="17.25" customHeight="1">
      <c r="A91" s="30"/>
      <c r="B91" s="30"/>
      <c r="C91" s="31"/>
      <c r="D91" s="30"/>
      <c r="E91" s="42"/>
      <c r="F91" s="33"/>
      <c r="G91" s="42"/>
      <c r="H91" s="33"/>
      <c r="I91" s="42"/>
      <c r="J91" s="33"/>
      <c r="K91" s="42"/>
    </row>
    <row r="92" spans="1:11" ht="23.25" customHeight="1">
      <c r="A92" s="37" t="s">
        <v>41</v>
      </c>
      <c r="B92" s="37"/>
      <c r="C92" s="31"/>
      <c r="D92" s="37"/>
      <c r="E92" s="29"/>
      <c r="F92" s="29"/>
      <c r="G92" s="29"/>
      <c r="H92" s="29"/>
      <c r="I92" s="29"/>
      <c r="J92" s="29"/>
      <c r="K92" s="29"/>
    </row>
    <row r="93" spans="1:11" ht="23.25" customHeight="1">
      <c r="A93" s="23" t="s">
        <v>104</v>
      </c>
      <c r="B93" s="23"/>
      <c r="C93" s="28"/>
      <c r="D93" s="23"/>
      <c r="E93" s="89">
        <v>-1819505</v>
      </c>
      <c r="F93" s="29"/>
      <c r="G93" s="89">
        <v>-866661</v>
      </c>
      <c r="H93" s="29"/>
      <c r="I93" s="29">
        <v>-927788</v>
      </c>
      <c r="J93" s="29"/>
      <c r="K93" s="29">
        <v>-384273</v>
      </c>
    </row>
    <row r="94" spans="1:11" s="23" customFormat="1" ht="23.25" customHeight="1">
      <c r="A94" s="65" t="s">
        <v>133</v>
      </c>
      <c r="C94" s="28"/>
      <c r="E94" s="44">
        <v>5190731</v>
      </c>
      <c r="F94" s="24"/>
      <c r="G94" s="44">
        <v>-642232</v>
      </c>
      <c r="H94" s="24"/>
      <c r="I94" s="118">
        <v>21045</v>
      </c>
      <c r="J94" s="24"/>
      <c r="K94" s="118">
        <v>1375368</v>
      </c>
    </row>
    <row r="95" spans="1:11" s="23" customFormat="1" ht="23.25" customHeight="1">
      <c r="A95" s="65" t="s">
        <v>239</v>
      </c>
      <c r="C95" s="28"/>
      <c r="E95" s="118">
        <v>9425226</v>
      </c>
      <c r="F95" s="24"/>
      <c r="G95" s="118">
        <v>1475862</v>
      </c>
      <c r="H95" s="29"/>
      <c r="I95" s="118">
        <v>9425226</v>
      </c>
      <c r="J95" s="29"/>
      <c r="K95" s="118">
        <v>1475862</v>
      </c>
    </row>
    <row r="96" spans="1:11" ht="23.25" customHeight="1">
      <c r="A96" s="65" t="s">
        <v>221</v>
      </c>
      <c r="B96" s="23"/>
      <c r="C96" s="28"/>
      <c r="D96" s="23"/>
      <c r="E96" s="114" t="s">
        <v>20</v>
      </c>
      <c r="F96" s="29"/>
      <c r="G96" s="114" t="s">
        <v>20</v>
      </c>
      <c r="H96" s="29"/>
      <c r="I96" s="29">
        <v>-400000</v>
      </c>
      <c r="J96" s="29"/>
      <c r="K96" s="29">
        <v>-50000</v>
      </c>
    </row>
    <row r="97" spans="1:11" ht="23.25" customHeight="1">
      <c r="A97" s="65" t="s">
        <v>304</v>
      </c>
      <c r="B97" s="23"/>
      <c r="C97" s="28"/>
      <c r="D97" s="23"/>
      <c r="E97" s="114"/>
      <c r="F97" s="29"/>
      <c r="G97" s="114"/>
      <c r="H97" s="29"/>
      <c r="I97" s="29"/>
      <c r="J97" s="29"/>
      <c r="K97" s="29"/>
    </row>
    <row r="98" spans="1:11" ht="23.25" customHeight="1">
      <c r="A98" s="65" t="s">
        <v>311</v>
      </c>
      <c r="B98" s="23"/>
      <c r="C98" s="28"/>
      <c r="D98" s="23"/>
      <c r="E98" s="118">
        <v>-31871</v>
      </c>
      <c r="F98" s="29"/>
      <c r="G98" s="118">
        <v>-47107</v>
      </c>
      <c r="H98" s="29"/>
      <c r="I98" s="222">
        <v>0</v>
      </c>
      <c r="J98" s="29"/>
      <c r="K98" s="114" t="s">
        <v>20</v>
      </c>
    </row>
    <row r="99" spans="1:11" ht="23.25" customHeight="1">
      <c r="A99" s="65" t="s">
        <v>292</v>
      </c>
      <c r="B99" s="23"/>
      <c r="C99" s="28"/>
      <c r="D99" s="23"/>
      <c r="E99" s="118">
        <v>-9835</v>
      </c>
      <c r="F99" s="29"/>
      <c r="G99" s="222">
        <v>0</v>
      </c>
      <c r="H99" s="29"/>
      <c r="I99" s="222">
        <v>0</v>
      </c>
      <c r="J99" s="29"/>
      <c r="K99" s="222">
        <v>0</v>
      </c>
    </row>
    <row r="100" spans="1:11" ht="23.25" customHeight="1">
      <c r="A100" s="23" t="s">
        <v>129</v>
      </c>
      <c r="B100" s="23"/>
      <c r="C100" s="28"/>
      <c r="D100" s="23"/>
      <c r="E100" s="89">
        <v>-1589</v>
      </c>
      <c r="F100" s="29"/>
      <c r="G100" s="89">
        <v>-1195</v>
      </c>
      <c r="H100" s="29"/>
      <c r="I100" s="222">
        <v>0</v>
      </c>
      <c r="J100" s="29"/>
      <c r="K100" s="114" t="s">
        <v>20</v>
      </c>
    </row>
    <row r="101" spans="1:11" s="23" customFormat="1" ht="23.25" customHeight="1">
      <c r="A101" s="23" t="s">
        <v>112</v>
      </c>
      <c r="C101" s="28"/>
      <c r="E101" s="118">
        <v>5615627</v>
      </c>
      <c r="F101" s="24"/>
      <c r="G101" s="118">
        <v>26733406</v>
      </c>
      <c r="H101" s="24"/>
      <c r="I101" s="222">
        <v>0</v>
      </c>
      <c r="J101" s="24"/>
      <c r="K101" s="118">
        <v>3054118</v>
      </c>
    </row>
    <row r="102" spans="1:11" s="23" customFormat="1" ht="23.25" customHeight="1">
      <c r="A102" s="23" t="s">
        <v>113</v>
      </c>
      <c r="C102" s="28"/>
      <c r="E102" s="89">
        <v>-1048672</v>
      </c>
      <c r="F102" s="29"/>
      <c r="G102" s="89">
        <v>-519220</v>
      </c>
      <c r="H102" s="29"/>
      <c r="I102" s="222">
        <v>0</v>
      </c>
      <c r="J102" s="29"/>
      <c r="K102" s="118">
        <v>-400000</v>
      </c>
    </row>
    <row r="103" spans="1:11" s="23" customFormat="1" ht="23.25" customHeight="1">
      <c r="A103" s="65" t="s">
        <v>132</v>
      </c>
      <c r="C103" s="28"/>
      <c r="E103" s="222">
        <v>0</v>
      </c>
      <c r="F103" s="29"/>
      <c r="G103" s="118">
        <v>6060000</v>
      </c>
      <c r="H103" s="29"/>
      <c r="I103" s="222">
        <v>0</v>
      </c>
      <c r="J103" s="29"/>
      <c r="K103" s="118">
        <v>6060000</v>
      </c>
    </row>
    <row r="104" spans="1:11" s="23" customFormat="1" ht="23.25" customHeight="1" hidden="1">
      <c r="A104" s="65" t="s">
        <v>198</v>
      </c>
      <c r="C104" s="28"/>
      <c r="E104" s="222">
        <v>0</v>
      </c>
      <c r="F104" s="29"/>
      <c r="G104" s="114" t="s">
        <v>20</v>
      </c>
      <c r="H104" s="29"/>
      <c r="I104" s="222">
        <v>0</v>
      </c>
      <c r="J104" s="29"/>
      <c r="K104" s="222">
        <v>0</v>
      </c>
    </row>
    <row r="105" spans="1:11" s="23" customFormat="1" ht="23.25" customHeight="1">
      <c r="A105" s="65" t="s">
        <v>222</v>
      </c>
      <c r="C105" s="28"/>
      <c r="E105" s="222">
        <v>0</v>
      </c>
      <c r="F105" s="29"/>
      <c r="G105" s="118">
        <v>1302127</v>
      </c>
      <c r="H105" s="29"/>
      <c r="I105" s="222">
        <v>0</v>
      </c>
      <c r="J105" s="29"/>
      <c r="K105" s="114" t="s">
        <v>20</v>
      </c>
    </row>
    <row r="106" spans="1:11" s="23" customFormat="1" ht="23.25" customHeight="1">
      <c r="A106" s="65" t="s">
        <v>240</v>
      </c>
      <c r="C106" s="28"/>
      <c r="E106" s="89">
        <v>-236186</v>
      </c>
      <c r="F106" s="29"/>
      <c r="G106" s="89">
        <v>15501</v>
      </c>
      <c r="H106" s="29"/>
      <c r="I106" s="118">
        <v>-2583</v>
      </c>
      <c r="J106" s="29"/>
      <c r="K106" s="118">
        <v>-4676</v>
      </c>
    </row>
    <row r="107" spans="1:11" s="23" customFormat="1" ht="23.25" customHeight="1">
      <c r="A107" s="65" t="s">
        <v>293</v>
      </c>
      <c r="C107" s="28"/>
      <c r="E107" s="89">
        <v>541278</v>
      </c>
      <c r="F107" s="29"/>
      <c r="G107" s="222">
        <v>0</v>
      </c>
      <c r="H107" s="29"/>
      <c r="I107" s="222">
        <v>0</v>
      </c>
      <c r="J107" s="29"/>
      <c r="K107" s="222">
        <v>0</v>
      </c>
    </row>
    <row r="108" spans="1:11" ht="22.5" customHeight="1">
      <c r="A108" s="1" t="s">
        <v>0</v>
      </c>
      <c r="B108" s="1"/>
      <c r="C108" s="27"/>
      <c r="D108" s="1"/>
      <c r="I108" s="246"/>
      <c r="J108" s="246"/>
      <c r="K108" s="246"/>
    </row>
    <row r="109" spans="1:11" ht="22.5" customHeight="1">
      <c r="A109" s="1" t="s">
        <v>277</v>
      </c>
      <c r="B109" s="1"/>
      <c r="C109" s="27"/>
      <c r="D109" s="1"/>
      <c r="I109" s="246"/>
      <c r="J109" s="246"/>
      <c r="K109" s="246"/>
    </row>
    <row r="110" spans="1:11" ht="22.5" customHeight="1">
      <c r="A110" s="125"/>
      <c r="B110" s="125"/>
      <c r="C110" s="2"/>
      <c r="D110" s="2"/>
      <c r="K110" s="213" t="s">
        <v>139</v>
      </c>
    </row>
    <row r="111" spans="1:11" ht="22.5" customHeight="1">
      <c r="A111" s="253"/>
      <c r="B111" s="253"/>
      <c r="C111" s="17"/>
      <c r="E111" s="247" t="s">
        <v>2</v>
      </c>
      <c r="F111" s="247"/>
      <c r="G111" s="247"/>
      <c r="H111" s="35"/>
      <c r="I111" s="241" t="s">
        <v>60</v>
      </c>
      <c r="J111" s="241"/>
      <c r="K111" s="241"/>
    </row>
    <row r="112" spans="1:11" ht="22.5" customHeight="1">
      <c r="A112" s="207"/>
      <c r="B112" s="207"/>
      <c r="C112" s="17"/>
      <c r="E112" s="251" t="s">
        <v>251</v>
      </c>
      <c r="F112" s="251"/>
      <c r="G112" s="251"/>
      <c r="H112" s="35"/>
      <c r="I112" s="251" t="s">
        <v>251</v>
      </c>
      <c r="J112" s="251"/>
      <c r="K112" s="251"/>
    </row>
    <row r="113" spans="1:11" s="236" customFormat="1" ht="22.5" customHeight="1">
      <c r="A113" s="235"/>
      <c r="B113" s="235"/>
      <c r="E113" s="254" t="s">
        <v>278</v>
      </c>
      <c r="F113" s="254"/>
      <c r="G113" s="254"/>
      <c r="H113" s="35"/>
      <c r="I113" s="254" t="s">
        <v>278</v>
      </c>
      <c r="J113" s="254"/>
      <c r="K113" s="254"/>
    </row>
    <row r="114" spans="1:11" ht="22.5" customHeight="1">
      <c r="A114" s="252"/>
      <c r="B114" s="252"/>
      <c r="D114" s="3"/>
      <c r="E114" s="108">
        <v>2556</v>
      </c>
      <c r="F114" s="76"/>
      <c r="G114" s="108">
        <v>2555</v>
      </c>
      <c r="H114" s="77"/>
      <c r="I114" s="108">
        <v>2556</v>
      </c>
      <c r="J114" s="76"/>
      <c r="K114" s="108">
        <v>2555</v>
      </c>
    </row>
    <row r="115" spans="1:11" ht="22.5" customHeight="1">
      <c r="A115" s="239"/>
      <c r="B115" s="239"/>
      <c r="D115" s="3"/>
      <c r="E115" s="77"/>
      <c r="F115" s="76"/>
      <c r="G115" s="77"/>
      <c r="H115" s="77"/>
      <c r="I115" s="77"/>
      <c r="J115" s="76"/>
      <c r="K115" s="77"/>
    </row>
    <row r="116" spans="1:11" ht="23.25" customHeight="1">
      <c r="A116" s="37" t="s">
        <v>309</v>
      </c>
      <c r="B116" s="37"/>
      <c r="C116" s="31"/>
      <c r="D116" s="37"/>
      <c r="E116" s="29"/>
      <c r="F116" s="29"/>
      <c r="G116" s="29"/>
      <c r="H116" s="29"/>
      <c r="I116" s="29"/>
      <c r="J116" s="29"/>
      <c r="K116" s="29"/>
    </row>
    <row r="117" spans="1:11" s="23" customFormat="1" ht="23.25" customHeight="1">
      <c r="A117" s="65" t="s">
        <v>179</v>
      </c>
      <c r="C117" s="28"/>
      <c r="E117" s="147">
        <v>-43877</v>
      </c>
      <c r="F117" s="29"/>
      <c r="G117" s="147">
        <v>-18637</v>
      </c>
      <c r="H117" s="29"/>
      <c r="I117" s="218">
        <v>0</v>
      </c>
      <c r="J117" s="29"/>
      <c r="K117" s="147">
        <v>-33</v>
      </c>
    </row>
    <row r="118" spans="1:11" ht="23.25" customHeight="1">
      <c r="A118" s="30" t="s">
        <v>294</v>
      </c>
      <c r="B118" s="30"/>
      <c r="C118" s="31"/>
      <c r="D118" s="30"/>
      <c r="E118" s="38">
        <f>SUM(E93:E107)+E117</f>
        <v>17581327</v>
      </c>
      <c r="F118" s="33"/>
      <c r="G118" s="38">
        <f>SUM(G93:G107)+G117</f>
        <v>33491844</v>
      </c>
      <c r="H118" s="33"/>
      <c r="I118" s="38">
        <f>SUM(I93:I107)+I117</f>
        <v>8115900</v>
      </c>
      <c r="J118" s="33"/>
      <c r="K118" s="38">
        <f>SUM(K93:K107)+K117</f>
        <v>11126366</v>
      </c>
    </row>
    <row r="119" spans="1:11" ht="23.25" customHeight="1">
      <c r="A119" s="30"/>
      <c r="B119" s="30"/>
      <c r="C119" s="31"/>
      <c r="D119" s="30"/>
      <c r="E119" s="42"/>
      <c r="F119" s="33"/>
      <c r="G119" s="42"/>
      <c r="H119" s="33"/>
      <c r="I119" s="42"/>
      <c r="J119" s="33"/>
      <c r="K119" s="42"/>
    </row>
    <row r="120" spans="1:11" ht="23.25" customHeight="1">
      <c r="A120" s="30" t="s">
        <v>228</v>
      </c>
      <c r="B120" s="30"/>
      <c r="C120" s="31"/>
      <c r="D120" s="30"/>
      <c r="E120" s="33">
        <f>E63+E90+E118</f>
        <v>4436033</v>
      </c>
      <c r="F120" s="33"/>
      <c r="G120" s="33">
        <v>-10773155</v>
      </c>
      <c r="H120" s="33"/>
      <c r="I120" s="33">
        <f>I63+I90+I118</f>
        <v>589022</v>
      </c>
      <c r="J120" s="33"/>
      <c r="K120" s="33">
        <v>-19864366</v>
      </c>
    </row>
    <row r="121" spans="1:11" ht="23.25" customHeight="1">
      <c r="A121" s="65" t="s">
        <v>57</v>
      </c>
      <c r="B121" s="23"/>
      <c r="C121" s="28"/>
      <c r="D121" s="23"/>
      <c r="E121" s="89">
        <v>12250346</v>
      </c>
      <c r="F121" s="29"/>
      <c r="G121" s="89">
        <v>23993026</v>
      </c>
      <c r="H121" s="29"/>
      <c r="I121" s="29">
        <v>1285885</v>
      </c>
      <c r="J121" s="29"/>
      <c r="K121" s="29">
        <v>20472567</v>
      </c>
    </row>
    <row r="122" spans="1:11" ht="23.25" customHeight="1">
      <c r="A122" s="39" t="s">
        <v>115</v>
      </c>
      <c r="B122" s="39"/>
      <c r="C122" s="28"/>
      <c r="D122" s="39"/>
      <c r="E122" s="89"/>
      <c r="F122" s="29"/>
      <c r="G122" s="89"/>
      <c r="H122" s="29"/>
      <c r="I122" s="29"/>
      <c r="J122" s="29"/>
      <c r="K122" s="29"/>
    </row>
    <row r="123" spans="1:11" ht="23.25" customHeight="1">
      <c r="A123" s="39" t="s">
        <v>116</v>
      </c>
      <c r="B123" s="39"/>
      <c r="C123" s="28"/>
      <c r="D123" s="39"/>
      <c r="E123" s="88">
        <v>-290494</v>
      </c>
      <c r="F123" s="24"/>
      <c r="G123" s="88">
        <v>811003</v>
      </c>
      <c r="H123" s="24"/>
      <c r="I123" s="218">
        <v>0</v>
      </c>
      <c r="J123" s="24"/>
      <c r="K123" s="115" t="s">
        <v>20</v>
      </c>
    </row>
    <row r="124" spans="1:11" ht="23.25" customHeight="1" thickBot="1">
      <c r="A124" s="30" t="s">
        <v>58</v>
      </c>
      <c r="B124" s="30"/>
      <c r="C124" s="31"/>
      <c r="D124" s="30"/>
      <c r="E124" s="40">
        <f>SUM(E120:E123)</f>
        <v>16395885</v>
      </c>
      <c r="F124" s="33"/>
      <c r="G124" s="40">
        <f>SUM(G120:G123)</f>
        <v>14030874</v>
      </c>
      <c r="H124" s="33"/>
      <c r="I124" s="40">
        <v>1874907</v>
      </c>
      <c r="J124" s="33"/>
      <c r="K124" s="40">
        <f>SUM(K120:K123)</f>
        <v>608201</v>
      </c>
    </row>
    <row r="125" spans="1:11" ht="23.25" customHeight="1" thickTop="1">
      <c r="A125" s="30"/>
      <c r="B125" s="30"/>
      <c r="C125" s="31"/>
      <c r="D125" s="30"/>
      <c r="E125" s="42"/>
      <c r="F125" s="33"/>
      <c r="G125" s="42"/>
      <c r="H125" s="33"/>
      <c r="I125" s="42"/>
      <c r="J125" s="33"/>
      <c r="K125" s="42"/>
    </row>
    <row r="126" spans="1:11" ht="23.25" customHeight="1">
      <c r="A126" s="37" t="s">
        <v>42</v>
      </c>
      <c r="B126" s="37"/>
      <c r="C126" s="31"/>
      <c r="D126" s="37"/>
      <c r="E126" s="89"/>
      <c r="F126" s="29"/>
      <c r="G126" s="89"/>
      <c r="H126" s="29"/>
      <c r="I126" s="29"/>
      <c r="J126" s="29"/>
      <c r="K126" s="29"/>
    </row>
    <row r="127" spans="1:11" ht="23.25" customHeight="1">
      <c r="A127" s="234" t="s">
        <v>273</v>
      </c>
      <c r="B127" s="2" t="s">
        <v>5</v>
      </c>
      <c r="C127" s="31"/>
      <c r="D127" s="30"/>
      <c r="E127" s="44"/>
      <c r="F127" s="24"/>
      <c r="G127" s="44"/>
      <c r="H127" s="29"/>
      <c r="I127" s="24"/>
      <c r="J127" s="29"/>
      <c r="K127" s="24"/>
    </row>
    <row r="128" spans="2:11" ht="23.25" customHeight="1">
      <c r="B128" s="65" t="s">
        <v>135</v>
      </c>
      <c r="C128" s="28"/>
      <c r="D128" s="23"/>
      <c r="E128" s="44"/>
      <c r="F128" s="29"/>
      <c r="G128" s="44"/>
      <c r="H128" s="29"/>
      <c r="I128" s="24"/>
      <c r="J128" s="29"/>
      <c r="K128" s="24"/>
    </row>
    <row r="129" spans="2:11" ht="23.25" customHeight="1">
      <c r="B129" s="65" t="s">
        <v>5</v>
      </c>
      <c r="C129" s="28"/>
      <c r="D129" s="23"/>
      <c r="E129" s="44">
        <v>16403230</v>
      </c>
      <c r="F129" s="29"/>
      <c r="G129" s="44">
        <v>14221730</v>
      </c>
      <c r="H129" s="29"/>
      <c r="I129" s="91">
        <f>'BL'!H9</f>
        <v>1879093</v>
      </c>
      <c r="J129" s="29"/>
      <c r="K129" s="91">
        <v>611022</v>
      </c>
    </row>
    <row r="130" spans="2:11" ht="23.25" customHeight="1">
      <c r="B130" s="65" t="s">
        <v>136</v>
      </c>
      <c r="C130" s="28"/>
      <c r="D130" s="23"/>
      <c r="E130" s="88">
        <v>-7345</v>
      </c>
      <c r="F130" s="29"/>
      <c r="G130" s="88">
        <v>-190856</v>
      </c>
      <c r="H130" s="29"/>
      <c r="I130" s="26">
        <v>-4186</v>
      </c>
      <c r="J130" s="29"/>
      <c r="K130" s="26">
        <v>-2821</v>
      </c>
    </row>
    <row r="131" spans="2:11" ht="23.25" customHeight="1" thickBot="1">
      <c r="B131" s="30" t="s">
        <v>137</v>
      </c>
      <c r="C131" s="31"/>
      <c r="D131" s="30"/>
      <c r="E131" s="41">
        <f>E124</f>
        <v>16395885</v>
      </c>
      <c r="F131" s="42"/>
      <c r="G131" s="41">
        <f>G124</f>
        <v>14030874</v>
      </c>
      <c r="H131" s="42"/>
      <c r="I131" s="41">
        <f>I124</f>
        <v>1874907</v>
      </c>
      <c r="J131" s="42"/>
      <c r="K131" s="41">
        <f>K124</f>
        <v>608201</v>
      </c>
    </row>
    <row r="132" spans="2:11" ht="23.25" customHeight="1" thickTop="1">
      <c r="B132" s="30"/>
      <c r="C132" s="31"/>
      <c r="D132" s="30"/>
      <c r="E132" s="42"/>
      <c r="F132" s="42"/>
      <c r="G132" s="42"/>
      <c r="H132" s="42"/>
      <c r="I132" s="42"/>
      <c r="J132" s="42"/>
      <c r="K132" s="42"/>
    </row>
    <row r="133" spans="1:11" ht="23.25" customHeight="1">
      <c r="A133" s="234" t="s">
        <v>274</v>
      </c>
      <c r="B133" s="30" t="s">
        <v>275</v>
      </c>
      <c r="C133" s="31"/>
      <c r="D133" s="30"/>
      <c r="E133" s="42"/>
      <c r="F133" s="42"/>
      <c r="G133" s="42"/>
      <c r="H133" s="42"/>
      <c r="I133" s="42"/>
      <c r="J133" s="42"/>
      <c r="K133" s="42"/>
    </row>
    <row r="134" spans="1:11" ht="23.25" customHeight="1">
      <c r="A134" s="234"/>
      <c r="B134" s="120"/>
      <c r="C134" s="31"/>
      <c r="D134" s="30"/>
      <c r="E134" s="42"/>
      <c r="F134" s="42"/>
      <c r="G134" s="42"/>
      <c r="H134" s="42"/>
      <c r="I134" s="42"/>
      <c r="J134" s="42"/>
      <c r="K134" s="42"/>
    </row>
    <row r="135" spans="1:11" ht="21.75">
      <c r="A135" s="46"/>
      <c r="B135" s="250" t="s">
        <v>280</v>
      </c>
      <c r="C135" s="250"/>
      <c r="D135" s="250"/>
      <c r="E135" s="250"/>
      <c r="F135" s="250"/>
      <c r="G135" s="250"/>
      <c r="H135" s="250"/>
      <c r="I135" s="250"/>
      <c r="J135" s="250"/>
      <c r="K135" s="250"/>
    </row>
    <row r="136" spans="1:11" ht="23.25" customHeight="1">
      <c r="A136" s="30"/>
      <c r="B136" s="5" t="s">
        <v>281</v>
      </c>
      <c r="C136" s="31"/>
      <c r="D136" s="30"/>
      <c r="E136" s="42"/>
      <c r="F136" s="42"/>
      <c r="G136" s="42"/>
      <c r="H136" s="42"/>
      <c r="I136" s="42"/>
      <c r="J136" s="42"/>
      <c r="K136" s="42"/>
    </row>
  </sheetData>
  <sheetProtection/>
  <mergeCells count="39">
    <mergeCell ref="I112:K112"/>
    <mergeCell ref="E113:G113"/>
    <mergeCell ref="I113:K113"/>
    <mergeCell ref="A114:B114"/>
    <mergeCell ref="I39:K39"/>
    <mergeCell ref="I74:K74"/>
    <mergeCell ref="I41:K41"/>
    <mergeCell ref="E43:G43"/>
    <mergeCell ref="I42:K42"/>
    <mergeCell ref="E41:G41"/>
    <mergeCell ref="A41:B41"/>
    <mergeCell ref="E42:G42"/>
    <mergeCell ref="E79:G79"/>
    <mergeCell ref="A77:B77"/>
    <mergeCell ref="E77:G77"/>
    <mergeCell ref="I75:K75"/>
    <mergeCell ref="I79:K79"/>
    <mergeCell ref="I77:K77"/>
    <mergeCell ref="A44:B44"/>
    <mergeCell ref="I43:K43"/>
    <mergeCell ref="I1:K1"/>
    <mergeCell ref="I2:K2"/>
    <mergeCell ref="E4:G4"/>
    <mergeCell ref="I4:K4"/>
    <mergeCell ref="I38:K38"/>
    <mergeCell ref="A4:B4"/>
    <mergeCell ref="A6:B6"/>
    <mergeCell ref="E5:G5"/>
    <mergeCell ref="I5:K5"/>
    <mergeCell ref="B135:K135"/>
    <mergeCell ref="E78:G78"/>
    <mergeCell ref="I78:K78"/>
    <mergeCell ref="A80:B80"/>
    <mergeCell ref="I109:K109"/>
    <mergeCell ref="A111:B111"/>
    <mergeCell ref="E111:G111"/>
    <mergeCell ref="I108:K108"/>
    <mergeCell ref="I111:K111"/>
    <mergeCell ref="E112:G112"/>
  </mergeCells>
  <printOptions/>
  <pageMargins left="0.7" right="0.7" top="0.48" bottom="0.5" header="0.5" footer="0.5"/>
  <pageSetup firstPageNumber="13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37" max="255" man="1"/>
    <brk id="73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Chanikarn Chinsomboon</cp:lastModifiedBy>
  <cp:lastPrinted>2013-05-12T09:50:30Z</cp:lastPrinted>
  <dcterms:created xsi:type="dcterms:W3CDTF">2005-01-14T03:04:54Z</dcterms:created>
  <dcterms:modified xsi:type="dcterms:W3CDTF">2013-05-13T08:05:10Z</dcterms:modified>
  <cp:category/>
  <cp:version/>
  <cp:contentType/>
  <cp:contentStatus/>
</cp:coreProperties>
</file>