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S" sheetId="1" r:id="rId1"/>
    <sheet name="ส่วนของผู้ถือหุ้น" sheetId="2" r:id="rId2"/>
    <sheet name="กระแสเงินสด" sheetId="3" r:id="rId3"/>
  </sheets>
  <definedNames>
    <definedName name="_xlnm.Print_Area" localSheetId="0">'FS'!$A$1:$J$301</definedName>
    <definedName name="_xlnm.Print_Area" localSheetId="2">'กระแสเงินสด'!$A$1:$H$193</definedName>
    <definedName name="_xlnm.Print_Area" localSheetId="1">'ส่วนของผู้ถือหุ้น'!$A$1:$X$88</definedName>
  </definedNames>
  <calcPr fullCalcOnLoad="1"/>
</workbook>
</file>

<file path=xl/sharedStrings.xml><?xml version="1.0" encoding="utf-8"?>
<sst xmlns="http://schemas.openxmlformats.org/spreadsheetml/2006/main" count="1091" uniqueCount="328">
  <si>
    <t xml:space="preserve">เงินกู้ยืมระยะสั้นจากสถาบันการเงินเพิ่มขึ้น (ลดลง)  </t>
  </si>
  <si>
    <t>เงินสดสุทธิได้มาจากกิจกรรมจัดหาเงิน</t>
  </si>
  <si>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</si>
  <si>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</si>
  <si>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</si>
  <si>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พันบาท</t>
  </si>
  <si>
    <t>งบการเงินรวม</t>
  </si>
  <si>
    <t>งบการเงินเฉพาะบริษัท</t>
  </si>
  <si>
    <t>ณ วันที่ 31</t>
  </si>
  <si>
    <t>ธันวาคม 2547</t>
  </si>
  <si>
    <t>"ยังไม่ได้ตรวจสอบ"</t>
  </si>
  <si>
    <t>หมายเหตุ</t>
  </si>
  <si>
    <t>"สอบทานแล้ว"</t>
  </si>
  <si>
    <t>"ตรวจสอบแล้ว"</t>
  </si>
  <si>
    <t xml:space="preserve">สินทรัพย์หมุนเวียน </t>
  </si>
  <si>
    <t>เงินสดและรายการเทียบเท่าเงินสด</t>
  </si>
  <si>
    <t>เงินลงทุนชั่วคราว</t>
  </si>
  <si>
    <t>-</t>
  </si>
  <si>
    <t xml:space="preserve">ลูกหนี้การค้าและลูกหนี้อื่น  </t>
  </si>
  <si>
    <t xml:space="preserve">บริษัทย่อย </t>
  </si>
  <si>
    <t>บริษัทร่วมและบริษัทที่เกี่ยวข้องกัน</t>
  </si>
  <si>
    <t>บริษัทอื่นและบุคคล</t>
  </si>
  <si>
    <t xml:space="preserve">หัก  ค่าเผื่อหนี้สงสัยจะสูญ    </t>
  </si>
  <si>
    <t>ดอกเบี้ยค้างรับจากบริษัทย่อย</t>
  </si>
  <si>
    <t>เงินให้กู้ยืมระยะยาวแก่บริษัทย่อยที่ถึง</t>
  </si>
  <si>
    <t>กำหนดชำระภายในหนึ่งปี</t>
  </si>
  <si>
    <t xml:space="preserve">สินค้าคงเหลือ - สุทธิ  </t>
  </si>
  <si>
    <t xml:space="preserve">สินทรัพย์หมุนเวียนอื่น </t>
  </si>
  <si>
    <t>ลูกหนี้ภาษีมูลค่าเพิ่ม</t>
  </si>
  <si>
    <t>ค่าสินค้าจ่ายล่วงหน้า</t>
  </si>
  <si>
    <t>ค่าใช้จ่ายจ่ายล่วงหน้า</t>
  </si>
  <si>
    <t>อื่น ๆ</t>
  </si>
  <si>
    <t>รวมสินทรัพย์หมุนเวียน</t>
  </si>
  <si>
    <t>สินทรัพย์  (ต่อ)</t>
  </si>
  <si>
    <t>สินทรัพย์ไม่หมุนเวียน</t>
  </si>
  <si>
    <t>เงินลงทุนซึ่งบันทึกโดยวิธีส่วนได้เสีย</t>
  </si>
  <si>
    <t>บริษัทย่อย</t>
  </si>
  <si>
    <t xml:space="preserve">บริษัทร่วม </t>
  </si>
  <si>
    <t>เงินลงทุนระยะยาวอื่น</t>
  </si>
  <si>
    <t xml:space="preserve">บริษัทที่เกี่ยวข้องกันและอื่น ๆ </t>
  </si>
  <si>
    <t>- ในราคาทุน - สุทธิ</t>
  </si>
  <si>
    <t xml:space="preserve">ที่ดินที่มีไว้เพื่อโครงการในอนาคต </t>
  </si>
  <si>
    <t xml:space="preserve">ในราคาประเมิน </t>
  </si>
  <si>
    <t>ในราคาทุน</t>
  </si>
  <si>
    <t>เงินให้กู้ยืมระยะยาวแก่บริษัทย่อย-สุทธิ</t>
  </si>
  <si>
    <t>จากส่วนที่ถึงกำหนดชำระภายในหนึ่งปี</t>
  </si>
  <si>
    <t>ที่ดิน อาคารและอุปกรณ์</t>
  </si>
  <si>
    <t>สินทรัพย์ไม่มีตัวตน</t>
  </si>
  <si>
    <t>สินทรัพย์ไม่หมุนเวียนอื่น</t>
  </si>
  <si>
    <t xml:space="preserve">สินทรัพย์ภาษีเงินได้รอตัดบัญชี  </t>
  </si>
  <si>
    <t xml:space="preserve">ภาษีเงินได้จ่ายล่วงหน้า  </t>
  </si>
  <si>
    <t>เงินฝากที่มีข้อจำกัดในการใช้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</si>
  <si>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</si>
  <si>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</si>
  <si>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</si>
  <si>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</si>
  <si>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</t>
  </si>
  <si>
    <t xml:space="preserve">จากสถาบันการเงิน </t>
  </si>
  <si>
    <t>เจ้าหนี้การค้าและเจ้าหนี้อื่น</t>
  </si>
  <si>
    <t>หนี้สินระยะยาวที่ถึงกำหนดชำระ</t>
  </si>
  <si>
    <t>ภายในหนึ่งปี</t>
  </si>
  <si>
    <t>เงินกู้ยืมระยะยาว</t>
  </si>
  <si>
    <t>หุ้นกู้</t>
  </si>
  <si>
    <t>หนี้สินภายใต้สัญญาเช่าการเงิน</t>
  </si>
  <si>
    <t>หนี้สินหมุนเวียนอื่น</t>
  </si>
  <si>
    <t>เงินปันผลค้างจ่าย</t>
  </si>
  <si>
    <t xml:space="preserve">ภาษีเงินได้ค้างจ่าย </t>
  </si>
  <si>
    <t>ดอกเบี้ยค้างจ่าย</t>
  </si>
  <si>
    <t>รวมหนี้สินหมุนเวียน</t>
  </si>
  <si>
    <t>หนี้สินและส่วนของผู้ถือหุ้น (ต่อ)</t>
  </si>
  <si>
    <t xml:space="preserve">หนี้สินไม่หมุนเวียน </t>
  </si>
  <si>
    <t>หนี้สินระยะยาว-สุทธิจากส่วนที่</t>
  </si>
  <si>
    <t>ถึงกำหนดชำระภายในหนึ่งปี</t>
  </si>
  <si>
    <t xml:space="preserve">หนี้สินภายใต้สัญญาเช่าการเงิน  </t>
  </si>
  <si>
    <t xml:space="preserve">หนี้สินภาษีเงินได้รอตัดบัญชี  </t>
  </si>
  <si>
    <t>ขาดทุนสุทธิของบริษัทย่อยที่เกินกว่า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</si>
  <si>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</si>
  <si>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</si>
  <si>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</si>
  <si>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</si>
  <si>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ทุนเรือนหุ้น-หุ้นสามัญ </t>
  </si>
  <si>
    <t>8,206,664,000 หุ้น  ในปี 2548 และปี 2547</t>
  </si>
  <si>
    <t>หุ้นที่ออกและรับชำระเต็มมูลค่าแล้ว</t>
  </si>
  <si>
    <t>5,727,562,476 หุ้น ในปี 2547</t>
  </si>
  <si>
    <t xml:space="preserve">เงินรับล่วงหน้าค่าจองซื้อหุ้นเพิ่มทุน </t>
  </si>
  <si>
    <t>ส่วนเกินทุน</t>
  </si>
  <si>
    <t>ส่วนเกินมูลค่าหุ้นสามัญ</t>
  </si>
  <si>
    <t>ส่วนเกินทุนจากการตีราคาที่ดิน</t>
  </si>
  <si>
    <t>ส่วนเกินทุนจากส่วนได้ในบริษัทร่วม</t>
  </si>
  <si>
    <t>ส่วนเกินทุนจากการเปลี่ยนแปลง</t>
  </si>
  <si>
    <t>มูลค่าเงินลงทุนในหลักทรัพย์เผื่อขาย</t>
  </si>
  <si>
    <t xml:space="preserve">ในส่วนของบริษัท </t>
  </si>
  <si>
    <t>ผลต่างจากการแปลงค่างบการเงิน</t>
  </si>
  <si>
    <t>กำไรสะสม</t>
  </si>
  <si>
    <t>จัดสรรเพื่อสำรองตามกฎหมาย</t>
  </si>
  <si>
    <t>ที่ยังไม่ได้จัดสรร</t>
  </si>
  <si>
    <t>รวมส่วนของผู้ถือหุ้นบริษัทใหญ่</t>
  </si>
  <si>
    <t>หัก  ทุนเรือนหุ้นที่ถือเป็นหุ้นทุน</t>
  </si>
  <si>
    <t>รับซื้อคืนจำนวน 328,820,600 หุ้น</t>
  </si>
  <si>
    <t>ในปี 2548 และ ปี 2547 - ราคาทุน</t>
  </si>
  <si>
    <t>ส่วนของผู้ถือหุ้นบริษัทใหญ่ - สุทธิ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</si>
  <si>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</si>
  <si>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</si>
  <si>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</si>
  <si>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>ณ วันที่ 30</t>
  </si>
  <si>
    <r>
      <t xml:space="preserve">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</si>
  <si>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>งบกำไรขาดทุน</t>
  </si>
  <si>
    <t xml:space="preserve">รายได้ </t>
  </si>
  <si>
    <t>รายได้จากการขายสุทธิ</t>
  </si>
  <si>
    <t>รายได้จากการให้บริการ</t>
  </si>
  <si>
    <t>ส่วนแบ่งกำไรจากเงินลงทุน</t>
  </si>
  <si>
    <t>บริษัทร่วม</t>
  </si>
  <si>
    <t>รายได้อื่น</t>
  </si>
  <si>
    <t>กำไรจากการจำหน่ายเงินลงทุน</t>
  </si>
  <si>
    <t>กำไรจากอัตราแลกเปลี่ยน</t>
  </si>
  <si>
    <t>ดอกเบี้ยรับ</t>
  </si>
  <si>
    <t>รวมรายได้</t>
  </si>
  <si>
    <t xml:space="preserve">ค่าใช้จ่าย </t>
  </si>
  <si>
    <t>ต้นทุนขาย</t>
  </si>
  <si>
    <t xml:space="preserve">ค่าใช้จ่ายในการขายและบริหาร </t>
  </si>
  <si>
    <t>ส่วนแบ่งขาดทุนจากเงินลงทุน</t>
  </si>
  <si>
    <t>ตามวิธีส่วนได้เสีย</t>
  </si>
  <si>
    <t>ขาดทุนจากอัตราแลกเปลี่ยนเงินตรา</t>
  </si>
  <si>
    <t>ต่างประเทศและค่าธรรมเนียม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</si>
  <si>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</si>
  <si>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</si>
  <si>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</si>
  <si>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</si>
  <si>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 xml:space="preserve">ภาษีเงินได้ </t>
  </si>
  <si>
    <t>กำไรหลังภาษีเงินได้</t>
  </si>
  <si>
    <t>กำไรสุทธิ</t>
  </si>
  <si>
    <t xml:space="preserve">เงินปันผลรับ </t>
  </si>
  <si>
    <t>“ยังไม่ได้ตรวจสอบ”</t>
  </si>
  <si>
    <t xml:space="preserve"> “สอบทานแล้ว”</t>
  </si>
  <si>
    <r>
      <t xml:space="preserve"> 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</si>
  <si>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>งบกระแสเงินสด</t>
  </si>
  <si>
    <t>กระแสเงินสดจากกิจกรรมดำเนินงาน</t>
  </si>
  <si>
    <t>รายการปรับปรุงกระทบกำไรสุทธิ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</si>
  <si>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</si>
  <si>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</si>
  <si>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</si>
  <si>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>งบกระแสเงินสด (ต่อ)</t>
  </si>
  <si>
    <t xml:space="preserve">เจ้าหนี้การค้าและเจ้าหนี้อื่น </t>
  </si>
  <si>
    <t>ภาษีเงินได้ค้างจ่าย</t>
  </si>
  <si>
    <t>กระแสเงินสดจากกิจกรรมลงทุน</t>
  </si>
  <si>
    <t>เงินรับจากการจำหน่ายสินทรัพย์ถาวรและเงินลงทุนระยะยาว</t>
  </si>
  <si>
    <t>เงินรับจากการจำหน่ายสินทรัพย์ไม่มีตัวตน</t>
  </si>
  <si>
    <t>เงินรับจากการจำหน่ายสินทรัพย์รอการขาย</t>
  </si>
  <si>
    <t>ซื้อที่ดิน อาคารและอุปกรณ์เพิ่มขึ้น</t>
  </si>
  <si>
    <t>ซื้อสินทรัพย์ไม่มีตัวตนเพิ่มขึ้น</t>
  </si>
  <si>
    <t>ซื้อเงินลงทุนระยะยาวเพิ่มขึ้น</t>
  </si>
  <si>
    <t>เงินปันผลรับจากบริษัทย่อยและบริษัทร่วม</t>
  </si>
  <si>
    <t>ของบริษัทย่อย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</si>
  <si>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</si>
  <si>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</si>
  <si>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เงินสดรับจากการออกและจองซื้อหุ้นเพิ่มทุน</t>
  </si>
  <si>
    <t>ค่าใช้จ่ายในการออกหุ้นสามัญเพิ่มทุน</t>
  </si>
  <si>
    <t>เงินสดปันผลจ่ายของบริษัทและบริษัทย่อย</t>
  </si>
  <si>
    <t>สุทธิจากส่วนที่จ่ายให้บริษัทย่อย</t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</si>
  <si>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</si>
  <si>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</si>
  <si>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</si>
  <si>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ผลกระทบจากอัตราแลกเปลี่ยนในเงินสด</t>
  </si>
  <si>
    <t>และรายการเทียบเท่าเงินสด</t>
  </si>
  <si>
    <t>ข้อมูลงบกระแสเงินสดเปิดเผยเพิ่มเติม</t>
  </si>
  <si>
    <t>ณ วันสิ้นงวด</t>
  </si>
  <si>
    <t>รายการนี้ประกอบด้วย</t>
  </si>
  <si>
    <t>เงินเบิกเกินบัญชีธนาคาร</t>
  </si>
  <si>
    <t>สุทธิ</t>
  </si>
  <si>
    <t>ภาษีเงินได้</t>
  </si>
  <si>
    <t xml:space="preserve">          </t>
  </si>
  <si>
    <t xml:space="preserve"> “ยังไม่ได้ตรวจสอบ”</t>
  </si>
  <si>
    <r>
      <t xml:space="preserve">      </t>
    </r>
  </si>
  <si>
    <t>“สอบทานแล้ว”</t>
  </si>
  <si>
    <t>ลูกหนี้การค้าและอื่น ๆ - สุทธิ</t>
  </si>
  <si>
    <t>เงินกู้ยืมจากสถาบันการเงิน</t>
  </si>
  <si>
    <t>เจ้าหนี้การค้าและอื่น ๆ</t>
  </si>
  <si>
    <t>หนี้สินหมุนเวียนอื่นและหนี้สินอื่น</t>
  </si>
  <si>
    <t>หนี้สินไม่หมุนเวียนอื่น</t>
  </si>
  <si>
    <t>สินทรัพย์สุทธิของบริษัทย่อยส่วนที่เป็นของผู้ถือหุ้นส่วนน้อย</t>
  </si>
  <si>
    <t>สินทรัพย์สุทธิของบริษัทย่อยส่วนที่เป็นของบริษัทใหญ่</t>
  </si>
  <si>
    <t>หัก  สินทรัพย์สุทธิของบริษัทย่อยส่วนที่เกินมูลค่าเงินลงทุน</t>
  </si>
  <si>
    <t>รวมราคาซื้อ</t>
  </si>
  <si>
    <t xml:space="preserve">หัก  เงินสดและรายการเทียบเท่าเงินสดของบริษัทย่อย </t>
  </si>
  <si>
    <r>
      <t xml:space="preserve">บริษัท เจริญโภคภัณฑ์อาหาร จำกัด </t>
    </r>
    <r>
      <rPr>
        <b/>
        <sz val="16"/>
        <color indexed="8"/>
        <rFont val="Angsana New"/>
        <family val="1"/>
      </rPr>
      <t>(</t>
    </r>
    <r>
      <rPr>
        <b/>
        <sz val="16"/>
        <color indexed="8"/>
        <rFont val="AngsanaUPC"/>
        <family val="1"/>
      </rPr>
      <t>มหาชน</t>
    </r>
    <r>
      <rPr>
        <b/>
        <sz val="16"/>
        <color indexed="8"/>
        <rFont val="Angsana New"/>
        <family val="1"/>
      </rPr>
      <t xml:space="preserve">) </t>
    </r>
    <r>
      <rPr>
        <b/>
        <sz val="16"/>
        <color indexed="8"/>
        <rFont val="AngsanaUPC"/>
        <family val="1"/>
      </rPr>
      <t>และบริษัทย่อย</t>
    </r>
  </si>
  <si>
    <r>
      <t>ส่วนเกิน</t>
    </r>
    <r>
      <rPr>
        <sz val="15"/>
        <color indexed="8"/>
        <rFont val="Angsana New"/>
        <family val="1"/>
      </rPr>
      <t xml:space="preserve"> </t>
    </r>
  </si>
  <si>
    <t>(ต่ำกว่า) ทุนจาก</t>
  </si>
  <si>
    <t xml:space="preserve"> ทุนเรือนหุ้น</t>
  </si>
  <si>
    <t>การเปลี่ยนแปลง</t>
  </si>
  <si>
    <t>ผลต่างจากการ</t>
  </si>
  <si>
    <t>ทุนเรือนหุ้นที่</t>
  </si>
  <si>
    <t>ส่วนของ</t>
  </si>
  <si>
    <t>ค่าจองซื้อหุ้น</t>
  </si>
  <si>
    <t>ส่วนเกิน</t>
  </si>
  <si>
    <t>จากการ</t>
  </si>
  <si>
    <t>จากส่วนได้</t>
  </si>
  <si>
    <t>แปลงค่า</t>
  </si>
  <si>
    <t>ถือเป็นหุ้นทุน</t>
  </si>
  <si>
    <t>ผู้ถือหุ้น</t>
  </si>
  <si>
    <t>ในบริษัทร่วม</t>
  </si>
  <si>
    <t>จากเงินปันผลจ่ายสำหรับหุ้นทุน</t>
  </si>
  <si>
    <t>ส่วนของผู้ถือหุ้นส่วนน้อยในบริษัทย่อย</t>
  </si>
  <si>
    <t>ผู้ถือหุ้นส่วนน้อยขายหุ้นให้แก่บริษัทใหญ่</t>
  </si>
  <si>
    <r>
      <t xml:space="preserve"> </t>
    </r>
    <r>
      <rPr>
        <sz val="15"/>
        <color indexed="8"/>
        <rFont val="Angsana New"/>
        <family val="1"/>
      </rPr>
      <t xml:space="preserve"> </t>
    </r>
    <r>
      <rPr>
        <sz val="15"/>
        <color indexed="8"/>
        <rFont val="AngsanaUPC"/>
        <family val="1"/>
      </rPr>
      <t xml:space="preserve"> กำไรสะสม</t>
    </r>
    <r>
      <rPr>
        <sz val="15"/>
        <color indexed="8"/>
        <rFont val="Angsana New"/>
        <family val="1"/>
      </rPr>
      <t xml:space="preserve"> </t>
    </r>
  </si>
  <si>
    <r>
      <t>ชำระแล้ว</t>
    </r>
    <r>
      <rPr>
        <sz val="15"/>
        <color indexed="8"/>
        <rFont val="Angsana New"/>
        <family val="1"/>
      </rPr>
      <t xml:space="preserve"> </t>
    </r>
  </si>
  <si>
    <t>ที่ออกและ</t>
  </si>
  <si>
    <r>
      <t>เพิ่มทุน</t>
    </r>
    <r>
      <rPr>
        <sz val="15"/>
        <color indexed="8"/>
        <rFont val="Angsana New"/>
        <family val="1"/>
      </rPr>
      <t xml:space="preserve"> </t>
    </r>
  </si>
  <si>
    <r>
      <t>ตีราคาที่ดิน</t>
    </r>
    <r>
      <rPr>
        <sz val="15"/>
        <color indexed="8"/>
        <rFont val="Angsana New"/>
        <family val="1"/>
      </rPr>
      <t xml:space="preserve"> </t>
    </r>
  </si>
  <si>
    <r>
      <t>ในหลักทรัพย์</t>
    </r>
    <r>
      <rPr>
        <sz val="15"/>
        <color indexed="8"/>
        <rFont val="Angsana New"/>
        <family val="1"/>
      </rPr>
      <t xml:space="preserve"> </t>
    </r>
  </si>
  <si>
    <r>
      <t>งบการเงิน</t>
    </r>
    <r>
      <rPr>
        <sz val="15"/>
        <color indexed="8"/>
        <rFont val="Angsana New"/>
        <family val="1"/>
      </rPr>
      <t xml:space="preserve"> </t>
    </r>
  </si>
  <si>
    <r>
      <t>รับซื้อคืน</t>
    </r>
    <r>
      <rPr>
        <sz val="15"/>
        <color indexed="8"/>
        <rFont val="Angsana New"/>
        <family val="1"/>
      </rPr>
      <t xml:space="preserve"> </t>
    </r>
  </si>
  <si>
    <r>
      <t>ส่วนน้อย</t>
    </r>
    <r>
      <rPr>
        <sz val="15"/>
        <color indexed="8"/>
        <rFont val="Angsana New"/>
        <family val="1"/>
      </rPr>
      <t xml:space="preserve"> </t>
    </r>
  </si>
  <si>
    <r>
      <t>รวม</t>
    </r>
    <r>
      <rPr>
        <sz val="15"/>
        <color indexed="8"/>
        <rFont val="Angsana New"/>
        <family val="1"/>
      </rPr>
      <t xml:space="preserve"> </t>
    </r>
  </si>
  <si>
    <t>ยอดคงเหลือ ณ วันที่ 1 มกราคม 2548</t>
  </si>
  <si>
    <t>ยอดคงเหลือ ณ วันที่ 1 มกราคม 2547</t>
  </si>
  <si>
    <t>งบแสดงการเปลี่ยนแปลงส่วนของผู้ถือหุ้น - งบการเงินรวม (ต่อ)</t>
  </si>
  <si>
    <t>เงินปันผลจ่าย - สุทธิ่จากเงินปันผลจ่าย</t>
  </si>
  <si>
    <t>สินทรัพย์หมุนเวียนอื่นและสินทรัพย์ไม่หมุนเวียนอื่น</t>
  </si>
  <si>
    <r>
      <t xml:space="preserve">บริษัท เจริญโภคภัณฑ์อาหาร จำกัด </t>
    </r>
    <r>
      <rPr>
        <b/>
        <sz val="17"/>
        <color indexed="8"/>
        <rFont val="Angsana New"/>
        <family val="1"/>
      </rPr>
      <t>(</t>
    </r>
    <r>
      <rPr>
        <b/>
        <sz val="17"/>
        <color indexed="8"/>
        <rFont val="AngsanaUPC"/>
        <family val="1"/>
      </rPr>
      <t>มหาชน</t>
    </r>
    <r>
      <rPr>
        <b/>
        <sz val="17"/>
        <color indexed="8"/>
        <rFont val="Angsana New"/>
        <family val="1"/>
      </rPr>
      <t xml:space="preserve">) </t>
    </r>
    <r>
      <rPr>
        <b/>
        <sz val="17"/>
        <color indexed="8"/>
        <rFont val="AngsanaUPC"/>
        <family val="1"/>
      </rPr>
      <t>และบริษัทย่อย</t>
    </r>
  </si>
  <si>
    <t>ใบสำคัญ</t>
  </si>
  <si>
    <t>แสดงสิทธิ</t>
  </si>
  <si>
    <r>
      <t>ที่จะซื้อหุ้น</t>
    </r>
    <r>
      <rPr>
        <sz val="15"/>
        <color indexed="8"/>
        <rFont val="Angsana New"/>
        <family val="1"/>
      </rPr>
      <t xml:space="preserve"> </t>
    </r>
  </si>
  <si>
    <t>มูลค่าหุ้น</t>
  </si>
  <si>
    <r>
      <t>สามัญ</t>
    </r>
    <r>
      <rPr>
        <sz val="15"/>
        <color indexed="8"/>
        <rFont val="Angsana New"/>
        <family val="1"/>
      </rPr>
      <t xml:space="preserve"> </t>
    </r>
  </si>
  <si>
    <t>ประมาณการหนี้สิน</t>
  </si>
  <si>
    <t>บวก  สินทรัพย์สุทธิของบริษัทย่อยส่วนที่เกินมูลค่าเงินลงทุน</t>
  </si>
  <si>
    <t>หัก    เงินลงทุนก่อนวันซื้อกิจการ</t>
  </si>
  <si>
    <t>ล่วงหน้า</t>
  </si>
  <si>
    <t>เงินรับ</t>
  </si>
  <si>
    <t>ขาดทุนจากการตีราคาที่ดินลดลง</t>
  </si>
  <si>
    <t>3, 5</t>
  </si>
  <si>
    <t>6.1, 6.2</t>
  </si>
  <si>
    <t>กระแสเงินสดได้มาจากการซื้อบริษัทย่อย</t>
  </si>
  <si>
    <t>5.  เมื่อวันที่ 1 เมษายน 2548 บริษัทย่อยของบริษัท (CPIN) ได้ชำระเงินค่าซื้อหุ้นสามัญเพิ่มทุน Charoen Pokphand (India) Private Limited (CP INDIA) อันเป็นผลให้บริษัทดังกล่าวข้างต้น กลายเป็นบริษัทย่อยแห่งใหม่</t>
  </si>
  <si>
    <t>มูลค่าหุ้นละ 1 บาท ทุนจดทะเบียน</t>
  </si>
  <si>
    <t>รายละเอียดของสินทรัพย์สุทธิของบริษัทย่อยใหม่ดังกล่าว ณ วันที่ซื้อบริษัทย่อย สรุปดังนี้</t>
  </si>
  <si>
    <t>กระแสเงินสดจ่ายจากการซื้อบริษัทย่อย</t>
  </si>
  <si>
    <t>เงินสดและเงินฝากสถาบันการเงิน</t>
  </si>
  <si>
    <t>ณ วันที่ 30 กันยายน 2548 และวันที่ 31 ธันวาคม 2547</t>
  </si>
  <si>
    <t>กันยายน 2548</t>
  </si>
  <si>
    <t xml:space="preserve">ตามวิธีส่วนได้เสีย  </t>
  </si>
  <si>
    <t>กำไรจากอัตราแลกเปลี่ยนเงินตรา</t>
  </si>
  <si>
    <t>ต่างประเทศ - สุทธิจากค่าธรรมเนียม</t>
  </si>
  <si>
    <t>เงินปันผลรับ</t>
  </si>
  <si>
    <t>ขาดทุนจากการเปลี่ยนแปลงมูลค่าของ</t>
  </si>
  <si>
    <t>รายการที่เป็นตัวเงิน - สุทธิ</t>
  </si>
  <si>
    <t xml:space="preserve">กำไรต่อหุ้นขั้นพื้นฐาน (บาท) </t>
  </si>
  <si>
    <t>กำไรต่อหุ้นปรับลด (บาท)</t>
  </si>
  <si>
    <t>เงินตราต่างประเทศ - สุทธิจากค่าธรรมเนียม</t>
  </si>
  <si>
    <t>ส่วนแบ่งขาดทุนจากเงินลงทุนตามวิธี</t>
  </si>
  <si>
    <t>ส่วนได้เสีย</t>
  </si>
  <si>
    <t>กำไร (ขาดทุน) จากการเปลี่ยนแปลงมูลค่าของ</t>
  </si>
  <si>
    <t>เงินปันผลจ่าย - สุทธิ</t>
  </si>
  <si>
    <t>จากเงินปันผลจ่าย</t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</si>
  <si>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กันยายน </t>
    </r>
    <r>
      <rPr>
        <b/>
        <sz val="15"/>
        <color indexed="8"/>
        <rFont val="Angsana New"/>
        <family val="1"/>
      </rPr>
      <t>2548</t>
    </r>
  </si>
  <si>
    <r>
      <t>สำหรับแต่ละงวดเก้าเดือนสิ้นสุดวันที่ 30 กันยายน 254</t>
    </r>
    <r>
      <rPr>
        <b/>
        <sz val="17"/>
        <color indexed="8"/>
        <rFont val="Angsana New"/>
        <family val="1"/>
      </rPr>
      <t>8</t>
    </r>
    <r>
      <rPr>
        <b/>
        <sz val="17"/>
        <color indexed="8"/>
        <rFont val="AngsanaUPC"/>
        <family val="1"/>
      </rPr>
      <t xml:space="preserve"> และ 254</t>
    </r>
    <r>
      <rPr>
        <b/>
        <sz val="17"/>
        <color indexed="8"/>
        <rFont val="Angsana New"/>
        <family val="1"/>
      </rPr>
      <t>7</t>
    </r>
  </si>
  <si>
    <r>
      <t>สำหรับแต่ละงวดเก้าเดือนสิ้นสุดวันที่ 30 กันยายน 254</t>
    </r>
    <r>
      <rPr>
        <b/>
        <sz val="16"/>
        <color indexed="8"/>
        <rFont val="Angsana New"/>
        <family val="1"/>
      </rPr>
      <t>8</t>
    </r>
    <r>
      <rPr>
        <b/>
        <sz val="16"/>
        <color indexed="8"/>
        <rFont val="AngsanaUPC"/>
        <family val="1"/>
      </rPr>
      <t xml:space="preserve"> และ 254</t>
    </r>
    <r>
      <rPr>
        <b/>
        <sz val="16"/>
        <color indexed="8"/>
        <rFont val="Angsana New"/>
        <family val="1"/>
      </rPr>
      <t>7</t>
    </r>
  </si>
  <si>
    <t>เป็นเงินสดรับ (จ่าย) จากกิจกรรมดำเนินงาน</t>
  </si>
  <si>
    <t>ค่าเสื่อมราคาและรายจ่าย/รายได้ตัดบัญชี-สุทธิ</t>
  </si>
  <si>
    <t>ค่าเผื่อ (โอนกลับค่าเผื่อ) หนี้สงสัยจะสูญ</t>
  </si>
  <si>
    <t>กำไรจากการจำหน่ายสินทรัพย์ถาวร</t>
  </si>
  <si>
    <t>และเงินลงทุนระยะยาว - สุทธิ</t>
  </si>
  <si>
    <t>ผลขาดทุน(กำไร)จากอัตราแลกเปลี่ยน</t>
  </si>
  <si>
    <t>เงินตราต่างประเทศที่ยังไม่เกิดขึ้นจริง</t>
  </si>
  <si>
    <t>ภาษีเงินได้รอตัดบัญชีลดลง (เพิ่มขึ้น)  - สุทธิ</t>
  </si>
  <si>
    <t>กำไรจากการดำเนินงานก่อนการเปลี่ยนแปลง</t>
  </si>
  <si>
    <t>ในสินทรัพย์และหนี้สินดำเนินงาน</t>
  </si>
  <si>
    <t>สินทรัพย์ดำเนินงานลดลง (เพิ่มขึ้น):</t>
  </si>
  <si>
    <t>หนี้สินดำเนินงานเพิ่มขึ้น (ลดลง):</t>
  </si>
  <si>
    <t>เงินสดสุทธิได้มาจาก (ใช้ไปใน) กิจกรรมดำเนินงาน</t>
  </si>
  <si>
    <t xml:space="preserve">เงินให้กู้ยืมระยะยาวแก่บริษัทย่อยลดลง </t>
  </si>
  <si>
    <t>(สำหรับหุ้นทุนรับซื้อคืน) และบริษัทใหญ่</t>
  </si>
  <si>
    <t xml:space="preserve">ชำระหนี้สินภายใต้สัญญาเช่า </t>
  </si>
  <si>
    <t>เพิ่มขึ้น (ลดลง) - สุทธิ</t>
  </si>
  <si>
    <t>เงินสดและรายการเทียบเท่าเงินสด  ณ วันต้นงวด</t>
  </si>
  <si>
    <t>เงินสดและรายการเทียบเท่าเงินสด  ณ วันสิ้นงวด</t>
  </si>
  <si>
    <t xml:space="preserve">1.   เงินสดและรายการเทียบเท่าเงินสด </t>
  </si>
  <si>
    <t>2.   เงินสดจ่ายระหว่างงวด</t>
  </si>
  <si>
    <r>
      <t xml:space="preserve">สำหรับแต่ละงวดเก้าเดือนสิ้นสุดวันที่ </t>
    </r>
    <r>
      <rPr>
        <b/>
        <sz val="16"/>
        <rFont val="Angsana New"/>
        <family val="1"/>
      </rPr>
      <t>30</t>
    </r>
    <r>
      <rPr>
        <b/>
        <sz val="16"/>
        <rFont val="AngsanaUPC"/>
        <family val="1"/>
      </rPr>
      <t xml:space="preserve"> กันยายน </t>
    </r>
    <r>
      <rPr>
        <b/>
        <sz val="16"/>
        <rFont val="Angsana New"/>
        <family val="1"/>
      </rPr>
      <t>254</t>
    </r>
    <r>
      <rPr>
        <b/>
        <sz val="16"/>
        <rFont val="AngsanaUPC"/>
        <family val="1"/>
      </rPr>
      <t xml:space="preserve">8 และ </t>
    </r>
    <r>
      <rPr>
        <b/>
        <sz val="16"/>
        <rFont val="Angsana New"/>
        <family val="1"/>
      </rPr>
      <t>254</t>
    </r>
    <r>
      <rPr>
        <b/>
        <sz val="16"/>
        <rFont val="AngsanaUPC"/>
        <family val="1"/>
      </rPr>
      <t>7</t>
    </r>
  </si>
  <si>
    <t>3.   รายการที่มิใช่เงินสด</t>
  </si>
  <si>
    <r>
      <t>สำหรับแต่ละงวดสามเดือนสิ้นสุดวันที่ 30 กันยายน 254</t>
    </r>
    <r>
      <rPr>
        <b/>
        <sz val="16"/>
        <rFont val="Angsana New"/>
        <family val="1"/>
      </rPr>
      <t>8</t>
    </r>
    <r>
      <rPr>
        <b/>
        <sz val="16"/>
        <rFont val="AngsanaUPC"/>
        <family val="1"/>
      </rPr>
      <t xml:space="preserve"> และ 254</t>
    </r>
    <r>
      <rPr>
        <b/>
        <sz val="16"/>
        <rFont val="Angsana New"/>
        <family val="1"/>
      </rPr>
      <t>7</t>
    </r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</si>
  <si>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กันยายน </t>
    </r>
    <r>
      <rPr>
        <b/>
        <sz val="15"/>
        <color indexed="8"/>
        <rFont val="Angsana New"/>
        <family val="1"/>
      </rPr>
      <t>2547</t>
    </r>
  </si>
  <si>
    <t>เงินปันผลจ่าย - สุทธิจากเงินปันผลจ่าย</t>
  </si>
  <si>
    <t>7,519,937,826 หุ้น  ในปี 2548 และ</t>
  </si>
  <si>
    <t>งบกำไรขาดทุน (ต่อ)</t>
  </si>
  <si>
    <r>
      <t>สำหรับแต่ละงวดเก้าเดือนสิ้นสุดวันที่ 30 กันยายน 254</t>
    </r>
    <r>
      <rPr>
        <b/>
        <sz val="16"/>
        <rFont val="Angsana New"/>
        <family val="1"/>
      </rPr>
      <t>8</t>
    </r>
    <r>
      <rPr>
        <b/>
        <sz val="16"/>
        <rFont val="AngsanaUPC"/>
        <family val="1"/>
      </rPr>
      <t xml:space="preserve"> และ 254</t>
    </r>
    <r>
      <rPr>
        <b/>
        <sz val="16"/>
        <rFont val="Angsana New"/>
        <family val="1"/>
      </rPr>
      <t>7</t>
    </r>
  </si>
  <si>
    <t xml:space="preserve">งบแสดงการเปลี่ยนแปลงส่วนของผู้ถือหุ้น - งบการเงินรวม </t>
  </si>
  <si>
    <t xml:space="preserve">งบแสดงการเปลี่ยนแปลงส่วนของผู้ถือหุ้น - งบการเงินเฉพาะบริษัท </t>
  </si>
  <si>
    <t>รวม</t>
  </si>
  <si>
    <t>4.   เมื่อวันที่ 29 มกราคม 2547 บริษัทย่อยของบริษัท (CPFI) ได้ชำระเงินค่าซื้อหุ้นสามัญของ C.P. Standart Gida Sanayi ve Ticaret A.S. (CPS) ให้แก่ Charoen Pokphand Development (Turkey) Limited (CPD) อันเป็นผลให้บริษัทดังกล่าวข้างต้นกลายเป็นบริษัทย่อยแห่งใหม่</t>
  </si>
  <si>
    <t>สำหรับหุ้นทุนรับซื้อคืน (หมายเหตุ 11)</t>
  </si>
  <si>
    <t xml:space="preserve">ออกจำหน่ายหุ้นสามัญ </t>
  </si>
  <si>
    <t>(หมายเหตุ 10)</t>
  </si>
  <si>
    <t>ใบสำคัญแสดงสิทธิที่จะซื้อหุ้น (หมายเหตุ 10)</t>
  </si>
  <si>
    <t>รับซื้อคืน (หมายเหตุ 11)</t>
  </si>
  <si>
    <t>ออกจำหน่ายหุ้นสามัญ (หมายเหตุ 10)</t>
  </si>
  <si>
    <t>ผลกระทบจากการแปลงค่าที่เกิดขึ้นแล้วของเงินลงทุนสุทธิ</t>
  </si>
  <si>
    <t>ในหน่วยงานต่างประเทศ</t>
  </si>
  <si>
    <t>กำไรจากกิจกรรมปกติ</t>
  </si>
  <si>
    <t>รายการพิเศษ</t>
  </si>
  <si>
    <t>หัก กำไรสุทธิส่วนที่เป็นของผู้ถือหุ้นส่วนน้อย</t>
  </si>
  <si>
    <t>กำไรจากรายการพิเศษ</t>
  </si>
  <si>
    <t>และขายใบสำคัญแสดงสิทธิที่จะซื้อหุ้น</t>
  </si>
  <si>
    <t>เงินสดรับจากการออกหุ้นกู้</t>
  </si>
  <si>
    <t>เงินสดที่ได้(จ่าย)จากการซื้อบริษัทย่อยสุทธิจากเงินสด</t>
  </si>
  <si>
    <t>บริษัทและบริษัทย่อยบางแห่งได้ซื้อสินทรัพย์ถาวรมูลค่ารวมประมาณ  32 ล้านบาท ในปี 2548 และ 8 ล้านบาท ในปี 2547 โดยการทำสัญญาเช่าการเงิน</t>
  </si>
  <si>
    <t>ส่วนแบ่งกำไรจากเงินลงทุนตามวิธีส่วนได้เสีย - สุทธิ</t>
  </si>
  <si>
    <t>ค่าเผื่อ (โอนกลับค่าเผื่อ) ขาดทุนจากมูลค่าที่ลดลงของสินค้า</t>
  </si>
  <si>
    <t xml:space="preserve">ส่วนของผู้ถือหุ้นส่วนน้อยในกำไรสุทธิของบริษัทย่อย </t>
  </si>
  <si>
    <t>งบแสดงการเปลี่ยนแปลงส่วนของผู้ถือหุ้น - งบการเงินเฉพาะบริษัท (ต่อ)</t>
  </si>
  <si>
    <t>กำไรจากการจำหน่ายสินทรัพย์ไม่มีตัวตน</t>
  </si>
  <si>
    <t>ในระหว่างงวดปี 2547 บริษัทย่อยในต่างประเทศแห่งหนึ่ง (CP USA) ได้ขายสินทรัพย์ถาวรส่วนใหญ่ออกไป โดยผู้ซื้อได้จ่ายชำระค่าสินทรัพย์ดังกล่าวเป็นเงินสดให้แก่ CP USA ด้วยจำนวนที่หักภาระผูกพันที่ผู้ซื้อจะต้องจ่ายตามสัญญาเช่าการเงิน ซึ่งผู้ซื้อตกลงที่จะรับโอนไปพร้อมกับสินทรัพย์ที่ซื้อไปนั้น โดยภาระผูกพันดังกล่าวมีจำนวนประมาณ 169 ล้านบาท</t>
  </si>
  <si>
    <t>สินทรัพย์หมุนเวียนและสินทรัพย์อื่น</t>
  </si>
  <si>
    <t>ค่าเบี้ยประกันภัยจ่ายล่วงหน้า</t>
  </si>
  <si>
    <t>ลูกหนี้เงินยืมทดรอง</t>
  </si>
  <si>
    <t>โบนัสค้างจ่าย</t>
  </si>
  <si>
    <t>ภาษีหัก ณ ที่จ่าย</t>
  </si>
  <si>
    <t>ค่าใช้จ่ายค้างจ่าย</t>
  </si>
  <si>
    <t xml:space="preserve">    - สุทธิจากภาษีเงินได้</t>
  </si>
  <si>
    <t>ใบสำคัญแสดงสิทธิ</t>
  </si>
  <si>
    <t>หนี้สินสุทธิของบริษัทย่อย</t>
  </si>
  <si>
    <t>บวก มูลค่าเงินลงทุนที่สูงกว่ามูลค่าของบริษัทย่อย</t>
  </si>
  <si>
    <t>ราคาซื้อ</t>
  </si>
  <si>
    <t>-  ค่าสินไหมทดแทนรับจากบริษัทประกันภัย</t>
  </si>
  <si>
    <t>กำไรต่อหุ้น (บาท) :</t>
  </si>
  <si>
    <t>เงินรับค่าสินไหมทดแทนจากบริษัทประกันภัย</t>
  </si>
  <si>
    <t>ขาดทุนจากสัญญาแลกเปลี่ยนอัตราดอกเบี้ยที่ยังไม่เกิดขึ้นจริง</t>
  </si>
  <si>
    <t>6.  เมื่อวันที่ 15 สิงหาคม 2548 บริษัทย่อยของบริษัท (CLB) ได้ชำระเงินซื้อหุ้นสามัญของ Star Feedmills (M) Sdn. Bhd. (SFM) ให้แก่ Charoen Pokphand Holdings (Malaysia) Sdn. Bhd. (CPHM) จำนวน 2 ริงกิต หรือเทียบเท่า 22 บาท อันเป็นผลให้บริษัทดังกล่าวข้างต้นกลายเป็นบริษัทย่อยแห่งใหม่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</si>
</sst>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\ 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\ ;\(#,##0.00\)"/>
    <numFmt numFmtId="184" formatCode="#,##0.0_);\(#,##0.0\)"/>
    <numFmt numFmtId="185" formatCode="_(* #,##0.0_);_(* \(#,##0.0\);_(* &quot;-&quot;??_);_(@_)"/>
    <numFmt numFmtId="186" formatCode="_(* #,##0_);_(* \(#,##0\);_(* &quot;-&quot;??_);_(@_)"/>
    <numFmt numFmtId="187" formatCode="#,##0.0_);[Red]\(#,##0.0\)"/>
  </numFmts>
  <fonts count="23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b/>
      <sz val="5"/>
      <name val="Angsana New"/>
      <family val="1"/>
    </font>
    <font>
      <b/>
      <sz val="10"/>
      <name val="Angsana New"/>
      <family val="1"/>
    </font>
    <font>
      <sz val="8"/>
      <name val="Arial"/>
      <family val="0"/>
    </font>
    <font>
      <b/>
      <sz val="16"/>
      <name val="AngsanaUPC"/>
      <family val="1"/>
    </font>
    <font>
      <sz val="16"/>
      <name val="Angsana New"/>
      <family val="1"/>
    </font>
    <font>
      <sz val="15"/>
      <name val="AngsanaUPC"/>
      <family val="1"/>
    </font>
    <font>
      <i/>
      <sz val="15"/>
      <name val="Angsana New"/>
      <family val="1"/>
    </font>
    <font>
      <b/>
      <sz val="16"/>
      <color indexed="8"/>
      <name val="AngsanaUPC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b/>
      <sz val="15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UPC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7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8" fontId="10" fillId="0" borderId="0" xfId="0" applyNumberFormat="1" applyFont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1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78" fontId="13" fillId="0" borderId="0" xfId="0" applyNumberFormat="1" applyFont="1" applyAlignment="1">
      <alignment horizontal="right"/>
    </xf>
    <xf numFmtId="178" fontId="14" fillId="0" borderId="0" xfId="0" applyNumberFormat="1" applyFont="1" applyAlignment="1">
      <alignment horizontal="right"/>
    </xf>
    <xf numFmtId="178" fontId="13" fillId="0" borderId="0" xfId="0" applyNumberFormat="1" applyFont="1" applyBorder="1" applyAlignment="1">
      <alignment horizontal="right"/>
    </xf>
    <xf numFmtId="178" fontId="13" fillId="0" borderId="0" xfId="0" applyNumberFormat="1" applyFont="1" applyAlignment="1" quotePrefix="1">
      <alignment horizontal="center"/>
    </xf>
    <xf numFmtId="178" fontId="13" fillId="0" borderId="4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37" fontId="0" fillId="0" borderId="2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8" fontId="13" fillId="0" borderId="0" xfId="0" applyNumberFormat="1" applyFont="1" applyAlignment="1" quotePrefix="1">
      <alignment/>
    </xf>
    <xf numFmtId="178" fontId="1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4" xfId="0" applyNumberFormat="1" applyBorder="1" applyAlignment="1">
      <alignment/>
    </xf>
    <xf numFmtId="178" fontId="0" fillId="0" borderId="0" xfId="0" applyNumberFormat="1" applyAlignment="1" quotePrefix="1">
      <alignment horizontal="right"/>
    </xf>
    <xf numFmtId="0" fontId="20" fillId="0" borderId="0" xfId="0" applyFont="1" applyAlignment="1">
      <alignment horizontal="justify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8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 quotePrefix="1">
      <alignment horizontal="center"/>
    </xf>
    <xf numFmtId="178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quotePrefix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 quotePrefix="1">
      <alignment horizontal="center"/>
    </xf>
    <xf numFmtId="37" fontId="0" fillId="0" borderId="2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quotePrefix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 quotePrefix="1">
      <alignment horizontal="center"/>
    </xf>
    <xf numFmtId="37" fontId="0" fillId="0" borderId="2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178" fontId="13" fillId="0" borderId="0" xfId="0" applyNumberFormat="1" applyFont="1" applyAlignment="1" quotePrefix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3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37" fontId="0" fillId="0" borderId="2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0" xfId="0" applyNumberFormat="1" applyFont="1" applyAlignment="1" quotePrefix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8" fontId="13" fillId="0" borderId="4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37" fontId="0" fillId="0" borderId="1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178" fontId="0" fillId="0" borderId="1" xfId="0" applyNumberFormat="1" applyFont="1" applyBorder="1" applyAlignment="1" quotePrefix="1">
      <alignment horizontal="right"/>
    </xf>
    <xf numFmtId="186" fontId="0" fillId="0" borderId="0" xfId="15" applyNumberFormat="1" applyFont="1" applyAlignment="1">
      <alignment/>
    </xf>
    <xf numFmtId="37" fontId="0" fillId="0" borderId="0" xfId="0" applyNumberFormat="1" applyFont="1" applyAlignment="1" quotePrefix="1">
      <alignment horizontal="right"/>
    </xf>
    <xf numFmtId="178" fontId="0" fillId="0" borderId="0" xfId="0" applyNumberFormat="1" applyFont="1" applyFill="1" applyAlignment="1" quotePrefix="1">
      <alignment horizontal="center"/>
    </xf>
    <xf numFmtId="178" fontId="0" fillId="0" borderId="0" xfId="0" applyNumberFormat="1" applyFont="1" applyFill="1" applyAlignment="1" quotePrefix="1">
      <alignment horizontal="right"/>
    </xf>
    <xf numFmtId="178" fontId="1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39" fontId="0" fillId="0" borderId="2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39" fontId="0" fillId="0" borderId="2" xfId="0" applyNumberFormat="1" applyFont="1" applyBorder="1" applyAlignment="1">
      <alignment horizontal="center"/>
    </xf>
    <xf numFmtId="178" fontId="13" fillId="0" borderId="1" xfId="0" applyNumberFormat="1" applyFont="1" applyBorder="1" applyAlignment="1" quotePrefix="1">
      <alignment horizontal="right"/>
    </xf>
    <xf numFmtId="3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37" fontId="0" fillId="0" borderId="0" xfId="0" applyNumberFormat="1" applyFont="1" applyBorder="1" applyAlignment="1" quotePrefix="1">
      <alignment horizontal="right"/>
    </xf>
    <xf numFmtId="178" fontId="0" fillId="0" borderId="0" xfId="0" applyNumberFormat="1" applyFont="1" applyBorder="1" applyAlignment="1" quotePrefix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quotePrefix="1">
      <alignment/>
    </xf>
    <xf numFmtId="178" fontId="13" fillId="0" borderId="4" xfId="0" applyNumberFormat="1" applyFont="1" applyBorder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4" xfId="0" applyNumberForma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7" fontId="0" fillId="0" borderId="0" xfId="0" applyNumberFormat="1" applyBorder="1" applyAlignment="1">
      <alignment/>
    </xf>
    <xf numFmtId="178" fontId="0" fillId="0" borderId="0" xfId="0" applyNumberFormat="1" applyFont="1" applyBorder="1" applyAlignment="1" quotePrefix="1">
      <alignment/>
    </xf>
    <xf numFmtId="178" fontId="0" fillId="0" borderId="0" xfId="0" applyNumberFormat="1" applyFont="1" applyFill="1" applyAlignment="1" quotePrefix="1">
      <alignment/>
    </xf>
    <xf numFmtId="178" fontId="0" fillId="0" borderId="0" xfId="0" applyNumberFormat="1" applyFont="1" applyFill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justify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="95" zoomScaleNormal="95" zoomScaleSheetLayoutView="80" workbookViewId="0" topLeftCell="A31">
      <selection activeCell="D31" sqref="D31"/>
    </sheetView>
  </sheetViews>
  <sheetFormatPr defaultColWidth="9.140625" defaultRowHeight="22.5" customHeight="1"/>
  <cols>
    <col min="1" max="1" width="36.8515625" style="21" customWidth="1"/>
    <col min="2" max="2" width="8.57421875" style="22" customWidth="1"/>
    <col min="3" max="3" width="1.1484375" style="21" customWidth="1"/>
    <col min="4" max="4" width="15.57421875" style="21" customWidth="1"/>
    <col min="5" max="5" width="1.28515625" style="21" customWidth="1"/>
    <col min="6" max="6" width="13.57421875" style="21" customWidth="1"/>
    <col min="7" max="7" width="1.421875" style="21" customWidth="1"/>
    <col min="8" max="8" width="15.57421875" style="21" customWidth="1"/>
    <col min="9" max="9" width="1.28515625" style="21" customWidth="1"/>
    <col min="10" max="10" width="13.28125" style="21" customWidth="1"/>
    <col min="11" max="12" width="9.140625" style="21" customWidth="1"/>
    <col min="13" max="13" width="14.00390625" style="21" customWidth="1"/>
    <col min="14" max="16384" width="9.140625" style="21" customWidth="1"/>
  </cols>
  <sheetData>
    <row r="1" spans="1:2" s="3" customFormat="1" ht="22.5" customHeight="1">
      <c r="A1" s="1" t="s">
        <v>2</v>
      </c>
      <c r="B1" s="2"/>
    </row>
    <row r="2" spans="1:2" s="3" customFormat="1" ht="22.5" customHeight="1">
      <c r="A2" s="1" t="s">
        <v>3</v>
      </c>
      <c r="B2" s="2"/>
    </row>
    <row r="3" spans="1:2" s="3" customFormat="1" ht="22.5" customHeight="1">
      <c r="A3" s="1" t="s">
        <v>238</v>
      </c>
      <c r="B3" s="2"/>
    </row>
    <row r="4" spans="1:2" s="3" customFormat="1" ht="22.5" customHeight="1">
      <c r="A4" s="1"/>
      <c r="B4" s="2"/>
    </row>
    <row r="5" spans="1:2" s="3" customFormat="1" ht="22.5" customHeight="1">
      <c r="A5" s="1" t="s">
        <v>4</v>
      </c>
      <c r="B5" s="2"/>
    </row>
    <row r="6" spans="1:10" s="3" customFormat="1" ht="22.5" customHeight="1">
      <c r="A6" s="4"/>
      <c r="B6" s="22"/>
      <c r="C6" s="5"/>
      <c r="D6" s="161" t="s">
        <v>5</v>
      </c>
      <c r="E6" s="161"/>
      <c r="F6" s="161"/>
      <c r="G6" s="161"/>
      <c r="H6" s="161"/>
      <c r="I6" s="161"/>
      <c r="J6" s="161"/>
    </row>
    <row r="7" spans="1:10" s="3" customFormat="1" ht="22.5" customHeight="1">
      <c r="A7" s="4"/>
      <c r="B7" s="5"/>
      <c r="C7" s="5"/>
      <c r="D7" s="162" t="s">
        <v>6</v>
      </c>
      <c r="E7" s="162"/>
      <c r="F7" s="162"/>
      <c r="G7" s="5"/>
      <c r="H7" s="162" t="s">
        <v>7</v>
      </c>
      <c r="I7" s="162"/>
      <c r="J7" s="162"/>
    </row>
    <row r="8" spans="1:10" s="3" customFormat="1" ht="22.5" customHeight="1">
      <c r="A8" s="4"/>
      <c r="B8" s="5"/>
      <c r="C8" s="5"/>
      <c r="D8" s="5" t="s">
        <v>104</v>
      </c>
      <c r="E8" s="5"/>
      <c r="F8" s="5" t="s">
        <v>8</v>
      </c>
      <c r="G8" s="5"/>
      <c r="H8" s="5" t="s">
        <v>104</v>
      </c>
      <c r="I8" s="5"/>
      <c r="J8" s="5" t="s">
        <v>8</v>
      </c>
    </row>
    <row r="9" spans="1:10" s="3" customFormat="1" ht="22.5" customHeight="1">
      <c r="A9" s="4"/>
      <c r="B9" s="5"/>
      <c r="C9" s="5"/>
      <c r="D9" s="5" t="s">
        <v>239</v>
      </c>
      <c r="E9" s="5"/>
      <c r="F9" s="5" t="s">
        <v>9</v>
      </c>
      <c r="G9" s="5"/>
      <c r="H9" s="5" t="s">
        <v>239</v>
      </c>
      <c r="I9" s="5"/>
      <c r="J9" s="5" t="s">
        <v>9</v>
      </c>
    </row>
    <row r="10" spans="1:10" s="3" customFormat="1" ht="22.5" customHeight="1">
      <c r="A10" s="4"/>
      <c r="B10" s="5"/>
      <c r="C10" s="5"/>
      <c r="D10" s="5" t="s">
        <v>10</v>
      </c>
      <c r="E10" s="5"/>
      <c r="F10" s="5"/>
      <c r="G10" s="5"/>
      <c r="H10" s="5" t="s">
        <v>10</v>
      </c>
      <c r="I10" s="5"/>
      <c r="J10" s="5"/>
    </row>
    <row r="11" spans="1:10" s="3" customFormat="1" ht="22.5" customHeight="1">
      <c r="A11" s="4"/>
      <c r="B11" s="7" t="s">
        <v>11</v>
      </c>
      <c r="C11" s="5"/>
      <c r="D11" s="7" t="s">
        <v>12</v>
      </c>
      <c r="E11" s="5"/>
      <c r="F11" s="7" t="s">
        <v>13</v>
      </c>
      <c r="G11" s="5"/>
      <c r="H11" s="7" t="s">
        <v>12</v>
      </c>
      <c r="I11" s="5"/>
      <c r="J11" s="7" t="s">
        <v>13</v>
      </c>
    </row>
    <row r="12" spans="1:10" s="3" customFormat="1" ht="22.5" customHeight="1">
      <c r="A12" s="8" t="s">
        <v>14</v>
      </c>
      <c r="B12" s="2"/>
      <c r="D12" s="9"/>
      <c r="E12" s="9"/>
      <c r="F12" s="9"/>
      <c r="G12" s="9"/>
      <c r="H12" s="9"/>
      <c r="I12" s="9"/>
      <c r="J12" s="9"/>
    </row>
    <row r="13" spans="1:10" s="3" customFormat="1" ht="22.5" customHeight="1">
      <c r="A13" s="4" t="s">
        <v>15</v>
      </c>
      <c r="B13" s="2"/>
      <c r="D13" s="10">
        <v>1937818</v>
      </c>
      <c r="E13" s="10"/>
      <c r="F13" s="10">
        <v>1544073</v>
      </c>
      <c r="G13" s="10"/>
      <c r="H13" s="10">
        <v>236339</v>
      </c>
      <c r="I13" s="10"/>
      <c r="J13" s="10">
        <v>179778</v>
      </c>
    </row>
    <row r="14" spans="1:10" s="3" customFormat="1" ht="22.5" customHeight="1">
      <c r="A14" s="4" t="s">
        <v>16</v>
      </c>
      <c r="B14" s="2"/>
      <c r="D14" s="10">
        <v>865420</v>
      </c>
      <c r="E14" s="10"/>
      <c r="F14" s="10">
        <v>317338</v>
      </c>
      <c r="G14" s="10"/>
      <c r="H14" s="11" t="s">
        <v>17</v>
      </c>
      <c r="I14" s="11"/>
      <c r="J14" s="11" t="s">
        <v>17</v>
      </c>
    </row>
    <row r="15" spans="1:10" s="3" customFormat="1" ht="22.5" customHeight="1">
      <c r="A15" s="4" t="s">
        <v>18</v>
      </c>
      <c r="B15" s="2"/>
      <c r="D15" s="10"/>
      <c r="E15" s="10"/>
      <c r="F15" s="10"/>
      <c r="G15" s="10"/>
      <c r="H15" s="10"/>
      <c r="I15" s="10"/>
      <c r="J15" s="10"/>
    </row>
    <row r="16" spans="1:10" s="3" customFormat="1" ht="22.5" customHeight="1">
      <c r="A16" s="4" t="s">
        <v>19</v>
      </c>
      <c r="B16" s="2">
        <v>3</v>
      </c>
      <c r="D16" s="11" t="s">
        <v>17</v>
      </c>
      <c r="E16" s="11"/>
      <c r="F16" s="11" t="s">
        <v>17</v>
      </c>
      <c r="G16" s="10"/>
      <c r="H16" s="12">
        <f>1569940</f>
        <v>1569940</v>
      </c>
      <c r="I16" s="12"/>
      <c r="J16" s="12">
        <v>1089420</v>
      </c>
    </row>
    <row r="17" spans="1:10" s="3" customFormat="1" ht="22.5" customHeight="1">
      <c r="A17" s="4" t="s">
        <v>20</v>
      </c>
      <c r="B17" s="2">
        <v>3</v>
      </c>
      <c r="D17" s="10">
        <v>1357788</v>
      </c>
      <c r="E17" s="10"/>
      <c r="F17" s="10">
        <v>1182538</v>
      </c>
      <c r="G17" s="10"/>
      <c r="H17" s="10">
        <f>59178+354156</f>
        <v>413334</v>
      </c>
      <c r="I17" s="10"/>
      <c r="J17" s="10">
        <v>329150</v>
      </c>
    </row>
    <row r="18" spans="1:10" s="3" customFormat="1" ht="22.5" customHeight="1">
      <c r="A18" s="4" t="s">
        <v>21</v>
      </c>
      <c r="B18" s="2"/>
      <c r="D18" s="10">
        <v>10564301</v>
      </c>
      <c r="E18" s="10"/>
      <c r="F18" s="10">
        <v>8076497</v>
      </c>
      <c r="G18" s="10"/>
      <c r="H18" s="10">
        <v>4190154</v>
      </c>
      <c r="I18" s="10"/>
      <c r="J18" s="10">
        <v>1624026</v>
      </c>
    </row>
    <row r="19" spans="1:10" s="3" customFormat="1" ht="22.5" customHeight="1">
      <c r="A19" s="4" t="s">
        <v>22</v>
      </c>
      <c r="B19" s="2">
        <v>4</v>
      </c>
      <c r="D19" s="13">
        <v>-308767</v>
      </c>
      <c r="E19" s="13"/>
      <c r="F19" s="13">
        <v>-252424</v>
      </c>
      <c r="G19" s="13"/>
      <c r="H19" s="13">
        <v>-9132</v>
      </c>
      <c r="I19" s="13"/>
      <c r="J19" s="13">
        <v>-14810</v>
      </c>
    </row>
    <row r="20" spans="1:10" s="3" customFormat="1" ht="22.5" customHeight="1">
      <c r="A20" s="4" t="s">
        <v>23</v>
      </c>
      <c r="B20" s="2">
        <v>3</v>
      </c>
      <c r="D20" s="11" t="s">
        <v>17</v>
      </c>
      <c r="E20" s="11"/>
      <c r="F20" s="11" t="s">
        <v>17</v>
      </c>
      <c r="G20" s="10"/>
      <c r="H20" s="10">
        <v>50037</v>
      </c>
      <c r="I20" s="10"/>
      <c r="J20" s="10">
        <v>33869</v>
      </c>
    </row>
    <row r="21" spans="1:10" s="3" customFormat="1" ht="22.5" customHeight="1">
      <c r="A21" s="4" t="s">
        <v>24</v>
      </c>
      <c r="B21" s="2"/>
      <c r="D21" s="11"/>
      <c r="E21" s="11"/>
      <c r="F21" s="11"/>
      <c r="G21" s="10"/>
      <c r="H21" s="10"/>
      <c r="I21" s="10"/>
      <c r="J21" s="10"/>
    </row>
    <row r="22" spans="1:10" s="3" customFormat="1" ht="22.5" customHeight="1">
      <c r="A22" s="4" t="s">
        <v>25</v>
      </c>
      <c r="B22" s="2" t="s">
        <v>230</v>
      </c>
      <c r="D22" s="11" t="s">
        <v>17</v>
      </c>
      <c r="E22" s="11"/>
      <c r="F22" s="11" t="s">
        <v>17</v>
      </c>
      <c r="G22" s="10"/>
      <c r="H22" s="10">
        <v>1301328</v>
      </c>
      <c r="I22" s="10"/>
      <c r="J22" s="10">
        <v>1511167</v>
      </c>
    </row>
    <row r="23" spans="1:10" s="3" customFormat="1" ht="22.5" customHeight="1">
      <c r="A23" s="4" t="s">
        <v>26</v>
      </c>
      <c r="B23" s="2"/>
      <c r="D23" s="10">
        <v>21248420</v>
      </c>
      <c r="E23" s="10"/>
      <c r="F23" s="10">
        <v>18307310</v>
      </c>
      <c r="G23" s="10"/>
      <c r="H23" s="10">
        <v>8253838</v>
      </c>
      <c r="I23" s="10"/>
      <c r="J23" s="10">
        <v>3695027</v>
      </c>
    </row>
    <row r="24" spans="1:10" s="3" customFormat="1" ht="22.5" customHeight="1">
      <c r="A24" s="4" t="s">
        <v>27</v>
      </c>
      <c r="B24" s="2"/>
      <c r="D24" s="10"/>
      <c r="E24" s="10"/>
      <c r="F24" s="10"/>
      <c r="G24" s="10"/>
      <c r="H24" s="10"/>
      <c r="I24" s="10"/>
      <c r="J24" s="10"/>
    </row>
    <row r="25" spans="1:10" s="3" customFormat="1" ht="22.5" customHeight="1">
      <c r="A25" s="4" t="s">
        <v>28</v>
      </c>
      <c r="B25" s="2"/>
      <c r="D25" s="10">
        <v>205823</v>
      </c>
      <c r="E25" s="10"/>
      <c r="F25" s="10">
        <v>126842</v>
      </c>
      <c r="G25" s="10"/>
      <c r="H25" s="10">
        <v>82164</v>
      </c>
      <c r="I25" s="10"/>
      <c r="J25" s="10">
        <v>30190</v>
      </c>
    </row>
    <row r="26" spans="1:10" s="3" customFormat="1" ht="22.5" customHeight="1">
      <c r="A26" s="4" t="s">
        <v>29</v>
      </c>
      <c r="B26" s="2"/>
      <c r="D26" s="10">
        <v>75417</v>
      </c>
      <c r="E26" s="10"/>
      <c r="F26" s="10">
        <v>55206</v>
      </c>
      <c r="G26" s="10"/>
      <c r="H26" s="11" t="s">
        <v>17</v>
      </c>
      <c r="I26" s="11"/>
      <c r="J26" s="11" t="s">
        <v>17</v>
      </c>
    </row>
    <row r="27" spans="1:10" s="3" customFormat="1" ht="22.5" customHeight="1">
      <c r="A27" s="4" t="s">
        <v>30</v>
      </c>
      <c r="B27" s="2"/>
      <c r="D27" s="10">
        <v>204490</v>
      </c>
      <c r="E27" s="10"/>
      <c r="F27" s="10">
        <v>277317</v>
      </c>
      <c r="G27" s="10"/>
      <c r="H27" s="10">
        <v>148818</v>
      </c>
      <c r="I27" s="10"/>
      <c r="J27" s="10">
        <v>227001</v>
      </c>
    </row>
    <row r="28" spans="1:10" s="3" customFormat="1" ht="22.5" customHeight="1">
      <c r="A28" s="4" t="s">
        <v>313</v>
      </c>
      <c r="B28" s="2"/>
      <c r="D28" s="10">
        <v>192943</v>
      </c>
      <c r="E28" s="10"/>
      <c r="F28" s="10">
        <v>135521</v>
      </c>
      <c r="G28" s="10"/>
      <c r="H28" s="10">
        <v>70284</v>
      </c>
      <c r="I28" s="10"/>
      <c r="J28" s="10">
        <v>32922</v>
      </c>
    </row>
    <row r="29" spans="1:10" s="3" customFormat="1" ht="22.5" customHeight="1">
      <c r="A29" s="4" t="s">
        <v>314</v>
      </c>
      <c r="B29" s="2"/>
      <c r="D29" s="10">
        <v>204917</v>
      </c>
      <c r="E29" s="10"/>
      <c r="F29" s="10">
        <v>43394</v>
      </c>
      <c r="G29" s="10"/>
      <c r="H29" s="10">
        <v>147722</v>
      </c>
      <c r="I29" s="10"/>
      <c r="J29" s="10">
        <v>9485</v>
      </c>
    </row>
    <row r="30" spans="1:10" s="3" customFormat="1" ht="22.5" customHeight="1">
      <c r="A30" s="4" t="s">
        <v>31</v>
      </c>
      <c r="B30" s="2"/>
      <c r="D30" s="14">
        <v>488890</v>
      </c>
      <c r="E30" s="10"/>
      <c r="F30" s="14">
        <v>221653</v>
      </c>
      <c r="G30" s="10"/>
      <c r="H30" s="14">
        <v>86860</v>
      </c>
      <c r="I30" s="10"/>
      <c r="J30" s="14">
        <v>12039</v>
      </c>
    </row>
    <row r="31" spans="1:10" s="3" customFormat="1" ht="22.5" customHeight="1">
      <c r="A31" s="8" t="s">
        <v>32</v>
      </c>
      <c r="B31" s="2"/>
      <c r="D31" s="14">
        <f>SUM(D12:D30)</f>
        <v>37037460</v>
      </c>
      <c r="E31" s="10"/>
      <c r="F31" s="14">
        <f>SUM(F12:F30)</f>
        <v>30035265</v>
      </c>
      <c r="G31" s="10"/>
      <c r="H31" s="14">
        <f>SUM(H12:H30)</f>
        <v>16541686</v>
      </c>
      <c r="I31" s="10"/>
      <c r="J31" s="14">
        <f>SUM(J13:J30)</f>
        <v>8759264</v>
      </c>
    </row>
    <row r="32" spans="1:2" s="3" customFormat="1" ht="22.5" customHeight="1">
      <c r="A32" s="1" t="s">
        <v>2</v>
      </c>
      <c r="B32" s="2"/>
    </row>
    <row r="33" spans="1:2" s="3" customFormat="1" ht="22.5" customHeight="1">
      <c r="A33" s="1" t="s">
        <v>3</v>
      </c>
      <c r="B33" s="2"/>
    </row>
    <row r="34" spans="1:2" s="3" customFormat="1" ht="22.5" customHeight="1">
      <c r="A34" s="1" t="s">
        <v>238</v>
      </c>
      <c r="B34" s="2"/>
    </row>
    <row r="35" spans="1:2" s="3" customFormat="1" ht="22.5" customHeight="1">
      <c r="A35" s="1"/>
      <c r="B35" s="2"/>
    </row>
    <row r="36" spans="1:2" s="3" customFormat="1" ht="22.5" customHeight="1">
      <c r="A36" s="1" t="s">
        <v>33</v>
      </c>
      <c r="B36" s="2"/>
    </row>
    <row r="37" spans="1:10" s="3" customFormat="1" ht="22.5" customHeight="1">
      <c r="A37" s="4"/>
      <c r="B37" s="22"/>
      <c r="C37" s="5"/>
      <c r="D37" s="161" t="s">
        <v>5</v>
      </c>
      <c r="E37" s="161"/>
      <c r="F37" s="161"/>
      <c r="G37" s="161"/>
      <c r="H37" s="161"/>
      <c r="I37" s="161"/>
      <c r="J37" s="161"/>
    </row>
    <row r="38" spans="1:10" s="3" customFormat="1" ht="22.5" customHeight="1">
      <c r="A38" s="4"/>
      <c r="B38" s="5"/>
      <c r="C38" s="5"/>
      <c r="D38" s="162" t="s">
        <v>6</v>
      </c>
      <c r="E38" s="162"/>
      <c r="F38" s="162"/>
      <c r="G38" s="5"/>
      <c r="H38" s="162" t="s">
        <v>7</v>
      </c>
      <c r="I38" s="162"/>
      <c r="J38" s="162"/>
    </row>
    <row r="39" spans="1:10" s="3" customFormat="1" ht="22.5" customHeight="1">
      <c r="A39" s="4"/>
      <c r="B39" s="5"/>
      <c r="C39" s="5"/>
      <c r="D39" s="5" t="s">
        <v>104</v>
      </c>
      <c r="E39" s="5"/>
      <c r="F39" s="5" t="s">
        <v>8</v>
      </c>
      <c r="G39" s="5"/>
      <c r="H39" s="5" t="s">
        <v>104</v>
      </c>
      <c r="I39" s="5"/>
      <c r="J39" s="5" t="s">
        <v>8</v>
      </c>
    </row>
    <row r="40" spans="1:10" s="3" customFormat="1" ht="22.5" customHeight="1">
      <c r="A40" s="4"/>
      <c r="B40" s="5"/>
      <c r="C40" s="5"/>
      <c r="D40" s="5" t="s">
        <v>239</v>
      </c>
      <c r="E40" s="5"/>
      <c r="F40" s="5" t="s">
        <v>9</v>
      </c>
      <c r="G40" s="5"/>
      <c r="H40" s="5" t="s">
        <v>239</v>
      </c>
      <c r="I40" s="5"/>
      <c r="J40" s="5" t="s">
        <v>9</v>
      </c>
    </row>
    <row r="41" spans="1:10" s="3" customFormat="1" ht="22.5" customHeight="1">
      <c r="A41" s="4"/>
      <c r="B41" s="5"/>
      <c r="C41" s="5"/>
      <c r="D41" s="5" t="s">
        <v>10</v>
      </c>
      <c r="E41" s="5"/>
      <c r="F41" s="5"/>
      <c r="G41" s="5"/>
      <c r="H41" s="5" t="s">
        <v>10</v>
      </c>
      <c r="I41" s="5"/>
      <c r="J41" s="5"/>
    </row>
    <row r="42" spans="1:10" s="3" customFormat="1" ht="22.5" customHeight="1">
      <c r="A42" s="4"/>
      <c r="B42" s="7" t="s">
        <v>11</v>
      </c>
      <c r="C42" s="5"/>
      <c r="D42" s="7" t="s">
        <v>12</v>
      </c>
      <c r="E42" s="5"/>
      <c r="F42" s="7" t="s">
        <v>13</v>
      </c>
      <c r="G42" s="5"/>
      <c r="H42" s="7" t="s">
        <v>12</v>
      </c>
      <c r="I42" s="5"/>
      <c r="J42" s="7" t="s">
        <v>13</v>
      </c>
    </row>
    <row r="43" spans="1:10" s="3" customFormat="1" ht="22.5" customHeight="1">
      <c r="A43" s="8" t="s">
        <v>34</v>
      </c>
      <c r="B43" s="2"/>
      <c r="D43" s="9"/>
      <c r="E43" s="9"/>
      <c r="F43" s="9"/>
      <c r="G43" s="9"/>
      <c r="H43" s="9"/>
      <c r="I43" s="9"/>
      <c r="J43" s="9"/>
    </row>
    <row r="44" spans="1:10" s="3" customFormat="1" ht="22.5" customHeight="1">
      <c r="A44" s="4" t="s">
        <v>35</v>
      </c>
      <c r="B44" s="2"/>
      <c r="D44" s="10"/>
      <c r="E44" s="10"/>
      <c r="F44" s="10"/>
      <c r="G44" s="10"/>
      <c r="H44" s="10"/>
      <c r="I44" s="10"/>
      <c r="J44" s="10"/>
    </row>
    <row r="45" spans="1:10" s="3" customFormat="1" ht="22.5" customHeight="1">
      <c r="A45" s="4" t="s">
        <v>36</v>
      </c>
      <c r="B45" s="2">
        <v>6.2</v>
      </c>
      <c r="D45" s="11" t="s">
        <v>17</v>
      </c>
      <c r="E45" s="11"/>
      <c r="F45" s="11" t="s">
        <v>17</v>
      </c>
      <c r="G45" s="10"/>
      <c r="H45" s="10">
        <v>29886904</v>
      </c>
      <c r="I45" s="10"/>
      <c r="J45" s="10">
        <f>25631380</f>
        <v>25631380</v>
      </c>
    </row>
    <row r="46" spans="1:10" s="3" customFormat="1" ht="22.5" customHeight="1">
      <c r="A46" s="4" t="s">
        <v>37</v>
      </c>
      <c r="B46" s="2" t="s">
        <v>231</v>
      </c>
      <c r="D46" s="10">
        <v>6955424</v>
      </c>
      <c r="E46" s="10"/>
      <c r="F46" s="10">
        <v>5983465</v>
      </c>
      <c r="G46" s="10"/>
      <c r="H46" s="10">
        <v>883464</v>
      </c>
      <c r="I46" s="10"/>
      <c r="J46" s="10">
        <v>717577</v>
      </c>
    </row>
    <row r="47" spans="1:10" s="3" customFormat="1" ht="22.5" customHeight="1">
      <c r="A47" s="4" t="s">
        <v>38</v>
      </c>
      <c r="B47" s="2"/>
      <c r="D47" s="10"/>
      <c r="E47" s="10"/>
      <c r="F47" s="10"/>
      <c r="G47" s="10"/>
      <c r="H47" s="10"/>
      <c r="I47" s="10"/>
      <c r="J47" s="10"/>
    </row>
    <row r="48" spans="1:2" s="3" customFormat="1" ht="22.5" customHeight="1">
      <c r="A48" s="4" t="s">
        <v>39</v>
      </c>
      <c r="B48" s="2"/>
    </row>
    <row r="49" spans="1:10" s="3" customFormat="1" ht="22.5" customHeight="1">
      <c r="A49" s="4" t="s">
        <v>40</v>
      </c>
      <c r="B49" s="2">
        <v>6.3</v>
      </c>
      <c r="D49" s="10">
        <v>2005458</v>
      </c>
      <c r="E49" s="10"/>
      <c r="F49" s="10">
        <v>2431384</v>
      </c>
      <c r="G49" s="10"/>
      <c r="H49" s="10">
        <v>849736</v>
      </c>
      <c r="I49" s="10"/>
      <c r="J49" s="10">
        <v>868402</v>
      </c>
    </row>
    <row r="50" spans="1:10" s="3" customFormat="1" ht="22.5" customHeight="1">
      <c r="A50" s="4" t="s">
        <v>41</v>
      </c>
      <c r="B50" s="2"/>
      <c r="D50" s="10"/>
      <c r="E50" s="10"/>
      <c r="F50" s="10"/>
      <c r="G50" s="10"/>
      <c r="H50" s="10"/>
      <c r="I50" s="10"/>
      <c r="J50" s="10"/>
    </row>
    <row r="51" spans="1:10" s="3" customFormat="1" ht="22.5" customHeight="1">
      <c r="A51" s="4" t="s">
        <v>42</v>
      </c>
      <c r="B51" s="2">
        <v>7</v>
      </c>
      <c r="D51" s="10">
        <v>1488895</v>
      </c>
      <c r="E51" s="10"/>
      <c r="F51" s="10">
        <v>1410617</v>
      </c>
      <c r="G51" s="10"/>
      <c r="H51" s="10">
        <v>97150</v>
      </c>
      <c r="I51" s="10"/>
      <c r="J51" s="10">
        <v>87736</v>
      </c>
    </row>
    <row r="52" spans="1:10" s="3" customFormat="1" ht="22.5" customHeight="1">
      <c r="A52" s="4" t="s">
        <v>43</v>
      </c>
      <c r="B52" s="2"/>
      <c r="D52" s="10">
        <v>9850</v>
      </c>
      <c r="E52" s="10"/>
      <c r="F52" s="10">
        <v>40074</v>
      </c>
      <c r="G52" s="10"/>
      <c r="H52" s="11" t="s">
        <v>17</v>
      </c>
      <c r="I52" s="11"/>
      <c r="J52" s="11" t="s">
        <v>17</v>
      </c>
    </row>
    <row r="53" spans="1:10" s="3" customFormat="1" ht="22.5" customHeight="1">
      <c r="A53" s="4" t="s">
        <v>44</v>
      </c>
      <c r="B53" s="2"/>
      <c r="D53" s="10"/>
      <c r="E53" s="10"/>
      <c r="F53" s="10"/>
      <c r="G53" s="10"/>
      <c r="H53" s="10"/>
      <c r="I53" s="10"/>
      <c r="J53" s="10"/>
    </row>
    <row r="54" spans="1:10" s="3" customFormat="1" ht="22.5" customHeight="1">
      <c r="A54" s="4" t="s">
        <v>45</v>
      </c>
      <c r="B54" s="2" t="s">
        <v>230</v>
      </c>
      <c r="D54" s="11" t="s">
        <v>17</v>
      </c>
      <c r="E54" s="11"/>
      <c r="F54" s="11" t="s">
        <v>17</v>
      </c>
      <c r="G54" s="10"/>
      <c r="H54" s="10">
        <v>2183738</v>
      </c>
      <c r="I54" s="10"/>
      <c r="J54" s="10">
        <v>3273251</v>
      </c>
    </row>
    <row r="55" spans="1:10" s="3" customFormat="1" ht="22.5" customHeight="1">
      <c r="A55" s="4" t="s">
        <v>46</v>
      </c>
      <c r="B55" s="2">
        <v>7</v>
      </c>
      <c r="D55" s="13">
        <f>25223658+8968203+1098765</f>
        <v>35290626</v>
      </c>
      <c r="E55" s="13"/>
      <c r="F55" s="13">
        <f>6798164+2062505+22217537</f>
        <v>31078206</v>
      </c>
      <c r="G55" s="13"/>
      <c r="H55" s="13">
        <f>2075558+966106+12087204</f>
        <v>15128868</v>
      </c>
      <c r="I55" s="13"/>
      <c r="J55" s="13">
        <f>1260268+1511183+9913813</f>
        <v>12685264</v>
      </c>
    </row>
    <row r="56" spans="1:10" s="3" customFormat="1" ht="22.5" customHeight="1">
      <c r="A56" s="4" t="s">
        <v>47</v>
      </c>
      <c r="B56" s="2"/>
      <c r="D56" s="10">
        <v>-552273</v>
      </c>
      <c r="E56" s="10"/>
      <c r="F56" s="10">
        <f>-790571-38814+81928+178416</f>
        <v>-569041</v>
      </c>
      <c r="G56" s="10"/>
      <c r="H56" s="10">
        <v>10431</v>
      </c>
      <c r="I56" s="10"/>
      <c r="J56" s="10">
        <v>8321</v>
      </c>
    </row>
    <row r="57" spans="1:10" s="3" customFormat="1" ht="22.5" customHeight="1">
      <c r="A57" s="4" t="s">
        <v>48</v>
      </c>
      <c r="B57" s="2"/>
      <c r="D57" s="10"/>
      <c r="E57" s="10"/>
      <c r="F57" s="10"/>
      <c r="G57" s="10"/>
      <c r="H57" s="10"/>
      <c r="I57" s="10"/>
      <c r="J57" s="10"/>
    </row>
    <row r="58" spans="1:10" s="3" customFormat="1" ht="22.5" customHeight="1">
      <c r="A58" s="4" t="s">
        <v>49</v>
      </c>
      <c r="B58" s="2">
        <v>13</v>
      </c>
      <c r="D58" s="10">
        <v>1446722</v>
      </c>
      <c r="E58" s="10"/>
      <c r="F58" s="10">
        <v>1603458</v>
      </c>
      <c r="G58" s="10"/>
      <c r="H58" s="10">
        <v>1107378</v>
      </c>
      <c r="I58" s="10"/>
      <c r="J58" s="10">
        <v>1080209</v>
      </c>
    </row>
    <row r="59" spans="1:10" s="3" customFormat="1" ht="22.5" customHeight="1">
      <c r="A59" s="4" t="s">
        <v>50</v>
      </c>
      <c r="B59" s="2"/>
      <c r="D59" s="10">
        <v>35480</v>
      </c>
      <c r="E59" s="10"/>
      <c r="F59" s="10">
        <v>80751</v>
      </c>
      <c r="G59" s="10"/>
      <c r="H59" s="10">
        <v>2765</v>
      </c>
      <c r="I59" s="10"/>
      <c r="J59" s="10">
        <v>10365</v>
      </c>
    </row>
    <row r="60" spans="1:10" s="3" customFormat="1" ht="22.5" customHeight="1">
      <c r="A60" s="4" t="s">
        <v>51</v>
      </c>
      <c r="B60" s="2"/>
      <c r="D60" s="10">
        <v>44812</v>
      </c>
      <c r="E60" s="10"/>
      <c r="F60" s="10">
        <v>42403</v>
      </c>
      <c r="G60" s="10"/>
      <c r="H60" s="11" t="s">
        <v>17</v>
      </c>
      <c r="I60" s="11"/>
      <c r="J60" s="11" t="s">
        <v>17</v>
      </c>
    </row>
    <row r="61" spans="1:10" s="3" customFormat="1" ht="22.5" customHeight="1">
      <c r="A61" s="4" t="s">
        <v>31</v>
      </c>
      <c r="B61" s="2"/>
      <c r="D61" s="14">
        <v>149817</v>
      </c>
      <c r="E61" s="10"/>
      <c r="F61" s="14">
        <v>81408</v>
      </c>
      <c r="G61" s="10"/>
      <c r="H61" s="14">
        <v>74754</v>
      </c>
      <c r="I61" s="10"/>
      <c r="J61" s="14">
        <v>41672</v>
      </c>
    </row>
    <row r="62" spans="1:10" s="3" customFormat="1" ht="22.5" customHeight="1">
      <c r="A62" s="8" t="s">
        <v>52</v>
      </c>
      <c r="B62" s="2"/>
      <c r="D62" s="14">
        <f>SUM(D44:D61)</f>
        <v>46874811</v>
      </c>
      <c r="E62" s="10"/>
      <c r="F62" s="14">
        <f>SUM(F44:F61)</f>
        <v>42182725</v>
      </c>
      <c r="G62" s="10"/>
      <c r="H62" s="14">
        <f>SUM(H45:H61)</f>
        <v>50225188</v>
      </c>
      <c r="I62" s="10"/>
      <c r="J62" s="14">
        <f>SUM(J44:J61)</f>
        <v>44404177</v>
      </c>
    </row>
    <row r="63" spans="1:10" s="3" customFormat="1" ht="22.5" customHeight="1">
      <c r="A63" s="4"/>
      <c r="B63" s="2"/>
      <c r="D63" s="10"/>
      <c r="E63" s="10"/>
      <c r="F63" s="10"/>
      <c r="G63" s="10"/>
      <c r="H63" s="10"/>
      <c r="I63" s="10"/>
      <c r="J63" s="10"/>
    </row>
    <row r="64" spans="1:10" s="3" customFormat="1" ht="22.5" customHeight="1" thickBot="1">
      <c r="A64" s="8" t="s">
        <v>53</v>
      </c>
      <c r="B64" s="2"/>
      <c r="D64" s="15">
        <f>+D62+D31</f>
        <v>83912271</v>
      </c>
      <c r="E64" s="10"/>
      <c r="F64" s="15">
        <f>+F62+F31</f>
        <v>72217990</v>
      </c>
      <c r="G64" s="10"/>
      <c r="H64" s="15">
        <f>+H62+H31</f>
        <v>66766874</v>
      </c>
      <c r="I64" s="10"/>
      <c r="J64" s="15">
        <f>+J62+J31</f>
        <v>53163441</v>
      </c>
    </row>
    <row r="65" spans="1:2" s="3" customFormat="1" ht="22.5" customHeight="1" thickTop="1">
      <c r="A65" s="1" t="s">
        <v>2</v>
      </c>
      <c r="B65" s="2"/>
    </row>
    <row r="66" spans="1:2" s="3" customFormat="1" ht="22.5" customHeight="1">
      <c r="A66" s="1" t="s">
        <v>3</v>
      </c>
      <c r="B66" s="2"/>
    </row>
    <row r="67" spans="1:2" s="3" customFormat="1" ht="22.5" customHeight="1">
      <c r="A67" s="1" t="s">
        <v>238</v>
      </c>
      <c r="B67" s="2"/>
    </row>
    <row r="68" spans="1:2" s="3" customFormat="1" ht="22.5" customHeight="1">
      <c r="A68" s="16"/>
      <c r="B68" s="2"/>
    </row>
    <row r="69" spans="1:2" s="3" customFormat="1" ht="22.5" customHeight="1">
      <c r="A69" s="1" t="s">
        <v>54</v>
      </c>
      <c r="B69" s="2"/>
    </row>
    <row r="70" spans="1:10" s="3" customFormat="1" ht="22.5" customHeight="1">
      <c r="A70" s="4"/>
      <c r="B70" s="22"/>
      <c r="C70" s="5"/>
      <c r="D70" s="161" t="s">
        <v>5</v>
      </c>
      <c r="E70" s="161"/>
      <c r="F70" s="161"/>
      <c r="G70" s="161"/>
      <c r="H70" s="161"/>
      <c r="I70" s="161"/>
      <c r="J70" s="161"/>
    </row>
    <row r="71" spans="1:10" s="3" customFormat="1" ht="22.5" customHeight="1">
      <c r="A71" s="4"/>
      <c r="B71" s="5"/>
      <c r="C71" s="5"/>
      <c r="D71" s="162" t="s">
        <v>6</v>
      </c>
      <c r="E71" s="162"/>
      <c r="F71" s="162"/>
      <c r="G71" s="5"/>
      <c r="H71" s="162" t="s">
        <v>7</v>
      </c>
      <c r="I71" s="162"/>
      <c r="J71" s="162"/>
    </row>
    <row r="72" spans="1:10" s="3" customFormat="1" ht="22.5" customHeight="1">
      <c r="A72" s="4"/>
      <c r="B72" s="5"/>
      <c r="C72" s="5"/>
      <c r="D72" s="5" t="s">
        <v>104</v>
      </c>
      <c r="E72" s="5"/>
      <c r="F72" s="5" t="s">
        <v>8</v>
      </c>
      <c r="G72" s="5"/>
      <c r="H72" s="5" t="s">
        <v>104</v>
      </c>
      <c r="I72" s="5"/>
      <c r="J72" s="5" t="s">
        <v>8</v>
      </c>
    </row>
    <row r="73" spans="1:10" s="3" customFormat="1" ht="22.5" customHeight="1">
      <c r="A73" s="4"/>
      <c r="B73" s="5"/>
      <c r="C73" s="5"/>
      <c r="D73" s="5" t="s">
        <v>239</v>
      </c>
      <c r="E73" s="5"/>
      <c r="F73" s="5" t="s">
        <v>9</v>
      </c>
      <c r="G73" s="5"/>
      <c r="H73" s="5" t="s">
        <v>239</v>
      </c>
      <c r="I73" s="5"/>
      <c r="J73" s="5" t="s">
        <v>9</v>
      </c>
    </row>
    <row r="74" spans="1:10" s="3" customFormat="1" ht="22.5" customHeight="1">
      <c r="A74" s="4"/>
      <c r="B74" s="5"/>
      <c r="C74" s="5"/>
      <c r="D74" s="5" t="s">
        <v>10</v>
      </c>
      <c r="E74" s="5"/>
      <c r="F74" s="5"/>
      <c r="G74" s="5"/>
      <c r="H74" s="5" t="s">
        <v>10</v>
      </c>
      <c r="I74" s="5"/>
      <c r="J74" s="5"/>
    </row>
    <row r="75" spans="1:10" s="3" customFormat="1" ht="22.5" customHeight="1">
      <c r="A75" s="4"/>
      <c r="B75" s="7" t="s">
        <v>11</v>
      </c>
      <c r="C75" s="5"/>
      <c r="D75" s="7" t="s">
        <v>12</v>
      </c>
      <c r="E75" s="5"/>
      <c r="F75" s="7" t="s">
        <v>13</v>
      </c>
      <c r="G75" s="5"/>
      <c r="H75" s="7" t="s">
        <v>12</v>
      </c>
      <c r="I75" s="5"/>
      <c r="J75" s="7" t="s">
        <v>13</v>
      </c>
    </row>
    <row r="76" spans="1:10" s="3" customFormat="1" ht="22.5" customHeight="1">
      <c r="A76" s="8" t="s">
        <v>55</v>
      </c>
      <c r="B76" s="2"/>
      <c r="D76" s="9"/>
      <c r="E76" s="9"/>
      <c r="F76" s="9"/>
      <c r="G76" s="9"/>
      <c r="H76" s="9"/>
      <c r="I76" s="9"/>
      <c r="J76" s="9"/>
    </row>
    <row r="77" spans="1:10" s="3" customFormat="1" ht="22.5" customHeight="1">
      <c r="A77" s="4" t="s">
        <v>56</v>
      </c>
      <c r="B77" s="2"/>
      <c r="D77" s="10"/>
      <c r="E77" s="10"/>
      <c r="F77" s="10"/>
      <c r="G77" s="10"/>
      <c r="H77" s="10"/>
      <c r="I77" s="10"/>
      <c r="J77" s="10"/>
    </row>
    <row r="78" spans="1:10" s="3" customFormat="1" ht="22.5" customHeight="1">
      <c r="A78" s="4" t="s">
        <v>57</v>
      </c>
      <c r="B78" s="2"/>
      <c r="D78" s="10">
        <v>8733101</v>
      </c>
      <c r="E78" s="10"/>
      <c r="F78" s="10">
        <v>12417040</v>
      </c>
      <c r="G78" s="10"/>
      <c r="H78" s="10">
        <v>1682946</v>
      </c>
      <c r="I78" s="10"/>
      <c r="J78" s="10">
        <v>2233341</v>
      </c>
    </row>
    <row r="79" spans="1:10" s="3" customFormat="1" ht="22.5" customHeight="1">
      <c r="A79" s="4" t="s">
        <v>58</v>
      </c>
      <c r="B79" s="2"/>
      <c r="D79" s="10"/>
      <c r="E79" s="10"/>
      <c r="F79" s="10"/>
      <c r="G79" s="10"/>
      <c r="H79" s="10"/>
      <c r="I79" s="10"/>
      <c r="J79" s="10"/>
    </row>
    <row r="80" spans="1:13" s="3" customFormat="1" ht="22.5" customHeight="1">
      <c r="A80" s="4" t="s">
        <v>19</v>
      </c>
      <c r="B80" s="2">
        <v>3</v>
      </c>
      <c r="D80" s="11" t="s">
        <v>17</v>
      </c>
      <c r="E80" s="11"/>
      <c r="F80" s="11" t="s">
        <v>17</v>
      </c>
      <c r="G80" s="10"/>
      <c r="H80" s="12">
        <v>546091</v>
      </c>
      <c r="I80" s="12"/>
      <c r="J80" s="12">
        <v>198325</v>
      </c>
      <c r="M80" s="130"/>
    </row>
    <row r="81" spans="1:13" s="3" customFormat="1" ht="22.5" customHeight="1">
      <c r="A81" s="4" t="s">
        <v>20</v>
      </c>
      <c r="B81" s="2">
        <v>3</v>
      </c>
      <c r="D81" s="10">
        <v>823076</v>
      </c>
      <c r="E81" s="10"/>
      <c r="F81" s="10">
        <v>545395</v>
      </c>
      <c r="G81" s="10"/>
      <c r="H81" s="10">
        <f>102108+220946</f>
        <v>323054</v>
      </c>
      <c r="I81" s="10"/>
      <c r="J81" s="10">
        <v>160153</v>
      </c>
      <c r="M81" s="130"/>
    </row>
    <row r="82" spans="1:13" s="3" customFormat="1" ht="22.5" customHeight="1">
      <c r="A82" s="4" t="s">
        <v>21</v>
      </c>
      <c r="B82" s="2"/>
      <c r="D82" s="10">
        <v>4909455</v>
      </c>
      <c r="E82" s="10"/>
      <c r="F82" s="10">
        <v>4403970</v>
      </c>
      <c r="G82" s="10"/>
      <c r="H82" s="10">
        <v>1846263</v>
      </c>
      <c r="I82" s="10"/>
      <c r="J82" s="10">
        <v>1152077</v>
      </c>
      <c r="M82" s="10"/>
    </row>
    <row r="83" spans="1:10" s="3" customFormat="1" ht="22.5" customHeight="1">
      <c r="A83" s="4" t="s">
        <v>59</v>
      </c>
      <c r="B83" s="2"/>
      <c r="D83" s="10"/>
      <c r="E83" s="10"/>
      <c r="F83" s="10"/>
      <c r="G83" s="10"/>
      <c r="H83" s="10"/>
      <c r="I83" s="10"/>
      <c r="J83" s="10"/>
    </row>
    <row r="84" spans="1:10" s="3" customFormat="1" ht="22.5" customHeight="1">
      <c r="A84" s="4" t="s">
        <v>60</v>
      </c>
      <c r="B84" s="2"/>
      <c r="D84" s="10"/>
      <c r="E84" s="10"/>
      <c r="F84" s="10"/>
      <c r="G84" s="10"/>
      <c r="H84" s="10"/>
      <c r="I84" s="10"/>
      <c r="J84" s="10"/>
    </row>
    <row r="85" spans="1:10" s="3" customFormat="1" ht="22.5" customHeight="1">
      <c r="A85" s="4" t="s">
        <v>61</v>
      </c>
      <c r="B85" s="2">
        <v>8</v>
      </c>
      <c r="D85" s="10">
        <v>4928306</v>
      </c>
      <c r="E85" s="10"/>
      <c r="F85" s="10">
        <v>797239</v>
      </c>
      <c r="G85" s="10"/>
      <c r="H85" s="10">
        <v>4508800</v>
      </c>
      <c r="I85" s="10"/>
      <c r="J85" s="10">
        <v>390000</v>
      </c>
    </row>
    <row r="86" spans="1:10" s="3" customFormat="1" ht="22.5" customHeight="1">
      <c r="A86" s="4" t="s">
        <v>62</v>
      </c>
      <c r="B86" s="2">
        <v>9</v>
      </c>
      <c r="D86" s="10">
        <v>1190000</v>
      </c>
      <c r="E86" s="10"/>
      <c r="F86" s="10">
        <v>3780000</v>
      </c>
      <c r="G86" s="10"/>
      <c r="H86" s="10">
        <v>1190000</v>
      </c>
      <c r="I86" s="10"/>
      <c r="J86" s="10">
        <v>3780000</v>
      </c>
    </row>
    <row r="87" spans="1:10" s="3" customFormat="1" ht="22.5" customHeight="1">
      <c r="A87" s="4" t="s">
        <v>63</v>
      </c>
      <c r="B87" s="2"/>
      <c r="D87" s="10">
        <v>19140</v>
      </c>
      <c r="E87" s="10"/>
      <c r="F87" s="10">
        <v>18206</v>
      </c>
      <c r="G87" s="10"/>
      <c r="H87" s="10">
        <v>3154</v>
      </c>
      <c r="I87" s="10"/>
      <c r="J87" s="10">
        <v>327</v>
      </c>
    </row>
    <row r="88" spans="1:10" s="3" customFormat="1" ht="22.5" customHeight="1">
      <c r="A88" s="4" t="s">
        <v>64</v>
      </c>
      <c r="B88" s="2"/>
      <c r="D88" s="10"/>
      <c r="E88" s="10"/>
      <c r="F88" s="10"/>
      <c r="G88" s="10"/>
      <c r="H88" s="10"/>
      <c r="I88" s="10"/>
      <c r="J88" s="10"/>
    </row>
    <row r="89" spans="1:10" s="3" customFormat="1" ht="22.5" customHeight="1">
      <c r="A89" s="4" t="s">
        <v>65</v>
      </c>
      <c r="B89" s="2"/>
      <c r="D89" s="10">
        <v>57065</v>
      </c>
      <c r="E89" s="10"/>
      <c r="F89" s="10">
        <v>56747</v>
      </c>
      <c r="G89" s="10"/>
      <c r="H89" s="10">
        <v>55408</v>
      </c>
      <c r="I89" s="10"/>
      <c r="J89" s="10">
        <v>55088</v>
      </c>
    </row>
    <row r="90" spans="1:10" s="3" customFormat="1" ht="22.5" customHeight="1">
      <c r="A90" s="4" t="s">
        <v>66</v>
      </c>
      <c r="B90" s="2"/>
      <c r="D90" s="10">
        <v>843438</v>
      </c>
      <c r="E90" s="10"/>
      <c r="F90" s="10">
        <v>375623</v>
      </c>
      <c r="G90" s="10"/>
      <c r="H90" s="11" t="s">
        <v>17</v>
      </c>
      <c r="I90" s="11"/>
      <c r="J90" s="11" t="s">
        <v>17</v>
      </c>
    </row>
    <row r="91" spans="1:10" s="3" customFormat="1" ht="22.5" customHeight="1">
      <c r="A91" s="4" t="s">
        <v>67</v>
      </c>
      <c r="B91" s="2"/>
      <c r="D91" s="10">
        <v>221275</v>
      </c>
      <c r="E91" s="10"/>
      <c r="F91" s="10">
        <v>137529</v>
      </c>
      <c r="G91" s="10"/>
      <c r="H91" s="10">
        <v>180262</v>
      </c>
      <c r="I91" s="10"/>
      <c r="J91" s="10">
        <v>102256</v>
      </c>
    </row>
    <row r="92" spans="1:10" s="3" customFormat="1" ht="22.5" customHeight="1">
      <c r="A92" s="4" t="s">
        <v>315</v>
      </c>
      <c r="B92" s="2"/>
      <c r="D92" s="10">
        <v>606351</v>
      </c>
      <c r="E92" s="10"/>
      <c r="F92" s="10">
        <v>6218</v>
      </c>
      <c r="G92" s="10"/>
      <c r="H92" s="10">
        <v>188663</v>
      </c>
      <c r="I92" s="10"/>
      <c r="J92" s="11" t="s">
        <v>17</v>
      </c>
    </row>
    <row r="93" spans="1:10" s="3" customFormat="1" ht="22.5" customHeight="1">
      <c r="A93" s="4" t="s">
        <v>316</v>
      </c>
      <c r="B93" s="2"/>
      <c r="D93" s="10">
        <v>422600</v>
      </c>
      <c r="E93" s="10"/>
      <c r="F93" s="10">
        <v>176259</v>
      </c>
      <c r="G93" s="10"/>
      <c r="H93" s="10">
        <v>157320</v>
      </c>
      <c r="I93" s="10"/>
      <c r="J93" s="10">
        <v>41897</v>
      </c>
    </row>
    <row r="94" spans="1:10" s="3" customFormat="1" ht="22.5" customHeight="1">
      <c r="A94" s="4" t="s">
        <v>317</v>
      </c>
      <c r="B94" s="2"/>
      <c r="D94" s="10">
        <v>733582</v>
      </c>
      <c r="E94" s="10"/>
      <c r="F94" s="10">
        <v>467810</v>
      </c>
      <c r="G94" s="10"/>
      <c r="H94" s="10">
        <v>234119</v>
      </c>
      <c r="I94" s="10"/>
      <c r="J94" s="10">
        <v>66214</v>
      </c>
    </row>
    <row r="95" spans="1:10" s="3" customFormat="1" ht="22.5" customHeight="1">
      <c r="A95" s="4" t="s">
        <v>31</v>
      </c>
      <c r="B95" s="2"/>
      <c r="D95" s="14">
        <v>970434</v>
      </c>
      <c r="E95" s="10"/>
      <c r="F95" s="14">
        <v>857116</v>
      </c>
      <c r="G95" s="10"/>
      <c r="H95" s="14">
        <v>86488</v>
      </c>
      <c r="I95" s="10"/>
      <c r="J95" s="14">
        <v>11372</v>
      </c>
    </row>
    <row r="96" spans="1:10" s="3" customFormat="1" ht="22.5" customHeight="1">
      <c r="A96" s="8" t="s">
        <v>68</v>
      </c>
      <c r="B96" s="2"/>
      <c r="D96" s="14">
        <f>SUM(D78:D95)</f>
        <v>24457823</v>
      </c>
      <c r="E96" s="10"/>
      <c r="F96" s="14">
        <f>SUM(F78:F95)</f>
        <v>24039152</v>
      </c>
      <c r="G96" s="10"/>
      <c r="H96" s="14">
        <f>SUM(H78:H95)</f>
        <v>11002568</v>
      </c>
      <c r="I96" s="10"/>
      <c r="J96" s="14">
        <f>SUM(J78:J95)</f>
        <v>8191050</v>
      </c>
    </row>
    <row r="97" spans="1:2" s="3" customFormat="1" ht="22.5" customHeight="1">
      <c r="A97" s="1" t="s">
        <v>2</v>
      </c>
      <c r="B97" s="2"/>
    </row>
    <row r="98" spans="1:2" s="3" customFormat="1" ht="22.5" customHeight="1">
      <c r="A98" s="1" t="s">
        <v>3</v>
      </c>
      <c r="B98" s="2"/>
    </row>
    <row r="99" spans="1:2" s="3" customFormat="1" ht="22.5" customHeight="1">
      <c r="A99" s="1" t="s">
        <v>238</v>
      </c>
      <c r="B99" s="2"/>
    </row>
    <row r="100" spans="1:2" s="3" customFormat="1" ht="22.5" customHeight="1">
      <c r="A100" s="17"/>
      <c r="B100" s="2"/>
    </row>
    <row r="101" spans="1:2" s="3" customFormat="1" ht="22.5" customHeight="1">
      <c r="A101" s="1" t="s">
        <v>69</v>
      </c>
      <c r="B101" s="2"/>
    </row>
    <row r="102" spans="1:10" s="3" customFormat="1" ht="22.5" customHeight="1">
      <c r="A102" s="4"/>
      <c r="B102" s="22"/>
      <c r="C102" s="5"/>
      <c r="D102" s="161" t="s">
        <v>5</v>
      </c>
      <c r="E102" s="161"/>
      <c r="F102" s="161"/>
      <c r="G102" s="161"/>
      <c r="H102" s="161"/>
      <c r="I102" s="161"/>
      <c r="J102" s="161"/>
    </row>
    <row r="103" spans="1:10" s="3" customFormat="1" ht="22.5" customHeight="1">
      <c r="A103" s="4"/>
      <c r="B103" s="5"/>
      <c r="C103" s="5"/>
      <c r="D103" s="162" t="s">
        <v>6</v>
      </c>
      <c r="E103" s="162"/>
      <c r="F103" s="162"/>
      <c r="G103" s="5"/>
      <c r="H103" s="162" t="s">
        <v>7</v>
      </c>
      <c r="I103" s="162"/>
      <c r="J103" s="162"/>
    </row>
    <row r="104" spans="1:10" s="3" customFormat="1" ht="22.5" customHeight="1">
      <c r="A104" s="4"/>
      <c r="B104" s="5"/>
      <c r="C104" s="5"/>
      <c r="D104" s="5" t="s">
        <v>104</v>
      </c>
      <c r="E104" s="5"/>
      <c r="F104" s="5" t="s">
        <v>8</v>
      </c>
      <c r="G104" s="5"/>
      <c r="H104" s="5" t="s">
        <v>104</v>
      </c>
      <c r="I104" s="5"/>
      <c r="J104" s="5" t="s">
        <v>8</v>
      </c>
    </row>
    <row r="105" spans="1:10" s="3" customFormat="1" ht="22.5" customHeight="1">
      <c r="A105" s="4"/>
      <c r="B105" s="5"/>
      <c r="C105" s="5"/>
      <c r="D105" s="5" t="s">
        <v>239</v>
      </c>
      <c r="E105" s="5"/>
      <c r="F105" s="5" t="s">
        <v>9</v>
      </c>
      <c r="G105" s="5"/>
      <c r="H105" s="5" t="s">
        <v>239</v>
      </c>
      <c r="I105" s="5"/>
      <c r="J105" s="5" t="s">
        <v>9</v>
      </c>
    </row>
    <row r="106" spans="1:10" s="3" customFormat="1" ht="22.5" customHeight="1">
      <c r="A106" s="4"/>
      <c r="B106" s="5"/>
      <c r="C106" s="5"/>
      <c r="D106" s="5" t="s">
        <v>10</v>
      </c>
      <c r="E106" s="5"/>
      <c r="F106" s="5"/>
      <c r="G106" s="5"/>
      <c r="H106" s="5" t="s">
        <v>10</v>
      </c>
      <c r="I106" s="5"/>
      <c r="J106" s="5"/>
    </row>
    <row r="107" spans="1:10" s="3" customFormat="1" ht="22.5" customHeight="1">
      <c r="A107" s="4"/>
      <c r="B107" s="7" t="s">
        <v>11</v>
      </c>
      <c r="C107" s="5"/>
      <c r="D107" s="7" t="s">
        <v>12</v>
      </c>
      <c r="E107" s="5"/>
      <c r="F107" s="7" t="s">
        <v>13</v>
      </c>
      <c r="G107" s="5"/>
      <c r="H107" s="7" t="s">
        <v>12</v>
      </c>
      <c r="I107" s="5"/>
      <c r="J107" s="7" t="s">
        <v>13</v>
      </c>
    </row>
    <row r="108" spans="1:10" s="3" customFormat="1" ht="22.5" customHeight="1">
      <c r="A108" s="8" t="s">
        <v>70</v>
      </c>
      <c r="B108" s="2"/>
      <c r="D108" s="9"/>
      <c r="E108" s="9"/>
      <c r="F108" s="9"/>
      <c r="G108" s="9"/>
      <c r="H108" s="9"/>
      <c r="I108" s="9"/>
      <c r="J108" s="9"/>
    </row>
    <row r="109" spans="1:10" s="3" customFormat="1" ht="22.5" customHeight="1">
      <c r="A109" s="4" t="s">
        <v>71</v>
      </c>
      <c r="B109" s="2"/>
      <c r="D109" s="10"/>
      <c r="E109" s="10"/>
      <c r="F109" s="10"/>
      <c r="G109" s="10"/>
      <c r="H109" s="10"/>
      <c r="I109" s="10"/>
      <c r="J109" s="10"/>
    </row>
    <row r="110" spans="1:2" s="3" customFormat="1" ht="22.5" customHeight="1">
      <c r="A110" s="4" t="s">
        <v>72</v>
      </c>
      <c r="B110" s="2"/>
    </row>
    <row r="111" spans="1:10" s="3" customFormat="1" ht="22.5" customHeight="1">
      <c r="A111" s="4" t="s">
        <v>61</v>
      </c>
      <c r="B111" s="2">
        <v>8</v>
      </c>
      <c r="D111" s="10">
        <v>2491207</v>
      </c>
      <c r="E111" s="10"/>
      <c r="F111" s="10">
        <v>6740368</v>
      </c>
      <c r="G111" s="10"/>
      <c r="H111" s="10">
        <v>1808800</v>
      </c>
      <c r="I111" s="10"/>
      <c r="J111" s="10">
        <v>5987600</v>
      </c>
    </row>
    <row r="112" spans="1:10" s="3" customFormat="1" ht="22.5" customHeight="1">
      <c r="A112" s="4" t="s">
        <v>62</v>
      </c>
      <c r="B112" s="2">
        <v>9</v>
      </c>
      <c r="D112" s="10">
        <v>10000000</v>
      </c>
      <c r="E112" s="10"/>
      <c r="F112" s="10">
        <v>7190000</v>
      </c>
      <c r="G112" s="10"/>
      <c r="H112" s="10">
        <v>10000000</v>
      </c>
      <c r="I112" s="10"/>
      <c r="J112" s="10">
        <v>7190000</v>
      </c>
    </row>
    <row r="113" spans="1:10" s="3" customFormat="1" ht="22.5" customHeight="1">
      <c r="A113" s="4" t="s">
        <v>73</v>
      </c>
      <c r="B113" s="2"/>
      <c r="D113" s="10">
        <v>17760</v>
      </c>
      <c r="E113" s="10"/>
      <c r="F113" s="10">
        <v>11742</v>
      </c>
      <c r="G113" s="10"/>
      <c r="H113" s="10">
        <v>2456</v>
      </c>
      <c r="I113" s="10"/>
      <c r="J113" s="10">
        <v>3465</v>
      </c>
    </row>
    <row r="114" spans="1:10" s="3" customFormat="1" ht="22.5" customHeight="1">
      <c r="A114" s="4" t="s">
        <v>74</v>
      </c>
      <c r="B114" s="2">
        <v>13</v>
      </c>
      <c r="D114" s="10">
        <v>2841421</v>
      </c>
      <c r="E114" s="10"/>
      <c r="F114" s="10">
        <v>2482477</v>
      </c>
      <c r="G114" s="10"/>
      <c r="H114" s="10">
        <v>467399</v>
      </c>
      <c r="I114" s="10"/>
      <c r="J114" s="10">
        <v>345464</v>
      </c>
    </row>
    <row r="115" spans="1:10" s="3" customFormat="1" ht="22.5" customHeight="1">
      <c r="A115" s="4" t="s">
        <v>75</v>
      </c>
      <c r="B115" s="2"/>
      <c r="D115" s="10"/>
      <c r="E115" s="10"/>
      <c r="F115" s="10"/>
      <c r="G115" s="10"/>
      <c r="H115" s="10"/>
      <c r="I115" s="10"/>
      <c r="J115" s="10"/>
    </row>
    <row r="116" spans="1:11" s="3" customFormat="1" ht="22.5" customHeight="1">
      <c r="A116" s="4" t="s">
        <v>76</v>
      </c>
      <c r="B116" s="2">
        <v>6.2</v>
      </c>
      <c r="D116" s="18" t="s">
        <v>17</v>
      </c>
      <c r="E116" s="18"/>
      <c r="F116" s="18" t="s">
        <v>17</v>
      </c>
      <c r="G116" s="13"/>
      <c r="H116" s="98">
        <v>278425</v>
      </c>
      <c r="I116" s="13"/>
      <c r="J116" s="13">
        <v>238297</v>
      </c>
      <c r="K116" s="19"/>
    </row>
    <row r="117" spans="1:10" s="3" customFormat="1" ht="22.5" customHeight="1">
      <c r="A117" s="4" t="s">
        <v>31</v>
      </c>
      <c r="B117" s="2"/>
      <c r="D117" s="14">
        <v>160586</v>
      </c>
      <c r="E117" s="10"/>
      <c r="F117" s="14">
        <v>125833</v>
      </c>
      <c r="G117" s="10"/>
      <c r="H117" s="20" t="s">
        <v>17</v>
      </c>
      <c r="I117" s="11"/>
      <c r="J117" s="20" t="s">
        <v>17</v>
      </c>
    </row>
    <row r="118" spans="1:10" s="3" customFormat="1" ht="22.5" customHeight="1">
      <c r="A118" s="8" t="s">
        <v>77</v>
      </c>
      <c r="B118" s="2"/>
      <c r="D118" s="14">
        <f>SUM(D111:D117)</f>
        <v>15510974</v>
      </c>
      <c r="E118" s="10"/>
      <c r="F118" s="14">
        <f>SUM(F111:F117)</f>
        <v>16550420</v>
      </c>
      <c r="G118" s="10"/>
      <c r="H118" s="14">
        <f>SUM(H111:H117)</f>
        <v>12557080</v>
      </c>
      <c r="I118" s="10"/>
      <c r="J118" s="14">
        <f>SUM(J111:J117)</f>
        <v>13764826</v>
      </c>
    </row>
    <row r="119" spans="1:10" s="3" customFormat="1" ht="22.5" customHeight="1">
      <c r="A119" s="8"/>
      <c r="B119" s="2"/>
      <c r="D119" s="10"/>
      <c r="E119" s="10"/>
      <c r="F119" s="10"/>
      <c r="G119" s="10"/>
      <c r="H119" s="10"/>
      <c r="I119" s="10"/>
      <c r="J119" s="10"/>
    </row>
    <row r="120" spans="1:10" s="3" customFormat="1" ht="22.5" customHeight="1">
      <c r="A120" s="8" t="s">
        <v>78</v>
      </c>
      <c r="B120" s="2"/>
      <c r="D120" s="14">
        <f>SUM(D96+D118)</f>
        <v>39968797</v>
      </c>
      <c r="E120" s="10"/>
      <c r="F120" s="14">
        <f>SUM(F96+F118)</f>
        <v>40589572</v>
      </c>
      <c r="G120" s="10"/>
      <c r="H120" s="14">
        <f>+H118+H96</f>
        <v>23559648</v>
      </c>
      <c r="I120" s="10"/>
      <c r="J120" s="14">
        <f>+J118+J96</f>
        <v>21955876</v>
      </c>
    </row>
    <row r="121" spans="1:10" s="3" customFormat="1" ht="22.5" customHeight="1">
      <c r="A121" s="8"/>
      <c r="B121" s="2"/>
      <c r="D121" s="13"/>
      <c r="E121" s="10"/>
      <c r="F121" s="13"/>
      <c r="G121" s="10"/>
      <c r="H121" s="13"/>
      <c r="I121" s="10"/>
      <c r="J121" s="13"/>
    </row>
    <row r="122" spans="1:10" s="3" customFormat="1" ht="22.5" customHeight="1">
      <c r="A122" s="8" t="s">
        <v>79</v>
      </c>
      <c r="B122" s="2"/>
      <c r="D122" s="10"/>
      <c r="E122" s="10"/>
      <c r="F122" s="10"/>
      <c r="G122" s="10"/>
      <c r="H122" s="10"/>
      <c r="I122" s="10"/>
      <c r="J122" s="10"/>
    </row>
    <row r="123" spans="1:10" s="3" customFormat="1" ht="22.5" customHeight="1">
      <c r="A123" s="4" t="s">
        <v>80</v>
      </c>
      <c r="B123" s="2"/>
      <c r="D123" s="10"/>
      <c r="E123" s="10"/>
      <c r="F123" s="10"/>
      <c r="G123" s="10"/>
      <c r="H123" s="10"/>
      <c r="I123" s="10"/>
      <c r="J123" s="10"/>
    </row>
    <row r="124" spans="1:10" s="3" customFormat="1" ht="22.5" customHeight="1">
      <c r="A124" s="4" t="s">
        <v>234</v>
      </c>
      <c r="B124" s="2"/>
      <c r="D124" s="10"/>
      <c r="E124" s="10"/>
      <c r="F124" s="10"/>
      <c r="G124" s="10"/>
      <c r="H124" s="10"/>
      <c r="I124" s="10"/>
      <c r="J124" s="10"/>
    </row>
    <row r="125" spans="1:10" s="3" customFormat="1" ht="22.5" customHeight="1">
      <c r="A125" s="4" t="s">
        <v>81</v>
      </c>
      <c r="B125" s="2"/>
      <c r="D125" s="10"/>
      <c r="E125" s="10"/>
      <c r="F125" s="10"/>
      <c r="G125" s="10"/>
      <c r="H125" s="10"/>
      <c r="I125" s="10"/>
      <c r="J125" s="10"/>
    </row>
    <row r="126" spans="1:10" s="3" customFormat="1" ht="22.5" customHeight="1">
      <c r="A126" s="4" t="s">
        <v>82</v>
      </c>
      <c r="B126" s="2"/>
      <c r="D126" s="10"/>
      <c r="E126" s="10"/>
      <c r="F126" s="10"/>
      <c r="G126" s="10"/>
      <c r="H126" s="10"/>
      <c r="I126" s="10"/>
      <c r="J126" s="10"/>
    </row>
    <row r="127" spans="1:10" s="3" customFormat="1" ht="22.5" customHeight="1">
      <c r="A127" s="120" t="s">
        <v>283</v>
      </c>
      <c r="B127" s="2"/>
      <c r="D127" s="10"/>
      <c r="E127" s="10"/>
      <c r="F127" s="10"/>
      <c r="G127" s="10"/>
      <c r="H127" s="10"/>
      <c r="I127" s="10"/>
      <c r="J127" s="10"/>
    </row>
    <row r="128" spans="1:10" s="3" customFormat="1" ht="22.5" customHeight="1">
      <c r="A128" s="4" t="s">
        <v>83</v>
      </c>
      <c r="B128" s="2">
        <v>10</v>
      </c>
      <c r="D128" s="10">
        <v>7519938</v>
      </c>
      <c r="E128" s="10"/>
      <c r="F128" s="10">
        <v>5727562</v>
      </c>
      <c r="G128" s="10"/>
      <c r="H128" s="10">
        <v>7519938</v>
      </c>
      <c r="I128" s="10"/>
      <c r="J128" s="10">
        <v>5727562</v>
      </c>
    </row>
    <row r="129" spans="1:10" s="3" customFormat="1" ht="22.5" customHeight="1">
      <c r="A129" s="4" t="s">
        <v>84</v>
      </c>
      <c r="B129" s="2">
        <v>10</v>
      </c>
      <c r="D129" s="18" t="s">
        <v>17</v>
      </c>
      <c r="E129" s="10"/>
      <c r="F129" s="10">
        <v>1160</v>
      </c>
      <c r="G129" s="10"/>
      <c r="H129" s="18" t="s">
        <v>17</v>
      </c>
      <c r="I129" s="10"/>
      <c r="J129" s="10">
        <v>1160</v>
      </c>
    </row>
    <row r="130" spans="1:10" s="3" customFormat="1" ht="22.5" customHeight="1">
      <c r="A130" s="4" t="s">
        <v>319</v>
      </c>
      <c r="B130" s="2">
        <v>10</v>
      </c>
      <c r="D130" s="18" t="s">
        <v>17</v>
      </c>
      <c r="E130" s="10"/>
      <c r="F130" s="18" t="s">
        <v>17</v>
      </c>
      <c r="G130" s="10"/>
      <c r="H130" s="18" t="s">
        <v>17</v>
      </c>
      <c r="I130" s="10"/>
      <c r="J130" s="18" t="s">
        <v>17</v>
      </c>
    </row>
    <row r="131" spans="1:2" s="3" customFormat="1" ht="22.5" customHeight="1">
      <c r="A131" s="1" t="s">
        <v>2</v>
      </c>
      <c r="B131" s="2"/>
    </row>
    <row r="132" spans="1:2" s="3" customFormat="1" ht="22.5" customHeight="1">
      <c r="A132" s="1" t="s">
        <v>3</v>
      </c>
      <c r="B132" s="2"/>
    </row>
    <row r="133" spans="1:2" s="3" customFormat="1" ht="22.5" customHeight="1">
      <c r="A133" s="1" t="s">
        <v>238</v>
      </c>
      <c r="B133" s="2"/>
    </row>
    <row r="134" spans="1:2" s="3" customFormat="1" ht="22.5" customHeight="1">
      <c r="A134" s="17"/>
      <c r="B134" s="2"/>
    </row>
    <row r="135" spans="1:2" s="3" customFormat="1" ht="22.5" customHeight="1">
      <c r="A135" s="1" t="s">
        <v>69</v>
      </c>
      <c r="B135" s="2"/>
    </row>
    <row r="136" spans="1:10" s="3" customFormat="1" ht="22.5" customHeight="1">
      <c r="A136" s="4"/>
      <c r="B136" s="22"/>
      <c r="C136" s="5"/>
      <c r="D136" s="161" t="s">
        <v>5</v>
      </c>
      <c r="E136" s="161"/>
      <c r="F136" s="161"/>
      <c r="G136" s="161"/>
      <c r="H136" s="161"/>
      <c r="I136" s="161"/>
      <c r="J136" s="161"/>
    </row>
    <row r="137" spans="1:10" s="3" customFormat="1" ht="22.5" customHeight="1">
      <c r="A137" s="4"/>
      <c r="B137" s="5"/>
      <c r="C137" s="5"/>
      <c r="D137" s="162" t="s">
        <v>6</v>
      </c>
      <c r="E137" s="162"/>
      <c r="F137" s="162"/>
      <c r="G137" s="5"/>
      <c r="H137" s="162" t="s">
        <v>7</v>
      </c>
      <c r="I137" s="162"/>
      <c r="J137" s="162"/>
    </row>
    <row r="138" spans="1:10" s="3" customFormat="1" ht="22.5" customHeight="1">
      <c r="A138" s="4"/>
      <c r="B138" s="5"/>
      <c r="C138" s="5"/>
      <c r="D138" s="5" t="s">
        <v>104</v>
      </c>
      <c r="E138" s="5"/>
      <c r="F138" s="5" t="s">
        <v>8</v>
      </c>
      <c r="G138" s="5"/>
      <c r="H138" s="5" t="s">
        <v>104</v>
      </c>
      <c r="I138" s="5"/>
      <c r="J138" s="5" t="s">
        <v>8</v>
      </c>
    </row>
    <row r="139" spans="1:10" s="3" customFormat="1" ht="22.5" customHeight="1">
      <c r="A139" s="4"/>
      <c r="B139" s="5"/>
      <c r="C139" s="5"/>
      <c r="D139" s="5" t="s">
        <v>239</v>
      </c>
      <c r="E139" s="5"/>
      <c r="F139" s="5" t="s">
        <v>9</v>
      </c>
      <c r="G139" s="5"/>
      <c r="H139" s="5" t="s">
        <v>239</v>
      </c>
      <c r="I139" s="5"/>
      <c r="J139" s="5" t="s">
        <v>9</v>
      </c>
    </row>
    <row r="140" spans="1:10" s="3" customFormat="1" ht="22.5" customHeight="1">
      <c r="A140" s="4"/>
      <c r="B140" s="5"/>
      <c r="C140" s="5"/>
      <c r="D140" s="5" t="s">
        <v>10</v>
      </c>
      <c r="E140" s="5"/>
      <c r="F140" s="5"/>
      <c r="G140" s="5"/>
      <c r="H140" s="5" t="s">
        <v>10</v>
      </c>
      <c r="I140" s="5"/>
      <c r="J140" s="5"/>
    </row>
    <row r="141" spans="1:10" s="3" customFormat="1" ht="22.5" customHeight="1">
      <c r="A141" s="4"/>
      <c r="B141" s="7" t="s">
        <v>11</v>
      </c>
      <c r="C141" s="5"/>
      <c r="D141" s="7" t="s">
        <v>12</v>
      </c>
      <c r="E141" s="5"/>
      <c r="F141" s="7" t="s">
        <v>13</v>
      </c>
      <c r="G141" s="5"/>
      <c r="H141" s="7" t="s">
        <v>12</v>
      </c>
      <c r="I141" s="5"/>
      <c r="J141" s="7" t="s">
        <v>13</v>
      </c>
    </row>
    <row r="142" spans="1:10" s="3" customFormat="1" ht="22.5" customHeight="1">
      <c r="A142" s="4"/>
      <c r="B142" s="5"/>
      <c r="C142" s="6"/>
      <c r="D142" s="6"/>
      <c r="E142" s="6"/>
      <c r="F142" s="6"/>
      <c r="G142" s="6"/>
      <c r="H142" s="6"/>
      <c r="I142" s="6"/>
      <c r="J142" s="6"/>
    </row>
    <row r="143" spans="1:10" s="3" customFormat="1" ht="22.5" customHeight="1">
      <c r="A143" s="4" t="s">
        <v>85</v>
      </c>
      <c r="B143" s="2"/>
      <c r="D143" s="9"/>
      <c r="E143" s="9"/>
      <c r="F143" s="9"/>
      <c r="G143" s="9"/>
      <c r="H143" s="9"/>
      <c r="I143" s="9"/>
      <c r="J143" s="9"/>
    </row>
    <row r="144" spans="1:10" s="3" customFormat="1" ht="22.5" customHeight="1">
      <c r="A144" s="4" t="s">
        <v>86</v>
      </c>
      <c r="B144" s="2">
        <v>10</v>
      </c>
      <c r="D144" s="10">
        <v>16436492</v>
      </c>
      <c r="E144" s="10"/>
      <c r="F144" s="10">
        <v>11012752</v>
      </c>
      <c r="G144" s="10"/>
      <c r="H144" s="10">
        <v>16436492</v>
      </c>
      <c r="I144" s="10"/>
      <c r="J144" s="10">
        <v>11012752</v>
      </c>
    </row>
    <row r="145" spans="1:10" s="3" customFormat="1" ht="22.5" customHeight="1">
      <c r="A145" s="4" t="s">
        <v>87</v>
      </c>
      <c r="B145" s="2">
        <v>7</v>
      </c>
      <c r="D145" s="10">
        <v>2135295</v>
      </c>
      <c r="E145" s="10"/>
      <c r="F145" s="10">
        <v>1277483</v>
      </c>
      <c r="G145" s="10"/>
      <c r="H145" s="10">
        <v>2135295</v>
      </c>
      <c r="I145" s="10"/>
      <c r="J145" s="10">
        <v>1277483</v>
      </c>
    </row>
    <row r="146" spans="1:10" s="3" customFormat="1" ht="22.5" customHeight="1">
      <c r="A146" s="4" t="s">
        <v>88</v>
      </c>
      <c r="B146" s="2"/>
      <c r="D146" s="10">
        <v>163035</v>
      </c>
      <c r="E146" s="10"/>
      <c r="F146" s="10">
        <v>153880</v>
      </c>
      <c r="G146" s="10"/>
      <c r="H146" s="10">
        <v>163035</v>
      </c>
      <c r="I146" s="10"/>
      <c r="J146" s="10">
        <v>153880</v>
      </c>
    </row>
    <row r="147" spans="1:10" s="3" customFormat="1" ht="22.5" customHeight="1">
      <c r="A147" s="4" t="s">
        <v>89</v>
      </c>
      <c r="B147" s="2"/>
      <c r="D147" s="10"/>
      <c r="E147" s="10"/>
      <c r="F147" s="10"/>
      <c r="G147" s="10"/>
      <c r="H147" s="10"/>
      <c r="I147" s="10"/>
      <c r="J147" s="10"/>
    </row>
    <row r="148" spans="1:10" s="3" customFormat="1" ht="22.5" customHeight="1">
      <c r="A148" s="4" t="s">
        <v>90</v>
      </c>
      <c r="B148" s="2"/>
      <c r="D148" s="10"/>
      <c r="E148" s="10"/>
      <c r="F148" s="10"/>
      <c r="G148" s="10"/>
      <c r="H148" s="10"/>
      <c r="I148" s="10"/>
      <c r="J148" s="10"/>
    </row>
    <row r="149" spans="1:10" s="3" customFormat="1" ht="22.5" customHeight="1">
      <c r="A149" s="4" t="s">
        <v>91</v>
      </c>
      <c r="B149" s="2"/>
      <c r="D149" s="10">
        <v>-55706</v>
      </c>
      <c r="E149" s="10"/>
      <c r="F149" s="10">
        <v>668709</v>
      </c>
      <c r="G149" s="10"/>
      <c r="H149" s="10">
        <v>-55706</v>
      </c>
      <c r="I149" s="10"/>
      <c r="J149" s="10">
        <v>668709</v>
      </c>
    </row>
    <row r="150" spans="1:10" s="3" customFormat="1" ht="22.5" customHeight="1">
      <c r="A150" s="4" t="s">
        <v>92</v>
      </c>
      <c r="B150" s="2"/>
      <c r="D150" s="10">
        <v>945530</v>
      </c>
      <c r="E150" s="10"/>
      <c r="F150" s="10">
        <v>415517</v>
      </c>
      <c r="G150" s="10"/>
      <c r="H150" s="10">
        <v>945530</v>
      </c>
      <c r="I150" s="10"/>
      <c r="J150" s="10">
        <v>415517</v>
      </c>
    </row>
    <row r="151" spans="1:10" s="3" customFormat="1" ht="22.5" customHeight="1">
      <c r="A151" s="4" t="s">
        <v>93</v>
      </c>
      <c r="B151" s="2"/>
      <c r="D151" s="10"/>
      <c r="E151" s="10"/>
      <c r="F151" s="10"/>
      <c r="G151" s="10"/>
      <c r="H151" s="10"/>
      <c r="I151" s="10"/>
      <c r="J151" s="10"/>
    </row>
    <row r="152" spans="1:10" s="3" customFormat="1" ht="22.5" customHeight="1">
      <c r="A152" s="4" t="s">
        <v>94</v>
      </c>
      <c r="B152" s="2"/>
      <c r="D152" s="10">
        <v>820666</v>
      </c>
      <c r="E152" s="10"/>
      <c r="F152" s="10">
        <v>820666</v>
      </c>
      <c r="G152" s="10"/>
      <c r="H152" s="10">
        <v>820666</v>
      </c>
      <c r="I152" s="10"/>
      <c r="J152" s="10">
        <v>820666</v>
      </c>
    </row>
    <row r="153" spans="1:10" s="3" customFormat="1" ht="22.5" customHeight="1">
      <c r="A153" s="4" t="s">
        <v>95</v>
      </c>
      <c r="B153" s="2"/>
      <c r="D153" s="14">
        <v>15962676</v>
      </c>
      <c r="E153" s="10"/>
      <c r="F153" s="14">
        <v>11850536</v>
      </c>
      <c r="G153" s="10"/>
      <c r="H153" s="14">
        <v>15962676</v>
      </c>
      <c r="I153" s="10"/>
      <c r="J153" s="14">
        <v>11850536</v>
      </c>
    </row>
    <row r="154" spans="1:10" s="3" customFormat="1" ht="22.5" customHeight="1">
      <c r="A154" s="4" t="s">
        <v>96</v>
      </c>
      <c r="B154" s="2"/>
      <c r="D154" s="10">
        <f>SUM(D144:D153)+SUM(D128:D142)</f>
        <v>43927926</v>
      </c>
      <c r="E154" s="10"/>
      <c r="F154" s="10">
        <f>SUM(F144:F153)+SUM(F128:F142)</f>
        <v>31928265</v>
      </c>
      <c r="G154" s="10"/>
      <c r="H154" s="10">
        <f>SUM(H144:H153)+SUM(H128:H142)</f>
        <v>43927926</v>
      </c>
      <c r="I154" s="10"/>
      <c r="J154" s="10">
        <f>SUM(J144:J153)+SUM(J128:J142)</f>
        <v>31928265</v>
      </c>
    </row>
    <row r="155" spans="1:10" s="3" customFormat="1" ht="22.5" customHeight="1">
      <c r="A155" s="4" t="s">
        <v>97</v>
      </c>
      <c r="B155" s="2"/>
      <c r="D155" s="10"/>
      <c r="E155" s="10"/>
      <c r="F155" s="10"/>
      <c r="G155" s="10"/>
      <c r="H155" s="10"/>
      <c r="I155" s="10"/>
      <c r="J155" s="10"/>
    </row>
    <row r="156" spans="1:10" s="3" customFormat="1" ht="22.5" customHeight="1">
      <c r="A156" s="4" t="s">
        <v>98</v>
      </c>
      <c r="B156" s="2"/>
      <c r="D156" s="10"/>
      <c r="E156" s="10"/>
      <c r="F156" s="10"/>
      <c r="G156" s="10"/>
      <c r="H156" s="10"/>
      <c r="I156" s="10"/>
      <c r="J156" s="10"/>
    </row>
    <row r="157" spans="1:10" s="3" customFormat="1" ht="22.5" customHeight="1">
      <c r="A157" s="4" t="s">
        <v>99</v>
      </c>
      <c r="B157" s="2"/>
      <c r="D157" s="14">
        <v>-720700</v>
      </c>
      <c r="E157" s="10"/>
      <c r="F157" s="14">
        <v>-720700</v>
      </c>
      <c r="G157" s="10"/>
      <c r="H157" s="14">
        <v>-720700</v>
      </c>
      <c r="I157" s="10"/>
      <c r="J157" s="14">
        <v>-720700</v>
      </c>
    </row>
    <row r="158" spans="1:10" s="3" customFormat="1" ht="22.5" customHeight="1">
      <c r="A158" s="4" t="s">
        <v>100</v>
      </c>
      <c r="B158" s="2"/>
      <c r="D158" s="10">
        <f>SUM(D154:D157)</f>
        <v>43207226</v>
      </c>
      <c r="E158" s="10"/>
      <c r="F158" s="10">
        <f>SUM(F154:F157)</f>
        <v>31207565</v>
      </c>
      <c r="G158" s="10"/>
      <c r="H158" s="10">
        <f>SUM(H154:H157)</f>
        <v>43207226</v>
      </c>
      <c r="I158" s="10"/>
      <c r="J158" s="10">
        <f>SUM(J154:J157)</f>
        <v>31207565</v>
      </c>
    </row>
    <row r="159" spans="1:10" s="3" customFormat="1" ht="22.5" customHeight="1">
      <c r="A159" s="4" t="s">
        <v>101</v>
      </c>
      <c r="B159" s="2"/>
      <c r="D159" s="14">
        <v>736248</v>
      </c>
      <c r="E159" s="13"/>
      <c r="F159" s="14">
        <v>420853</v>
      </c>
      <c r="G159" s="13"/>
      <c r="H159" s="20" t="s">
        <v>17</v>
      </c>
      <c r="I159" s="18"/>
      <c r="J159" s="20" t="s">
        <v>17</v>
      </c>
    </row>
    <row r="160" spans="1:10" s="3" customFormat="1" ht="22.5" customHeight="1">
      <c r="A160" s="8" t="s">
        <v>102</v>
      </c>
      <c r="B160" s="2"/>
      <c r="D160" s="14">
        <f>SUM(D158:D159)</f>
        <v>43943474</v>
      </c>
      <c r="E160" s="13"/>
      <c r="F160" s="14">
        <f>SUM(F158:F159)</f>
        <v>31628418</v>
      </c>
      <c r="G160" s="13"/>
      <c r="H160" s="14">
        <f>SUM(H158:H159)</f>
        <v>43207226</v>
      </c>
      <c r="I160" s="13"/>
      <c r="J160" s="14">
        <f>SUM(J158:J159)</f>
        <v>31207565</v>
      </c>
    </row>
    <row r="161" spans="1:10" s="3" customFormat="1" ht="22.5" customHeight="1">
      <c r="A161" s="8"/>
      <c r="B161" s="2"/>
      <c r="D161" s="10"/>
      <c r="E161" s="10"/>
      <c r="F161" s="10"/>
      <c r="G161" s="10"/>
      <c r="H161" s="10"/>
      <c r="I161" s="10"/>
      <c r="J161" s="10"/>
    </row>
    <row r="162" spans="1:10" s="3" customFormat="1" ht="22.5" customHeight="1" thickBot="1">
      <c r="A162" s="8" t="s">
        <v>103</v>
      </c>
      <c r="B162" s="2"/>
      <c r="D162" s="15">
        <f>SUM(D120+D160)</f>
        <v>83912271</v>
      </c>
      <c r="E162" s="10"/>
      <c r="F162" s="15">
        <f>SUM(F120+F160)</f>
        <v>72217990</v>
      </c>
      <c r="G162" s="10"/>
      <c r="H162" s="15">
        <f>SUM(H120+H160)</f>
        <v>66766874</v>
      </c>
      <c r="I162" s="10"/>
      <c r="J162" s="15">
        <f>SUM(J120+J160)</f>
        <v>53163441</v>
      </c>
    </row>
    <row r="163" spans="1:10" ht="22.5" customHeight="1" thickTop="1">
      <c r="A163" s="165" t="s">
        <v>105</v>
      </c>
      <c r="B163" s="165"/>
      <c r="C163" s="165"/>
      <c r="D163" s="165"/>
      <c r="J163" s="24" t="s">
        <v>132</v>
      </c>
    </row>
    <row r="164" spans="1:10" ht="22.5" customHeight="1">
      <c r="A164" s="25" t="s">
        <v>106</v>
      </c>
      <c r="J164" s="34" t="s">
        <v>133</v>
      </c>
    </row>
    <row r="165" ht="22.5" customHeight="1">
      <c r="A165" s="25" t="s">
        <v>280</v>
      </c>
    </row>
    <row r="166" s="3" customFormat="1" ht="22.5" customHeight="1">
      <c r="B166" s="2"/>
    </row>
    <row r="167" spans="1:10" s="75" customFormat="1" ht="22.5" customHeight="1">
      <c r="A167" s="28"/>
      <c r="B167" s="74"/>
      <c r="C167" s="74"/>
      <c r="D167" s="167" t="s">
        <v>5</v>
      </c>
      <c r="E167" s="167"/>
      <c r="F167" s="167"/>
      <c r="G167" s="167"/>
      <c r="H167" s="167"/>
      <c r="I167" s="167"/>
      <c r="J167" s="167"/>
    </row>
    <row r="168" spans="1:10" s="75" customFormat="1" ht="22.5" customHeight="1">
      <c r="A168" s="28"/>
      <c r="B168" s="76"/>
      <c r="C168" s="74"/>
      <c r="D168" s="166" t="s">
        <v>6</v>
      </c>
      <c r="E168" s="166"/>
      <c r="F168" s="166"/>
      <c r="G168" s="76"/>
      <c r="H168" s="166" t="s">
        <v>7</v>
      </c>
      <c r="I168" s="166"/>
      <c r="J168" s="166"/>
    </row>
    <row r="169" spans="1:10" s="75" customFormat="1" ht="22.5" customHeight="1">
      <c r="A169" s="28"/>
      <c r="B169" s="77" t="s">
        <v>11</v>
      </c>
      <c r="C169" s="74"/>
      <c r="D169" s="78">
        <v>2548</v>
      </c>
      <c r="E169" s="76"/>
      <c r="F169" s="78">
        <v>2547</v>
      </c>
      <c r="G169" s="74"/>
      <c r="H169" s="78">
        <v>2548</v>
      </c>
      <c r="I169" s="74"/>
      <c r="J169" s="78">
        <v>2547</v>
      </c>
    </row>
    <row r="170" spans="1:10" s="75" customFormat="1" ht="22.5" customHeight="1">
      <c r="A170" s="28" t="s">
        <v>107</v>
      </c>
      <c r="B170" s="74"/>
      <c r="D170" s="121"/>
      <c r="E170" s="121"/>
      <c r="F170" s="121"/>
      <c r="G170" s="121"/>
      <c r="H170" s="121"/>
      <c r="I170" s="121"/>
      <c r="J170" s="121"/>
    </row>
    <row r="171" spans="1:10" s="75" customFormat="1" ht="22.5" customHeight="1">
      <c r="A171" s="75" t="s">
        <v>108</v>
      </c>
      <c r="B171" s="74">
        <v>3</v>
      </c>
      <c r="D171" s="81">
        <v>30780985</v>
      </c>
      <c r="E171" s="81"/>
      <c r="F171" s="81">
        <v>24515832</v>
      </c>
      <c r="G171" s="81"/>
      <c r="H171" s="81">
        <v>11853182</v>
      </c>
      <c r="I171" s="81"/>
      <c r="J171" s="81">
        <v>7057102</v>
      </c>
    </row>
    <row r="172" spans="1:10" s="75" customFormat="1" ht="22.5" customHeight="1">
      <c r="A172" s="75" t="s">
        <v>109</v>
      </c>
      <c r="B172" s="74">
        <v>3</v>
      </c>
      <c r="D172" s="81">
        <v>14751</v>
      </c>
      <c r="E172" s="81"/>
      <c r="F172" s="81">
        <v>2665</v>
      </c>
      <c r="G172" s="81"/>
      <c r="H172" s="82" t="s">
        <v>17</v>
      </c>
      <c r="I172" s="81"/>
      <c r="J172" s="82" t="s">
        <v>17</v>
      </c>
    </row>
    <row r="173" spans="1:10" s="75" customFormat="1" ht="22.5" customHeight="1">
      <c r="A173" s="75" t="s">
        <v>110</v>
      </c>
      <c r="B173" s="74"/>
      <c r="D173" s="81"/>
      <c r="E173" s="81"/>
      <c r="F173" s="81"/>
      <c r="G173" s="81"/>
      <c r="H173" s="81"/>
      <c r="I173" s="81"/>
      <c r="J173" s="81"/>
    </row>
    <row r="174" spans="1:10" s="75" customFormat="1" ht="22.5" customHeight="1">
      <c r="A174" s="75" t="s">
        <v>240</v>
      </c>
      <c r="B174" s="74"/>
      <c r="D174" s="81"/>
      <c r="E174" s="81"/>
      <c r="F174" s="81"/>
      <c r="G174" s="81"/>
      <c r="H174" s="81"/>
      <c r="I174" s="81"/>
      <c r="J174" s="81"/>
    </row>
    <row r="175" spans="1:10" s="75" customFormat="1" ht="22.5" customHeight="1">
      <c r="A175" s="75" t="s">
        <v>36</v>
      </c>
      <c r="B175" s="74">
        <v>3</v>
      </c>
      <c r="D175" s="82" t="s">
        <v>17</v>
      </c>
      <c r="E175" s="81"/>
      <c r="F175" s="82" t="s">
        <v>17</v>
      </c>
      <c r="G175" s="81"/>
      <c r="H175" s="147">
        <v>1657159</v>
      </c>
      <c r="I175" s="81"/>
      <c r="J175" s="81">
        <v>627825</v>
      </c>
    </row>
    <row r="176" spans="1:10" s="75" customFormat="1" ht="22.5" customHeight="1">
      <c r="A176" s="75" t="s">
        <v>111</v>
      </c>
      <c r="B176" s="74">
        <v>3</v>
      </c>
      <c r="D176" s="81">
        <v>260781</v>
      </c>
      <c r="E176" s="81"/>
      <c r="F176" s="81">
        <v>140620</v>
      </c>
      <c r="G176" s="81"/>
      <c r="H176" s="146">
        <v>40820</v>
      </c>
      <c r="I176" s="81"/>
      <c r="J176" s="156">
        <v>33210</v>
      </c>
    </row>
    <row r="177" spans="1:10" s="75" customFormat="1" ht="22.5" customHeight="1">
      <c r="A177" s="75" t="s">
        <v>112</v>
      </c>
      <c r="B177" s="74"/>
      <c r="D177" s="81"/>
      <c r="E177" s="81"/>
      <c r="F177" s="81"/>
      <c r="G177" s="81"/>
      <c r="H177" s="81"/>
      <c r="I177" s="81"/>
      <c r="J177" s="81"/>
    </row>
    <row r="178" spans="1:10" s="75" customFormat="1" ht="22.5" customHeight="1">
      <c r="A178" s="75" t="s">
        <v>241</v>
      </c>
      <c r="B178" s="74"/>
      <c r="D178" s="81"/>
      <c r="E178" s="81"/>
      <c r="F178" s="81"/>
      <c r="G178" s="81"/>
      <c r="H178" s="82"/>
      <c r="I178" s="81"/>
      <c r="J178" s="81"/>
    </row>
    <row r="179" spans="1:10" s="75" customFormat="1" ht="22.5" customHeight="1">
      <c r="A179" s="75" t="s">
        <v>242</v>
      </c>
      <c r="B179" s="74"/>
      <c r="D179" s="82" t="s">
        <v>17</v>
      </c>
      <c r="E179" s="81"/>
      <c r="F179" s="82" t="s">
        <v>17</v>
      </c>
      <c r="G179" s="81"/>
      <c r="H179" s="82" t="s">
        <v>17</v>
      </c>
      <c r="I179" s="81"/>
      <c r="J179" s="81">
        <v>21467</v>
      </c>
    </row>
    <row r="180" spans="1:10" s="75" customFormat="1" ht="22.5" customHeight="1">
      <c r="A180" s="75" t="s">
        <v>115</v>
      </c>
      <c r="B180" s="74">
        <v>3</v>
      </c>
      <c r="D180" s="81">
        <v>17879</v>
      </c>
      <c r="E180" s="81"/>
      <c r="F180" s="81">
        <v>7274</v>
      </c>
      <c r="G180" s="81"/>
      <c r="H180" s="81">
        <v>53067</v>
      </c>
      <c r="I180" s="81"/>
      <c r="J180" s="81">
        <v>49081</v>
      </c>
    </row>
    <row r="181" spans="1:10" s="75" customFormat="1" ht="22.5" customHeight="1">
      <c r="A181" s="75" t="s">
        <v>243</v>
      </c>
      <c r="B181" s="74">
        <v>3</v>
      </c>
      <c r="D181" s="82" t="s">
        <v>17</v>
      </c>
      <c r="E181" s="81"/>
      <c r="F181" s="81">
        <v>22905</v>
      </c>
      <c r="G181" s="81"/>
      <c r="H181" s="82" t="s">
        <v>17</v>
      </c>
      <c r="I181" s="81"/>
      <c r="J181" s="82" t="s">
        <v>17</v>
      </c>
    </row>
    <row r="182" spans="1:10" s="80" customFormat="1" ht="22.5" customHeight="1">
      <c r="A182" s="75" t="s">
        <v>31</v>
      </c>
      <c r="B182" s="74">
        <v>3</v>
      </c>
      <c r="C182" s="75"/>
      <c r="D182" s="38">
        <v>246700</v>
      </c>
      <c r="E182" s="81"/>
      <c r="F182" s="38">
        <v>172514</v>
      </c>
      <c r="G182" s="81"/>
      <c r="H182" s="38">
        <v>56000</v>
      </c>
      <c r="I182" s="81"/>
      <c r="J182" s="38">
        <v>25124</v>
      </c>
    </row>
    <row r="183" spans="1:10" s="80" customFormat="1" ht="22.5" customHeight="1">
      <c r="A183" s="28" t="s">
        <v>116</v>
      </c>
      <c r="B183" s="74"/>
      <c r="C183" s="75"/>
      <c r="D183" s="38">
        <f>SUM(D171:D182)</f>
        <v>31321096</v>
      </c>
      <c r="E183" s="81"/>
      <c r="F183" s="38">
        <f>SUM(F171:F182)</f>
        <v>24861810</v>
      </c>
      <c r="G183" s="81"/>
      <c r="H183" s="38">
        <f>SUM(H171:H182)</f>
        <v>13660228</v>
      </c>
      <c r="I183" s="81"/>
      <c r="J183" s="38">
        <f>SUM(J171:J182)</f>
        <v>7813809</v>
      </c>
    </row>
    <row r="184" spans="1:10" s="75" customFormat="1" ht="22.5" customHeight="1">
      <c r="A184" s="28"/>
      <c r="B184" s="74"/>
      <c r="D184" s="81"/>
      <c r="E184" s="81"/>
      <c r="F184" s="81"/>
      <c r="G184" s="81"/>
      <c r="H184" s="81"/>
      <c r="I184" s="81"/>
      <c r="J184" s="81"/>
    </row>
    <row r="185" spans="1:10" s="75" customFormat="1" ht="22.5" customHeight="1">
      <c r="A185" s="28" t="s">
        <v>117</v>
      </c>
      <c r="B185" s="74"/>
      <c r="D185" s="81"/>
      <c r="E185" s="81"/>
      <c r="F185" s="81"/>
      <c r="G185" s="81"/>
      <c r="H185" s="81"/>
      <c r="I185" s="81"/>
      <c r="J185" s="81"/>
    </row>
    <row r="186" spans="1:10" s="75" customFormat="1" ht="22.5" customHeight="1">
      <c r="A186" s="75" t="s">
        <v>118</v>
      </c>
      <c r="B186" s="74">
        <v>3</v>
      </c>
      <c r="D186" s="81">
        <f>25051398+65193</f>
        <v>25116591</v>
      </c>
      <c r="E186" s="81"/>
      <c r="F186" s="81">
        <v>21947448</v>
      </c>
      <c r="G186" s="81"/>
      <c r="H186" s="81">
        <v>10359697</v>
      </c>
      <c r="I186" s="81"/>
      <c r="J186" s="81">
        <v>6440701</v>
      </c>
    </row>
    <row r="187" spans="1:10" s="75" customFormat="1" ht="22.5" customHeight="1">
      <c r="A187" s="75" t="s">
        <v>119</v>
      </c>
      <c r="B187" s="74">
        <v>3</v>
      </c>
      <c r="D187" s="81">
        <v>3078645</v>
      </c>
      <c r="E187" s="81"/>
      <c r="F187" s="81">
        <v>2319018</v>
      </c>
      <c r="G187" s="81"/>
      <c r="H187" s="81">
        <v>983295</v>
      </c>
      <c r="I187" s="81"/>
      <c r="J187" s="81">
        <v>590586</v>
      </c>
    </row>
    <row r="188" spans="1:10" s="75" customFormat="1" ht="22.5" customHeight="1">
      <c r="A188" s="75" t="s">
        <v>120</v>
      </c>
      <c r="B188" s="74"/>
      <c r="D188" s="81"/>
      <c r="E188" s="81"/>
      <c r="F188" s="81"/>
      <c r="G188" s="81"/>
      <c r="H188" s="81"/>
      <c r="I188" s="81"/>
      <c r="J188" s="81"/>
    </row>
    <row r="189" spans="1:10" s="75" customFormat="1" ht="22.5" customHeight="1">
      <c r="A189" s="75" t="s">
        <v>121</v>
      </c>
      <c r="B189" s="74"/>
      <c r="D189" s="81"/>
      <c r="E189" s="81"/>
      <c r="F189" s="81"/>
      <c r="G189" s="81"/>
      <c r="H189" s="81"/>
      <c r="I189" s="81"/>
      <c r="J189" s="81"/>
    </row>
    <row r="190" spans="1:10" s="75" customFormat="1" ht="22.5" customHeight="1">
      <c r="A190" s="75" t="s">
        <v>36</v>
      </c>
      <c r="B190" s="74">
        <v>3</v>
      </c>
      <c r="D190" s="82" t="s">
        <v>17</v>
      </c>
      <c r="E190" s="81"/>
      <c r="F190" s="82" t="s">
        <v>17</v>
      </c>
      <c r="G190" s="81"/>
      <c r="H190" s="148">
        <v>24604</v>
      </c>
      <c r="I190" s="81"/>
      <c r="J190" s="81">
        <v>68112</v>
      </c>
    </row>
    <row r="191" spans="1:10" s="75" customFormat="1" ht="22.5" customHeight="1">
      <c r="A191" s="75" t="s">
        <v>111</v>
      </c>
      <c r="B191" s="74">
        <v>3</v>
      </c>
      <c r="D191" s="144">
        <v>59878</v>
      </c>
      <c r="E191" s="81"/>
      <c r="F191" s="81">
        <v>8968</v>
      </c>
      <c r="G191" s="81"/>
      <c r="H191" s="149">
        <v>7124</v>
      </c>
      <c r="I191" s="81"/>
      <c r="J191" s="82" t="s">
        <v>17</v>
      </c>
    </row>
    <row r="192" spans="1:10" s="75" customFormat="1" ht="22.5" customHeight="1">
      <c r="A192" s="75" t="s">
        <v>122</v>
      </c>
      <c r="B192" s="74"/>
      <c r="D192" s="81"/>
      <c r="E192" s="81"/>
      <c r="F192" s="81"/>
      <c r="G192" s="81"/>
      <c r="H192" s="82"/>
      <c r="I192" s="81"/>
      <c r="J192" s="81"/>
    </row>
    <row r="193" spans="1:10" s="75" customFormat="1" ht="22.5" customHeight="1">
      <c r="A193" s="75" t="s">
        <v>123</v>
      </c>
      <c r="B193" s="74"/>
      <c r="D193" s="81">
        <v>50973</v>
      </c>
      <c r="E193" s="81"/>
      <c r="F193" s="81">
        <v>107910</v>
      </c>
      <c r="G193" s="81"/>
      <c r="H193" s="81">
        <v>38142</v>
      </c>
      <c r="I193" s="81"/>
      <c r="J193" s="82" t="s">
        <v>17</v>
      </c>
    </row>
    <row r="194" spans="1:10" s="80" customFormat="1" ht="22.5" customHeight="1">
      <c r="A194" s="75" t="s">
        <v>124</v>
      </c>
      <c r="B194" s="74"/>
      <c r="C194" s="75"/>
      <c r="D194" s="38">
        <v>9845</v>
      </c>
      <c r="E194" s="81"/>
      <c r="F194" s="38">
        <v>9845</v>
      </c>
      <c r="G194" s="81"/>
      <c r="H194" s="131">
        <v>6650</v>
      </c>
      <c r="I194" s="81"/>
      <c r="J194" s="38">
        <v>6650</v>
      </c>
    </row>
    <row r="195" spans="1:10" s="80" customFormat="1" ht="22.5" customHeight="1">
      <c r="A195" s="28" t="s">
        <v>125</v>
      </c>
      <c r="B195" s="74"/>
      <c r="C195" s="75"/>
      <c r="D195" s="38">
        <f>SUM(D186:D194)</f>
        <v>28315932</v>
      </c>
      <c r="E195" s="81"/>
      <c r="F195" s="122">
        <f>SUM(F186:F194)</f>
        <v>24393189</v>
      </c>
      <c r="G195" s="81"/>
      <c r="H195" s="122">
        <f>SUM(H186:H194)</f>
        <v>11419512</v>
      </c>
      <c r="I195" s="81"/>
      <c r="J195" s="122">
        <f>SUM(J186:J194)</f>
        <v>7106049</v>
      </c>
    </row>
    <row r="196" spans="1:10" ht="22.5" customHeight="1">
      <c r="A196" s="165" t="s">
        <v>105</v>
      </c>
      <c r="B196" s="165"/>
      <c r="C196" s="165"/>
      <c r="D196" s="165"/>
      <c r="J196" s="24" t="s">
        <v>132</v>
      </c>
    </row>
    <row r="197" spans="1:10" ht="22.5" customHeight="1">
      <c r="A197" s="25" t="s">
        <v>284</v>
      </c>
      <c r="J197" s="34" t="s">
        <v>133</v>
      </c>
    </row>
    <row r="198" ht="22.5" customHeight="1">
      <c r="A198" s="25" t="s">
        <v>280</v>
      </c>
    </row>
    <row r="199" ht="22.5" customHeight="1">
      <c r="A199" s="26"/>
    </row>
    <row r="200" spans="1:10" ht="22.5" customHeight="1">
      <c r="A200" s="28"/>
      <c r="B200" s="30"/>
      <c r="C200" s="30"/>
      <c r="D200" s="163" t="s">
        <v>5</v>
      </c>
      <c r="E200" s="163"/>
      <c r="F200" s="163"/>
      <c r="G200" s="163"/>
      <c r="H200" s="163"/>
      <c r="I200" s="163"/>
      <c r="J200" s="163"/>
    </row>
    <row r="201" spans="1:10" ht="22.5" customHeight="1">
      <c r="A201" s="28"/>
      <c r="B201" s="32"/>
      <c r="C201" s="30"/>
      <c r="D201" s="164" t="s">
        <v>6</v>
      </c>
      <c r="E201" s="164"/>
      <c r="F201" s="164"/>
      <c r="G201" s="32"/>
      <c r="H201" s="164" t="s">
        <v>7</v>
      </c>
      <c r="I201" s="164"/>
      <c r="J201" s="164"/>
    </row>
    <row r="202" spans="1:10" ht="22.5" customHeight="1">
      <c r="A202" s="28"/>
      <c r="B202" s="31" t="s">
        <v>11</v>
      </c>
      <c r="C202" s="30"/>
      <c r="D202" s="33">
        <v>2548</v>
      </c>
      <c r="E202" s="32"/>
      <c r="F202" s="33">
        <v>2547</v>
      </c>
      <c r="G202" s="30"/>
      <c r="H202" s="33">
        <v>2548</v>
      </c>
      <c r="I202" s="30"/>
      <c r="J202" s="33">
        <v>2547</v>
      </c>
    </row>
    <row r="203" spans="1:10" s="75" customFormat="1" ht="13.5" customHeight="1">
      <c r="A203" s="28"/>
      <c r="B203" s="74"/>
      <c r="D203" s="86"/>
      <c r="E203" s="86"/>
      <c r="F203" s="86"/>
      <c r="G203" s="86"/>
      <c r="H203" s="86"/>
      <c r="I203" s="86"/>
      <c r="J203" s="86"/>
    </row>
    <row r="204" spans="1:10" s="75" customFormat="1" ht="22.5" customHeight="1">
      <c r="A204" s="28" t="s">
        <v>126</v>
      </c>
      <c r="B204" s="74"/>
      <c r="D204" s="98">
        <f>+D183-D195</f>
        <v>3005164</v>
      </c>
      <c r="E204" s="98"/>
      <c r="F204" s="98">
        <f>+F183-F195</f>
        <v>468621</v>
      </c>
      <c r="G204" s="98"/>
      <c r="H204" s="98">
        <f>+H183-H195</f>
        <v>2240716</v>
      </c>
      <c r="I204" s="98"/>
      <c r="J204" s="98">
        <f>+J183-J195</f>
        <v>707760</v>
      </c>
    </row>
    <row r="205" spans="1:10" s="75" customFormat="1" ht="13.5" customHeight="1">
      <c r="A205" s="28"/>
      <c r="B205" s="74"/>
      <c r="D205" s="98"/>
      <c r="E205" s="98"/>
      <c r="F205" s="98"/>
      <c r="G205" s="98"/>
      <c r="H205" s="98"/>
      <c r="I205" s="98"/>
      <c r="J205" s="98"/>
    </row>
    <row r="206" spans="1:10" s="75" customFormat="1" ht="22.5" customHeight="1">
      <c r="A206" s="28" t="s">
        <v>127</v>
      </c>
      <c r="B206" s="74">
        <v>3</v>
      </c>
      <c r="D206" s="98">
        <v>-311798</v>
      </c>
      <c r="E206" s="98"/>
      <c r="F206" s="98">
        <v>-204582</v>
      </c>
      <c r="G206" s="98"/>
      <c r="H206" s="98">
        <v>-226797</v>
      </c>
      <c r="I206" s="98"/>
      <c r="J206" s="98">
        <v>-120377</v>
      </c>
    </row>
    <row r="207" spans="1:10" s="75" customFormat="1" ht="13.5" customHeight="1">
      <c r="A207" s="28"/>
      <c r="B207" s="74"/>
      <c r="D207" s="98"/>
      <c r="E207" s="98"/>
      <c r="F207" s="98"/>
      <c r="G207" s="98"/>
      <c r="H207" s="98"/>
      <c r="I207" s="98"/>
      <c r="J207" s="98"/>
    </row>
    <row r="208" spans="1:10" s="75" customFormat="1" ht="22.5" customHeight="1">
      <c r="A208" s="28" t="s">
        <v>244</v>
      </c>
      <c r="B208" s="74"/>
      <c r="D208" s="98"/>
      <c r="E208" s="98"/>
      <c r="F208" s="98"/>
      <c r="G208" s="98"/>
      <c r="H208" s="98"/>
      <c r="I208" s="98"/>
      <c r="J208" s="98"/>
    </row>
    <row r="209" spans="1:10" s="75" customFormat="1" ht="22.5" customHeight="1">
      <c r="A209" s="28" t="s">
        <v>245</v>
      </c>
      <c r="B209" s="74"/>
      <c r="D209" s="98">
        <v>-20450</v>
      </c>
      <c r="E209" s="98"/>
      <c r="F209" s="98">
        <v>-4136</v>
      </c>
      <c r="G209" s="98"/>
      <c r="H209" s="94" t="s">
        <v>17</v>
      </c>
      <c r="I209" s="98"/>
      <c r="J209" s="94" t="s">
        <v>17</v>
      </c>
    </row>
    <row r="210" spans="1:10" s="75" customFormat="1" ht="14.25" customHeight="1">
      <c r="A210" s="28"/>
      <c r="B210" s="74"/>
      <c r="D210" s="98"/>
      <c r="E210" s="98"/>
      <c r="F210" s="98"/>
      <c r="G210" s="98"/>
      <c r="H210" s="98"/>
      <c r="I210" s="98"/>
      <c r="J210" s="98"/>
    </row>
    <row r="211" spans="1:10" s="80" customFormat="1" ht="22.5" customHeight="1">
      <c r="A211" s="28" t="s">
        <v>128</v>
      </c>
      <c r="B211" s="74">
        <v>13</v>
      </c>
      <c r="C211" s="75"/>
      <c r="D211" s="95">
        <v>-585476</v>
      </c>
      <c r="E211" s="98"/>
      <c r="F211" s="95">
        <v>308105</v>
      </c>
      <c r="G211" s="98"/>
      <c r="H211" s="95">
        <v>4504</v>
      </c>
      <c r="I211" s="98"/>
      <c r="J211" s="95">
        <v>-33257</v>
      </c>
    </row>
    <row r="212" spans="2:10" s="80" customFormat="1" ht="12.75" customHeight="1">
      <c r="B212" s="84"/>
      <c r="D212" s="98"/>
      <c r="E212" s="98"/>
      <c r="F212" s="98"/>
      <c r="G212" s="98"/>
      <c r="H212" s="98"/>
      <c r="I212" s="98"/>
      <c r="J212" s="98"/>
    </row>
    <row r="213" spans="1:10" s="75" customFormat="1" ht="22.5" customHeight="1">
      <c r="A213" s="28" t="s">
        <v>129</v>
      </c>
      <c r="B213" s="74"/>
      <c r="D213" s="98">
        <f>SUM(D204:D211)</f>
        <v>2087440</v>
      </c>
      <c r="E213" s="98"/>
      <c r="F213" s="98">
        <f>SUM(F204:F211)</f>
        <v>568008</v>
      </c>
      <c r="G213" s="98"/>
      <c r="H213" s="98">
        <f>SUM(H204:H211)</f>
        <v>2018423</v>
      </c>
      <c r="I213" s="98"/>
      <c r="J213" s="98">
        <f>SUM(J204:J211)</f>
        <v>554126</v>
      </c>
    </row>
    <row r="214" spans="1:10" s="75" customFormat="1" ht="13.5" customHeight="1">
      <c r="A214" s="28"/>
      <c r="B214" s="74"/>
      <c r="D214" s="98"/>
      <c r="E214" s="98"/>
      <c r="F214" s="98"/>
      <c r="G214" s="98"/>
      <c r="H214" s="98"/>
      <c r="I214" s="98"/>
      <c r="J214" s="98"/>
    </row>
    <row r="215" spans="1:10" s="80" customFormat="1" ht="22.5" customHeight="1">
      <c r="A215" s="28" t="s">
        <v>300</v>
      </c>
      <c r="B215" s="74"/>
      <c r="C215" s="75"/>
      <c r="D215" s="95">
        <v>-69017</v>
      </c>
      <c r="E215" s="98"/>
      <c r="F215" s="95">
        <v>-13882</v>
      </c>
      <c r="G215" s="98"/>
      <c r="H215" s="96" t="s">
        <v>17</v>
      </c>
      <c r="I215" s="98"/>
      <c r="J215" s="96" t="s">
        <v>17</v>
      </c>
    </row>
    <row r="216" spans="2:10" s="80" customFormat="1" ht="14.25" customHeight="1">
      <c r="B216" s="84"/>
      <c r="D216" s="98"/>
      <c r="E216" s="98"/>
      <c r="F216" s="98"/>
      <c r="G216" s="98"/>
      <c r="H216" s="98"/>
      <c r="I216" s="98"/>
      <c r="J216" s="98"/>
    </row>
    <row r="217" spans="1:10" s="106" customFormat="1" ht="22.5" customHeight="1">
      <c r="A217" s="105" t="s">
        <v>298</v>
      </c>
      <c r="B217" s="76"/>
      <c r="D217" s="103">
        <f>D213+D215</f>
        <v>2018423</v>
      </c>
      <c r="E217" s="103"/>
      <c r="F217" s="103">
        <f>F213+F215</f>
        <v>554126</v>
      </c>
      <c r="G217" s="103"/>
      <c r="H217" s="103">
        <f>+H213</f>
        <v>2018423</v>
      </c>
      <c r="I217" s="103"/>
      <c r="J217" s="103">
        <f>J213</f>
        <v>554126</v>
      </c>
    </row>
    <row r="218" spans="2:10" s="106" customFormat="1" ht="12.75" customHeight="1">
      <c r="B218" s="76"/>
      <c r="D218" s="103"/>
      <c r="E218" s="103"/>
      <c r="F218" s="103"/>
      <c r="G218" s="103"/>
      <c r="H218" s="103"/>
      <c r="I218" s="103"/>
      <c r="J218" s="103"/>
    </row>
    <row r="219" spans="1:10" s="106" customFormat="1" ht="22.5" customHeight="1">
      <c r="A219" s="105" t="s">
        <v>299</v>
      </c>
      <c r="B219" s="76"/>
      <c r="D219" s="103"/>
      <c r="E219" s="103"/>
      <c r="F219" s="103"/>
      <c r="G219" s="103"/>
      <c r="H219" s="103"/>
      <c r="I219" s="103"/>
      <c r="J219" s="103"/>
    </row>
    <row r="220" spans="1:10" s="106" customFormat="1" ht="22.5" customHeight="1">
      <c r="A220" s="127" t="s">
        <v>323</v>
      </c>
      <c r="B220" s="76"/>
      <c r="D220" s="103"/>
      <c r="E220" s="103"/>
      <c r="F220" s="107"/>
      <c r="G220" s="107"/>
      <c r="H220" s="107"/>
      <c r="I220" s="107"/>
      <c r="J220" s="107"/>
    </row>
    <row r="221" spans="1:10" s="106" customFormat="1" ht="22.5" customHeight="1">
      <c r="A221" s="106" t="s">
        <v>318</v>
      </c>
      <c r="B221" s="76">
        <v>14</v>
      </c>
      <c r="D221" s="89">
        <v>31799</v>
      </c>
      <c r="E221" s="103"/>
      <c r="F221" s="129" t="s">
        <v>17</v>
      </c>
      <c r="G221" s="107"/>
      <c r="H221" s="89">
        <v>31799</v>
      </c>
      <c r="I221" s="107"/>
      <c r="J221" s="129" t="s">
        <v>17</v>
      </c>
    </row>
    <row r="222" spans="1:10" s="106" customFormat="1" ht="12" customHeight="1">
      <c r="A222" s="128"/>
      <c r="B222" s="76"/>
      <c r="D222" s="103"/>
      <c r="E222" s="103"/>
      <c r="F222" s="103"/>
      <c r="G222" s="103"/>
      <c r="H222" s="103"/>
      <c r="I222" s="103"/>
      <c r="J222" s="103"/>
    </row>
    <row r="223" spans="1:10" s="85" customFormat="1" ht="22.5" customHeight="1" thickBot="1">
      <c r="A223" s="28" t="s">
        <v>130</v>
      </c>
      <c r="B223" s="74"/>
      <c r="C223" s="75"/>
      <c r="D223" s="97">
        <f>SUM(D217:D221)</f>
        <v>2050222</v>
      </c>
      <c r="E223" s="98"/>
      <c r="F223" s="97">
        <f>SUM(F217:F221)</f>
        <v>554126</v>
      </c>
      <c r="G223" s="98"/>
      <c r="H223" s="97">
        <f>SUM(H217:H221)</f>
        <v>2050222</v>
      </c>
      <c r="I223" s="98"/>
      <c r="J223" s="97">
        <f>SUM(J213:J215)</f>
        <v>554126</v>
      </c>
    </row>
    <row r="224" spans="1:10" s="75" customFormat="1" ht="12.75" customHeight="1" thickTop="1">
      <c r="A224" s="28"/>
      <c r="B224" s="74"/>
      <c r="D224" s="98"/>
      <c r="E224" s="98"/>
      <c r="F224" s="98"/>
      <c r="G224" s="98"/>
      <c r="H224" s="98"/>
      <c r="I224" s="98"/>
      <c r="J224" s="98"/>
    </row>
    <row r="225" spans="1:10" s="106" customFormat="1" ht="22.5" customHeight="1">
      <c r="A225" s="105" t="s">
        <v>324</v>
      </c>
      <c r="B225" s="76"/>
      <c r="D225" s="103"/>
      <c r="E225" s="103"/>
      <c r="F225" s="103"/>
      <c r="G225" s="103"/>
      <c r="H225" s="103"/>
      <c r="I225" s="103"/>
      <c r="J225" s="103"/>
    </row>
    <row r="226" spans="1:10" s="106" customFormat="1" ht="22.5" customHeight="1">
      <c r="A226" s="6" t="s">
        <v>298</v>
      </c>
      <c r="B226" s="76"/>
      <c r="D226" s="138">
        <v>0.31</v>
      </c>
      <c r="E226" s="138"/>
      <c r="F226" s="138">
        <v>0.1</v>
      </c>
      <c r="G226" s="138"/>
      <c r="H226" s="138">
        <v>0.31</v>
      </c>
      <c r="I226" s="138"/>
      <c r="J226" s="138">
        <v>0.1</v>
      </c>
    </row>
    <row r="227" spans="1:10" s="106" customFormat="1" ht="22.5" customHeight="1">
      <c r="A227" s="6" t="s">
        <v>299</v>
      </c>
      <c r="B227" s="76"/>
      <c r="D227" s="129" t="s">
        <v>17</v>
      </c>
      <c r="E227" s="107"/>
      <c r="F227" s="129" t="s">
        <v>17</v>
      </c>
      <c r="G227" s="107"/>
      <c r="H227" s="129" t="s">
        <v>17</v>
      </c>
      <c r="I227" s="107"/>
      <c r="J227" s="129" t="s">
        <v>17</v>
      </c>
    </row>
    <row r="228" spans="1:10" s="106" customFormat="1" ht="12" customHeight="1">
      <c r="A228" s="6"/>
      <c r="B228" s="76"/>
      <c r="D228" s="107"/>
      <c r="E228" s="107"/>
      <c r="F228" s="107"/>
      <c r="G228" s="107"/>
      <c r="H228" s="107"/>
      <c r="I228" s="107"/>
      <c r="J228" s="107"/>
    </row>
    <row r="229" spans="1:10" s="85" customFormat="1" ht="22.5" customHeight="1" thickBot="1">
      <c r="A229" s="28" t="s">
        <v>246</v>
      </c>
      <c r="B229" s="74">
        <v>12</v>
      </c>
      <c r="C229" s="75"/>
      <c r="D229" s="139">
        <v>0.31</v>
      </c>
      <c r="E229" s="140"/>
      <c r="F229" s="139">
        <v>0.1</v>
      </c>
      <c r="G229" s="140"/>
      <c r="H229" s="139">
        <v>0.31</v>
      </c>
      <c r="I229" s="140"/>
      <c r="J229" s="139">
        <v>0.1</v>
      </c>
    </row>
    <row r="230" spans="1:10" s="75" customFormat="1" ht="14.25" customHeight="1" thickTop="1">
      <c r="A230" s="28"/>
      <c r="B230" s="74"/>
      <c r="D230" s="140"/>
      <c r="E230" s="140"/>
      <c r="F230" s="140"/>
      <c r="G230" s="140"/>
      <c r="H230" s="140"/>
      <c r="I230" s="140"/>
      <c r="J230" s="140"/>
    </row>
    <row r="231" spans="1:10" s="85" customFormat="1" ht="22.5" customHeight="1" thickBot="1">
      <c r="A231" s="28" t="s">
        <v>247</v>
      </c>
      <c r="B231" s="74">
        <v>12</v>
      </c>
      <c r="C231" s="75"/>
      <c r="D231" s="139">
        <v>0.31</v>
      </c>
      <c r="E231" s="140"/>
      <c r="F231" s="139">
        <v>0.1</v>
      </c>
      <c r="G231" s="140"/>
      <c r="H231" s="139">
        <v>0.31</v>
      </c>
      <c r="I231" s="140"/>
      <c r="J231" s="139">
        <v>0.1</v>
      </c>
    </row>
    <row r="232" spans="1:10" ht="22.5" customHeight="1" thickTop="1">
      <c r="A232" s="165" t="s">
        <v>105</v>
      </c>
      <c r="B232" s="165"/>
      <c r="C232" s="165"/>
      <c r="D232" s="165"/>
      <c r="J232" s="24" t="s">
        <v>132</v>
      </c>
    </row>
    <row r="233" spans="1:10" ht="22.5" customHeight="1">
      <c r="A233" s="25" t="s">
        <v>106</v>
      </c>
      <c r="J233" s="34" t="s">
        <v>133</v>
      </c>
    </row>
    <row r="234" ht="22.5" customHeight="1">
      <c r="A234" s="25" t="s">
        <v>285</v>
      </c>
    </row>
    <row r="235" ht="22.5" customHeight="1">
      <c r="A235" s="26"/>
    </row>
    <row r="236" spans="1:10" ht="22.5" customHeight="1">
      <c r="A236" s="28"/>
      <c r="B236" s="30"/>
      <c r="C236" s="30"/>
      <c r="D236" s="163" t="s">
        <v>5</v>
      </c>
      <c r="E236" s="163"/>
      <c r="F236" s="163"/>
      <c r="G236" s="163"/>
      <c r="H236" s="163"/>
      <c r="I236" s="163"/>
      <c r="J236" s="163"/>
    </row>
    <row r="237" spans="1:10" ht="22.5" customHeight="1">
      <c r="A237" s="28"/>
      <c r="B237" s="32"/>
      <c r="C237" s="30"/>
      <c r="D237" s="164" t="s">
        <v>6</v>
      </c>
      <c r="E237" s="164"/>
      <c r="F237" s="164"/>
      <c r="G237" s="32"/>
      <c r="H237" s="164" t="s">
        <v>7</v>
      </c>
      <c r="I237" s="164"/>
      <c r="J237" s="164"/>
    </row>
    <row r="238" spans="1:10" ht="22.5" customHeight="1">
      <c r="A238" s="28"/>
      <c r="B238" s="31" t="s">
        <v>11</v>
      </c>
      <c r="C238" s="30"/>
      <c r="D238" s="31">
        <v>2548</v>
      </c>
      <c r="E238" s="32"/>
      <c r="F238" s="31">
        <v>2547</v>
      </c>
      <c r="G238" s="32"/>
      <c r="H238" s="31">
        <v>2548</v>
      </c>
      <c r="I238" s="32"/>
      <c r="J238" s="31">
        <v>2547</v>
      </c>
    </row>
    <row r="239" spans="1:10" s="101" customFormat="1" ht="22.5" customHeight="1">
      <c r="A239" s="99" t="s">
        <v>107</v>
      </c>
      <c r="B239" s="100"/>
      <c r="D239" s="102"/>
      <c r="E239" s="102"/>
      <c r="F239" s="102"/>
      <c r="G239" s="102"/>
      <c r="H239" s="102"/>
      <c r="I239" s="102"/>
      <c r="J239" s="102"/>
    </row>
    <row r="240" spans="1:10" s="101" customFormat="1" ht="22.5" customHeight="1">
      <c r="A240" s="101" t="s">
        <v>108</v>
      </c>
      <c r="B240" s="100">
        <v>3</v>
      </c>
      <c r="D240" s="103">
        <v>83346808</v>
      </c>
      <c r="E240" s="103"/>
      <c r="F240" s="103">
        <v>66703907</v>
      </c>
      <c r="G240" s="103"/>
      <c r="H240" s="103">
        <v>30476933</v>
      </c>
      <c r="I240" s="103"/>
      <c r="J240" s="103">
        <v>17973289</v>
      </c>
    </row>
    <row r="241" spans="1:10" s="101" customFormat="1" ht="22.5" customHeight="1">
      <c r="A241" s="101" t="s">
        <v>109</v>
      </c>
      <c r="B241" s="100">
        <v>3</v>
      </c>
      <c r="D241" s="103">
        <v>42407</v>
      </c>
      <c r="E241" s="103"/>
      <c r="F241" s="103">
        <v>5449</v>
      </c>
      <c r="G241" s="103"/>
      <c r="H241" s="88" t="s">
        <v>17</v>
      </c>
      <c r="I241" s="103"/>
      <c r="J241" s="88" t="s">
        <v>17</v>
      </c>
    </row>
    <row r="242" spans="1:10" s="101" customFormat="1" ht="22.5" customHeight="1">
      <c r="A242" s="101" t="s">
        <v>110</v>
      </c>
      <c r="B242" s="100"/>
      <c r="D242" s="103"/>
      <c r="E242" s="103"/>
      <c r="F242" s="103"/>
      <c r="G242" s="103"/>
      <c r="H242" s="103"/>
      <c r="I242" s="103"/>
      <c r="J242" s="103"/>
    </row>
    <row r="243" spans="1:10" s="101" customFormat="1" ht="22.5" customHeight="1">
      <c r="A243" s="101" t="s">
        <v>240</v>
      </c>
      <c r="B243" s="100"/>
      <c r="D243" s="103"/>
      <c r="E243" s="103"/>
      <c r="F243" s="103"/>
      <c r="G243" s="103"/>
      <c r="H243" s="103"/>
      <c r="I243" s="103"/>
      <c r="J243" s="103"/>
    </row>
    <row r="244" spans="1:10" s="101" customFormat="1" ht="22.5" customHeight="1">
      <c r="A244" s="101" t="s">
        <v>36</v>
      </c>
      <c r="B244" s="100">
        <v>3</v>
      </c>
      <c r="D244" s="88" t="s">
        <v>17</v>
      </c>
      <c r="E244" s="103"/>
      <c r="F244" s="88" t="s">
        <v>17</v>
      </c>
      <c r="G244" s="103"/>
      <c r="H244" s="143">
        <v>5244563</v>
      </c>
      <c r="I244" s="103"/>
      <c r="J244" s="103">
        <v>1883560</v>
      </c>
    </row>
    <row r="245" spans="1:10" s="101" customFormat="1" ht="22.5" customHeight="1">
      <c r="A245" s="101" t="s">
        <v>111</v>
      </c>
      <c r="B245" s="100">
        <v>3</v>
      </c>
      <c r="D245" s="103">
        <v>731677</v>
      </c>
      <c r="E245" s="103"/>
      <c r="F245" s="103">
        <v>404761</v>
      </c>
      <c r="G245" s="103"/>
      <c r="H245" s="145">
        <v>143166</v>
      </c>
      <c r="I245" s="103"/>
      <c r="J245" s="145">
        <v>101459</v>
      </c>
    </row>
    <row r="246" spans="1:10" s="101" customFormat="1" ht="22.5" customHeight="1">
      <c r="A246" s="101" t="s">
        <v>112</v>
      </c>
      <c r="B246" s="100"/>
      <c r="D246" s="103"/>
      <c r="E246" s="103"/>
      <c r="F246" s="103"/>
      <c r="G246" s="103"/>
      <c r="H246" s="103"/>
      <c r="I246" s="103"/>
      <c r="J246" s="103"/>
    </row>
    <row r="247" spans="1:10" s="101" customFormat="1" ht="22.5" customHeight="1">
      <c r="A247" s="104" t="s">
        <v>113</v>
      </c>
      <c r="B247" s="100">
        <v>6</v>
      </c>
      <c r="D247" s="103">
        <v>899224</v>
      </c>
      <c r="E247" s="103"/>
      <c r="F247" s="103">
        <v>67</v>
      </c>
      <c r="G247" s="103"/>
      <c r="H247" s="88" t="s">
        <v>17</v>
      </c>
      <c r="I247" s="103"/>
      <c r="J247" s="103">
        <v>67</v>
      </c>
    </row>
    <row r="248" spans="1:10" s="101" customFormat="1" ht="22.5" customHeight="1">
      <c r="A248" s="101" t="s">
        <v>114</v>
      </c>
      <c r="B248" s="100"/>
      <c r="D248" s="103"/>
      <c r="E248" s="103"/>
      <c r="F248" s="103"/>
      <c r="G248" s="103"/>
      <c r="H248" s="88"/>
      <c r="I248" s="103"/>
      <c r="J248" s="103"/>
    </row>
    <row r="249" spans="1:10" s="101" customFormat="1" ht="22.5" customHeight="1">
      <c r="A249" s="101" t="s">
        <v>248</v>
      </c>
      <c r="B249" s="100"/>
      <c r="D249" s="103">
        <v>54820</v>
      </c>
      <c r="E249" s="103"/>
      <c r="F249" s="88" t="s">
        <v>17</v>
      </c>
      <c r="G249" s="103"/>
      <c r="H249" s="103">
        <v>25742</v>
      </c>
      <c r="I249" s="103"/>
      <c r="J249" s="103">
        <v>84239</v>
      </c>
    </row>
    <row r="250" spans="1:10" s="101" customFormat="1" ht="22.5" customHeight="1">
      <c r="A250" s="101" t="s">
        <v>115</v>
      </c>
      <c r="B250" s="100">
        <v>3</v>
      </c>
      <c r="D250" s="103">
        <v>24779</v>
      </c>
      <c r="E250" s="103"/>
      <c r="F250" s="103">
        <v>15094</v>
      </c>
      <c r="G250" s="103"/>
      <c r="H250" s="103">
        <v>157192</v>
      </c>
      <c r="I250" s="103"/>
      <c r="J250" s="103">
        <v>186170</v>
      </c>
    </row>
    <row r="251" spans="1:10" s="101" customFormat="1" ht="22.5" customHeight="1">
      <c r="A251" s="101" t="s">
        <v>131</v>
      </c>
      <c r="B251" s="100">
        <v>3</v>
      </c>
      <c r="D251" s="103">
        <v>34122</v>
      </c>
      <c r="E251" s="103"/>
      <c r="F251" s="103">
        <v>51581</v>
      </c>
      <c r="G251" s="103"/>
      <c r="H251" s="88" t="s">
        <v>17</v>
      </c>
      <c r="I251" s="103"/>
      <c r="J251" s="88" t="s">
        <v>17</v>
      </c>
    </row>
    <row r="252" spans="1:10" s="101" customFormat="1" ht="22.5" customHeight="1">
      <c r="A252" s="101" t="s">
        <v>31</v>
      </c>
      <c r="B252" s="100">
        <v>3</v>
      </c>
      <c r="D252" s="89">
        <v>747673</v>
      </c>
      <c r="E252" s="103"/>
      <c r="F252" s="89">
        <v>697519</v>
      </c>
      <c r="G252" s="103"/>
      <c r="H252" s="89">
        <v>140623</v>
      </c>
      <c r="I252" s="103"/>
      <c r="J252" s="89">
        <v>95018</v>
      </c>
    </row>
    <row r="253" spans="1:10" s="101" customFormat="1" ht="22.5" customHeight="1">
      <c r="A253" s="99" t="s">
        <v>116</v>
      </c>
      <c r="B253" s="100"/>
      <c r="D253" s="89">
        <f>SUM(D240:D252)</f>
        <v>85881510</v>
      </c>
      <c r="E253" s="103"/>
      <c r="F253" s="89">
        <f>SUM(F240:F252)</f>
        <v>67878378</v>
      </c>
      <c r="G253" s="103"/>
      <c r="H253" s="89">
        <f>SUM(H240:H252)</f>
        <v>36188219</v>
      </c>
      <c r="I253" s="103"/>
      <c r="J253" s="89">
        <f>SUM(J240:J252)</f>
        <v>20323802</v>
      </c>
    </row>
    <row r="254" spans="1:10" s="101" customFormat="1" ht="22.5" customHeight="1">
      <c r="A254" s="99"/>
      <c r="B254" s="100"/>
      <c r="D254" s="103"/>
      <c r="E254" s="103"/>
      <c r="F254" s="103"/>
      <c r="G254" s="103"/>
      <c r="H254" s="103"/>
      <c r="I254" s="103"/>
      <c r="J254" s="103"/>
    </row>
    <row r="255" spans="1:10" s="101" customFormat="1" ht="22.5" customHeight="1">
      <c r="A255" s="99" t="s">
        <v>117</v>
      </c>
      <c r="B255" s="100"/>
      <c r="D255" s="103"/>
      <c r="E255" s="103"/>
      <c r="F255" s="103"/>
      <c r="G255" s="103"/>
      <c r="H255" s="103"/>
      <c r="I255" s="103"/>
      <c r="J255" s="103"/>
    </row>
    <row r="256" spans="1:10" s="101" customFormat="1" ht="22.5" customHeight="1">
      <c r="A256" s="101" t="s">
        <v>118</v>
      </c>
      <c r="B256" s="100">
        <v>3</v>
      </c>
      <c r="D256" s="103">
        <f>68486353+198295</f>
        <v>68684648</v>
      </c>
      <c r="E256" s="103"/>
      <c r="F256" s="103">
        <v>59231122</v>
      </c>
      <c r="G256" s="103"/>
      <c r="H256" s="103">
        <v>26759298</v>
      </c>
      <c r="I256" s="103"/>
      <c r="J256" s="103">
        <v>16627746</v>
      </c>
    </row>
    <row r="257" spans="1:10" s="101" customFormat="1" ht="22.5" customHeight="1">
      <c r="A257" s="101" t="s">
        <v>119</v>
      </c>
      <c r="B257" s="100">
        <v>3</v>
      </c>
      <c r="D257" s="103">
        <v>8498355</v>
      </c>
      <c r="E257" s="103"/>
      <c r="F257" s="103">
        <v>6564117</v>
      </c>
      <c r="G257" s="103"/>
      <c r="H257" s="103">
        <v>2565654</v>
      </c>
      <c r="I257" s="103"/>
      <c r="J257" s="103">
        <v>1621647</v>
      </c>
    </row>
    <row r="258" spans="1:10" s="101" customFormat="1" ht="22.5" customHeight="1">
      <c r="A258" s="101" t="s">
        <v>249</v>
      </c>
      <c r="B258" s="100"/>
      <c r="D258" s="103"/>
      <c r="E258" s="103"/>
      <c r="F258" s="103"/>
      <c r="G258" s="103"/>
      <c r="H258" s="103"/>
      <c r="I258" s="103"/>
      <c r="J258" s="103"/>
    </row>
    <row r="259" spans="1:10" s="101" customFormat="1" ht="22.5" customHeight="1">
      <c r="A259" s="101" t="s">
        <v>250</v>
      </c>
      <c r="B259" s="100"/>
      <c r="D259" s="103"/>
      <c r="E259" s="103"/>
      <c r="F259" s="103"/>
      <c r="G259" s="103"/>
      <c r="H259" s="103"/>
      <c r="I259" s="103"/>
      <c r="J259" s="103"/>
    </row>
    <row r="260" spans="1:10" s="101" customFormat="1" ht="22.5" customHeight="1">
      <c r="A260" s="101" t="s">
        <v>36</v>
      </c>
      <c r="B260" s="100">
        <v>3</v>
      </c>
      <c r="D260" s="88" t="s">
        <v>17</v>
      </c>
      <c r="E260" s="103"/>
      <c r="F260" s="88" t="s">
        <v>17</v>
      </c>
      <c r="G260" s="103"/>
      <c r="H260" s="143">
        <f>182383-11167</f>
        <v>171216</v>
      </c>
      <c r="I260" s="103"/>
      <c r="J260" s="103">
        <v>773788</v>
      </c>
    </row>
    <row r="261" spans="1:10" s="101" customFormat="1" ht="22.5" customHeight="1">
      <c r="A261" s="101" t="s">
        <v>111</v>
      </c>
      <c r="B261" s="100">
        <v>3</v>
      </c>
      <c r="D261" s="143">
        <v>129920</v>
      </c>
      <c r="E261" s="103"/>
      <c r="F261" s="103">
        <v>16402</v>
      </c>
      <c r="G261" s="103"/>
      <c r="H261" s="143">
        <v>11167</v>
      </c>
      <c r="I261" s="103"/>
      <c r="J261" s="88" t="s">
        <v>17</v>
      </c>
    </row>
    <row r="262" spans="1:10" s="101" customFormat="1" ht="22.5" customHeight="1">
      <c r="A262" s="101" t="s">
        <v>122</v>
      </c>
      <c r="B262" s="100"/>
      <c r="D262" s="88"/>
      <c r="E262" s="103"/>
      <c r="F262" s="103"/>
      <c r="G262" s="103"/>
      <c r="H262" s="103"/>
      <c r="I262" s="103"/>
      <c r="J262" s="103"/>
    </row>
    <row r="263" spans="1:10" s="101" customFormat="1" ht="22.5" customHeight="1">
      <c r="A263" s="101" t="s">
        <v>123</v>
      </c>
      <c r="B263" s="100"/>
      <c r="D263" s="88" t="s">
        <v>17</v>
      </c>
      <c r="E263" s="103"/>
      <c r="F263" s="103">
        <v>302597</v>
      </c>
      <c r="G263" s="103"/>
      <c r="H263" s="88" t="s">
        <v>17</v>
      </c>
      <c r="I263" s="103"/>
      <c r="J263" s="88" t="s">
        <v>17</v>
      </c>
    </row>
    <row r="264" spans="1:10" s="101" customFormat="1" ht="22.5" customHeight="1">
      <c r="A264" s="101" t="s">
        <v>124</v>
      </c>
      <c r="B264" s="100"/>
      <c r="D264" s="89">
        <v>29535</v>
      </c>
      <c r="E264" s="103"/>
      <c r="F264" s="89">
        <v>29535</v>
      </c>
      <c r="G264" s="103"/>
      <c r="H264" s="89">
        <v>19950</v>
      </c>
      <c r="I264" s="103"/>
      <c r="J264" s="89">
        <v>19950</v>
      </c>
    </row>
    <row r="265" spans="1:10" s="101" customFormat="1" ht="22.5" customHeight="1">
      <c r="A265" s="99" t="s">
        <v>125</v>
      </c>
      <c r="B265" s="100"/>
      <c r="D265" s="89">
        <f>SUM(D256:D264)</f>
        <v>77342458</v>
      </c>
      <c r="E265" s="103"/>
      <c r="F265" s="110">
        <f>SUM(F256:F264)</f>
        <v>66143773</v>
      </c>
      <c r="G265" s="103"/>
      <c r="H265" s="110">
        <f>SUM(H256:H264)</f>
        <v>29527285</v>
      </c>
      <c r="I265" s="103"/>
      <c r="J265" s="110">
        <f>SUM(J256:J264)</f>
        <v>19043131</v>
      </c>
    </row>
    <row r="266" spans="1:10" ht="22.5" customHeight="1">
      <c r="A266" s="165" t="s">
        <v>105</v>
      </c>
      <c r="B266" s="165"/>
      <c r="C266" s="165"/>
      <c r="D266" s="165"/>
      <c r="J266" s="24" t="s">
        <v>132</v>
      </c>
    </row>
    <row r="267" spans="1:10" ht="22.5" customHeight="1">
      <c r="A267" s="25" t="s">
        <v>284</v>
      </c>
      <c r="J267" s="34" t="s">
        <v>133</v>
      </c>
    </row>
    <row r="268" ht="22.5" customHeight="1">
      <c r="A268" s="25" t="s">
        <v>285</v>
      </c>
    </row>
    <row r="269" ht="22.5" customHeight="1">
      <c r="A269" s="26"/>
    </row>
    <row r="270" spans="1:10" ht="22.5" customHeight="1">
      <c r="A270" s="28"/>
      <c r="B270" s="30"/>
      <c r="C270" s="30"/>
      <c r="D270" s="163" t="s">
        <v>5</v>
      </c>
      <c r="E270" s="163"/>
      <c r="F270" s="163"/>
      <c r="G270" s="163"/>
      <c r="H270" s="163"/>
      <c r="I270" s="163"/>
      <c r="J270" s="163"/>
    </row>
    <row r="271" spans="1:10" ht="22.5" customHeight="1">
      <c r="A271" s="28"/>
      <c r="B271" s="32"/>
      <c r="C271" s="30"/>
      <c r="D271" s="164" t="s">
        <v>6</v>
      </c>
      <c r="E271" s="164"/>
      <c r="F271" s="164"/>
      <c r="G271" s="32"/>
      <c r="H271" s="164" t="s">
        <v>7</v>
      </c>
      <c r="I271" s="164"/>
      <c r="J271" s="164"/>
    </row>
    <row r="272" spans="1:10" ht="22.5" customHeight="1">
      <c r="A272" s="28"/>
      <c r="B272" s="31" t="s">
        <v>11</v>
      </c>
      <c r="C272" s="30"/>
      <c r="D272" s="33">
        <v>2548</v>
      </c>
      <c r="E272" s="32"/>
      <c r="F272" s="33">
        <v>2547</v>
      </c>
      <c r="G272" s="30"/>
      <c r="H272" s="33">
        <v>2548</v>
      </c>
      <c r="I272" s="30"/>
      <c r="J272" s="33">
        <v>2547</v>
      </c>
    </row>
    <row r="273" spans="1:10" s="106" customFormat="1" ht="12.75" customHeight="1">
      <c r="A273" s="105"/>
      <c r="B273" s="76"/>
      <c r="D273" s="102"/>
      <c r="E273" s="102"/>
      <c r="F273" s="102"/>
      <c r="G273" s="102"/>
      <c r="H273" s="102"/>
      <c r="I273" s="102"/>
      <c r="J273" s="102"/>
    </row>
    <row r="274" spans="1:10" s="106" customFormat="1" ht="22.5" customHeight="1">
      <c r="A274" s="105" t="s">
        <v>126</v>
      </c>
      <c r="B274" s="76"/>
      <c r="D274" s="103">
        <f>+D253-D265</f>
        <v>8539052</v>
      </c>
      <c r="E274" s="103"/>
      <c r="F274" s="103">
        <f>+F253-F265</f>
        <v>1734605</v>
      </c>
      <c r="G274" s="103"/>
      <c r="H274" s="103">
        <f>+H253-H265</f>
        <v>6660934</v>
      </c>
      <c r="I274" s="103"/>
      <c r="J274" s="103">
        <f>+J253-J265</f>
        <v>1280671</v>
      </c>
    </row>
    <row r="275" spans="1:10" s="106" customFormat="1" ht="22.5" customHeight="1">
      <c r="A275" s="105"/>
      <c r="B275" s="76"/>
      <c r="D275" s="103"/>
      <c r="E275" s="103"/>
      <c r="F275" s="107"/>
      <c r="G275" s="103"/>
      <c r="H275" s="103"/>
      <c r="I275" s="103"/>
      <c r="J275" s="103"/>
    </row>
    <row r="276" spans="1:10" s="106" customFormat="1" ht="22.5" customHeight="1">
      <c r="A276" s="105" t="s">
        <v>127</v>
      </c>
      <c r="B276" s="76">
        <v>3</v>
      </c>
      <c r="D276" s="103">
        <v>-917641</v>
      </c>
      <c r="E276" s="103"/>
      <c r="F276" s="103">
        <v>-629433</v>
      </c>
      <c r="G276" s="103"/>
      <c r="H276" s="103">
        <v>-632103</v>
      </c>
      <c r="I276" s="103"/>
      <c r="J276" s="103">
        <v>-369156</v>
      </c>
    </row>
    <row r="277" spans="1:10" s="106" customFormat="1" ht="22.5" customHeight="1">
      <c r="A277" s="105"/>
      <c r="B277" s="76"/>
      <c r="D277" s="103"/>
      <c r="E277" s="103"/>
      <c r="F277" s="107"/>
      <c r="G277" s="103"/>
      <c r="H277" s="103"/>
      <c r="I277" s="103"/>
      <c r="J277" s="103"/>
    </row>
    <row r="278" spans="1:10" s="106" customFormat="1" ht="22.5" customHeight="1">
      <c r="A278" s="105" t="s">
        <v>251</v>
      </c>
      <c r="B278" s="76"/>
      <c r="D278" s="103"/>
      <c r="E278" s="103"/>
      <c r="F278" s="103"/>
      <c r="G278" s="103"/>
      <c r="H278" s="103"/>
      <c r="I278" s="103"/>
      <c r="J278" s="103"/>
    </row>
    <row r="279" spans="1:10" s="106" customFormat="1" ht="22.5" customHeight="1">
      <c r="A279" s="105" t="s">
        <v>245</v>
      </c>
      <c r="B279" s="76"/>
      <c r="D279" s="103">
        <v>-92136</v>
      </c>
      <c r="E279" s="103"/>
      <c r="F279" s="103">
        <v>25362</v>
      </c>
      <c r="G279" s="103"/>
      <c r="H279" s="88" t="s">
        <v>17</v>
      </c>
      <c r="I279" s="103"/>
      <c r="J279" s="88" t="s">
        <v>17</v>
      </c>
    </row>
    <row r="280" spans="1:10" s="106" customFormat="1" ht="11.25" customHeight="1">
      <c r="A280" s="105"/>
      <c r="B280" s="76"/>
      <c r="D280" s="103"/>
      <c r="E280" s="103"/>
      <c r="F280" s="103"/>
      <c r="G280" s="103"/>
      <c r="H280" s="103"/>
      <c r="I280" s="103"/>
      <c r="J280" s="103"/>
    </row>
    <row r="281" spans="1:10" s="106" customFormat="1" ht="22.5" customHeight="1">
      <c r="A281" s="105" t="s">
        <v>128</v>
      </c>
      <c r="B281" s="76">
        <v>13</v>
      </c>
      <c r="D281" s="89">
        <v>-1387814</v>
      </c>
      <c r="E281" s="103"/>
      <c r="F281" s="89">
        <v>-234254</v>
      </c>
      <c r="G281" s="103"/>
      <c r="H281" s="89">
        <v>-5831</v>
      </c>
      <c r="I281" s="103"/>
      <c r="J281" s="89">
        <v>-54484</v>
      </c>
    </row>
    <row r="282" spans="1:10" s="106" customFormat="1" ht="12.75" customHeight="1">
      <c r="A282" s="105"/>
      <c r="B282" s="76"/>
      <c r="D282" s="103"/>
      <c r="E282" s="103"/>
      <c r="F282" s="103"/>
      <c r="G282" s="103"/>
      <c r="H282" s="103"/>
      <c r="I282" s="103"/>
      <c r="J282" s="103"/>
    </row>
    <row r="283" spans="1:10" s="106" customFormat="1" ht="22.5" customHeight="1">
      <c r="A283" s="105" t="s">
        <v>129</v>
      </c>
      <c r="B283" s="76"/>
      <c r="D283" s="103">
        <f>SUM(D274:D281)</f>
        <v>6141461</v>
      </c>
      <c r="E283" s="103"/>
      <c r="F283" s="103">
        <f>SUM(F274:F281)</f>
        <v>896280</v>
      </c>
      <c r="G283" s="103"/>
      <c r="H283" s="103">
        <f>SUM(H274:H281)</f>
        <v>6023000</v>
      </c>
      <c r="I283" s="103"/>
      <c r="J283" s="103">
        <f>SUM(J274:J281)</f>
        <v>857031</v>
      </c>
    </row>
    <row r="284" spans="1:10" s="106" customFormat="1" ht="12" customHeight="1">
      <c r="A284" s="105"/>
      <c r="B284" s="76"/>
      <c r="D284" s="103"/>
      <c r="E284" s="103"/>
      <c r="F284" s="103"/>
      <c r="G284" s="103"/>
      <c r="H284" s="103"/>
      <c r="I284" s="103"/>
      <c r="J284" s="103"/>
    </row>
    <row r="285" spans="1:10" s="106" customFormat="1" ht="22.5" customHeight="1">
      <c r="A285" s="105" t="s">
        <v>300</v>
      </c>
      <c r="B285" s="76"/>
      <c r="D285" s="89">
        <v>-118461</v>
      </c>
      <c r="E285" s="103"/>
      <c r="F285" s="89">
        <v>-39249</v>
      </c>
      <c r="G285" s="103"/>
      <c r="H285" s="90" t="s">
        <v>17</v>
      </c>
      <c r="I285" s="103"/>
      <c r="J285" s="90" t="s">
        <v>17</v>
      </c>
    </row>
    <row r="286" spans="2:10" s="106" customFormat="1" ht="13.5" customHeight="1">
      <c r="B286" s="76"/>
      <c r="D286" s="103"/>
      <c r="E286" s="103"/>
      <c r="F286" s="103"/>
      <c r="G286" s="103"/>
      <c r="H286" s="103"/>
      <c r="I286" s="103"/>
      <c r="J286" s="103"/>
    </row>
    <row r="287" spans="1:10" s="106" customFormat="1" ht="22.5" customHeight="1">
      <c r="A287" s="105" t="s">
        <v>298</v>
      </c>
      <c r="B287" s="76"/>
      <c r="D287" s="103">
        <f>D283+D285</f>
        <v>6023000</v>
      </c>
      <c r="E287" s="103"/>
      <c r="F287" s="103">
        <f>F283+F285</f>
        <v>857031</v>
      </c>
      <c r="G287" s="103"/>
      <c r="H287" s="103">
        <f>+H283</f>
        <v>6023000</v>
      </c>
      <c r="I287" s="103"/>
      <c r="J287" s="103">
        <f>J283</f>
        <v>857031</v>
      </c>
    </row>
    <row r="288" spans="2:10" s="106" customFormat="1" ht="12" customHeight="1">
      <c r="B288" s="76"/>
      <c r="D288" s="103"/>
      <c r="E288" s="103"/>
      <c r="F288" s="103"/>
      <c r="G288" s="103"/>
      <c r="H288" s="103"/>
      <c r="I288" s="103"/>
      <c r="J288" s="103"/>
    </row>
    <row r="289" spans="1:10" s="106" customFormat="1" ht="22.5" customHeight="1">
      <c r="A289" s="105" t="s">
        <v>299</v>
      </c>
      <c r="B289" s="76"/>
      <c r="D289" s="103"/>
      <c r="E289" s="103"/>
      <c r="F289" s="103"/>
      <c r="G289" s="103"/>
      <c r="H289" s="103"/>
      <c r="I289" s="103"/>
      <c r="J289" s="103"/>
    </row>
    <row r="290" spans="1:10" s="106" customFormat="1" ht="22.5" customHeight="1">
      <c r="A290" s="127" t="s">
        <v>323</v>
      </c>
      <c r="B290" s="76"/>
      <c r="D290" s="103"/>
      <c r="E290" s="103"/>
      <c r="F290" s="107"/>
      <c r="G290" s="107"/>
      <c r="H290" s="107"/>
      <c r="I290" s="107"/>
      <c r="J290" s="107"/>
    </row>
    <row r="291" spans="1:10" s="106" customFormat="1" ht="22.5" customHeight="1">
      <c r="A291" s="106" t="s">
        <v>318</v>
      </c>
      <c r="B291" s="76">
        <v>14</v>
      </c>
      <c r="D291" s="89">
        <v>31799</v>
      </c>
      <c r="E291" s="103"/>
      <c r="F291" s="129" t="s">
        <v>17</v>
      </c>
      <c r="G291" s="107"/>
      <c r="H291" s="89">
        <v>31799</v>
      </c>
      <c r="I291" s="107"/>
      <c r="J291" s="129" t="s">
        <v>17</v>
      </c>
    </row>
    <row r="292" spans="1:10" s="106" customFormat="1" ht="11.25" customHeight="1">
      <c r="A292" s="128"/>
      <c r="B292" s="76"/>
      <c r="D292" s="103"/>
      <c r="E292" s="103"/>
      <c r="F292" s="103"/>
      <c r="G292" s="103"/>
      <c r="H292" s="103"/>
      <c r="I292" s="103"/>
      <c r="J292" s="103"/>
    </row>
    <row r="293" spans="1:10" s="106" customFormat="1" ht="22.5" customHeight="1" thickBot="1">
      <c r="A293" s="105" t="s">
        <v>130</v>
      </c>
      <c r="B293" s="76"/>
      <c r="D293" s="91">
        <f>SUM(D287:D291)</f>
        <v>6054799</v>
      </c>
      <c r="E293" s="103"/>
      <c r="F293" s="91">
        <f>SUM(F287:F291)</f>
        <v>857031</v>
      </c>
      <c r="G293" s="103"/>
      <c r="H293" s="91">
        <f>SUM(H287:H291)</f>
        <v>6054799</v>
      </c>
      <c r="I293" s="103"/>
      <c r="J293" s="91">
        <f>SUM(J287:J291)</f>
        <v>857031</v>
      </c>
    </row>
    <row r="294" spans="1:10" s="106" customFormat="1" ht="14.25" customHeight="1" thickTop="1">
      <c r="A294" s="105"/>
      <c r="B294" s="76"/>
      <c r="D294" s="103"/>
      <c r="E294" s="103"/>
      <c r="F294" s="103"/>
      <c r="G294" s="103"/>
      <c r="H294" s="103"/>
      <c r="I294" s="103"/>
      <c r="J294" s="103"/>
    </row>
    <row r="295" spans="1:10" s="106" customFormat="1" ht="22.5" customHeight="1">
      <c r="A295" s="105" t="s">
        <v>324</v>
      </c>
      <c r="B295" s="76"/>
      <c r="D295" s="103"/>
      <c r="E295" s="103"/>
      <c r="F295" s="103"/>
      <c r="G295" s="103"/>
      <c r="H295" s="103"/>
      <c r="I295" s="103"/>
      <c r="J295" s="103"/>
    </row>
    <row r="296" spans="1:10" s="106" customFormat="1" ht="22.5" customHeight="1">
      <c r="A296" s="6" t="s">
        <v>298</v>
      </c>
      <c r="B296" s="76"/>
      <c r="D296" s="138">
        <v>1.04</v>
      </c>
      <c r="E296" s="138"/>
      <c r="F296" s="138">
        <v>0.16</v>
      </c>
      <c r="G296" s="138"/>
      <c r="H296" s="138">
        <v>1.04</v>
      </c>
      <c r="I296" s="138"/>
      <c r="J296" s="138">
        <v>0.16</v>
      </c>
    </row>
    <row r="297" spans="1:10" s="106" customFormat="1" ht="22.5" customHeight="1">
      <c r="A297" s="6" t="s">
        <v>299</v>
      </c>
      <c r="B297" s="76"/>
      <c r="D297" s="129" t="s">
        <v>17</v>
      </c>
      <c r="E297" s="107"/>
      <c r="F297" s="129" t="s">
        <v>17</v>
      </c>
      <c r="G297" s="107"/>
      <c r="H297" s="129" t="s">
        <v>17</v>
      </c>
      <c r="I297" s="107"/>
      <c r="J297" s="129" t="s">
        <v>17</v>
      </c>
    </row>
    <row r="298" spans="1:10" s="106" customFormat="1" ht="22.5" customHeight="1">
      <c r="A298" s="105"/>
      <c r="B298" s="76"/>
      <c r="D298" s="107"/>
      <c r="E298" s="107"/>
      <c r="F298" s="107"/>
      <c r="G298" s="107"/>
      <c r="H298" s="107"/>
      <c r="I298" s="107"/>
      <c r="J298" s="107"/>
    </row>
    <row r="299" spans="1:10" s="106" customFormat="1" ht="22.5" customHeight="1" thickBot="1">
      <c r="A299" s="105" t="s">
        <v>246</v>
      </c>
      <c r="B299" s="76">
        <v>12</v>
      </c>
      <c r="D299" s="141">
        <v>1.04</v>
      </c>
      <c r="E299" s="138"/>
      <c r="F299" s="141">
        <v>0.16</v>
      </c>
      <c r="G299" s="138"/>
      <c r="H299" s="141">
        <v>1.04</v>
      </c>
      <c r="I299" s="138"/>
      <c r="J299" s="141">
        <v>0.16</v>
      </c>
    </row>
    <row r="300" spans="1:10" s="106" customFormat="1" ht="12.75" customHeight="1" thickTop="1">
      <c r="A300" s="105"/>
      <c r="B300" s="76"/>
      <c r="D300" s="138"/>
      <c r="E300" s="138"/>
      <c r="F300" s="138"/>
      <c r="G300" s="138"/>
      <c r="H300" s="138"/>
      <c r="I300" s="138"/>
      <c r="J300" s="138"/>
    </row>
    <row r="301" spans="1:10" s="106" customFormat="1" ht="22.5" customHeight="1" thickBot="1">
      <c r="A301" s="105" t="s">
        <v>247</v>
      </c>
      <c r="B301" s="76">
        <v>12</v>
      </c>
      <c r="D301" s="141">
        <v>1.04</v>
      </c>
      <c r="E301" s="138"/>
      <c r="F301" s="141">
        <v>0.16</v>
      </c>
      <c r="G301" s="138"/>
      <c r="H301" s="141">
        <v>1.04</v>
      </c>
      <c r="I301" s="138"/>
      <c r="J301" s="141">
        <v>0.16</v>
      </c>
    </row>
    <row r="302" spans="2:10" s="106" customFormat="1" ht="22.5" customHeight="1" thickTop="1">
      <c r="B302" s="76"/>
      <c r="D302" s="92"/>
      <c r="E302" s="92"/>
      <c r="F302" s="92"/>
      <c r="G302" s="92"/>
      <c r="H302" s="92"/>
      <c r="I302" s="92"/>
      <c r="J302" s="92"/>
    </row>
  </sheetData>
  <mergeCells count="31">
    <mergeCell ref="H168:J168"/>
    <mergeCell ref="D167:J167"/>
    <mergeCell ref="A196:D196"/>
    <mergeCell ref="A163:D163"/>
    <mergeCell ref="D168:F168"/>
    <mergeCell ref="D237:F237"/>
    <mergeCell ref="H237:J237"/>
    <mergeCell ref="D200:J200"/>
    <mergeCell ref="D201:F201"/>
    <mergeCell ref="H201:J201"/>
    <mergeCell ref="D236:J236"/>
    <mergeCell ref="A232:D232"/>
    <mergeCell ref="D270:J270"/>
    <mergeCell ref="D271:F271"/>
    <mergeCell ref="H271:J271"/>
    <mergeCell ref="A266:D266"/>
    <mergeCell ref="D137:F137"/>
    <mergeCell ref="H137:J137"/>
    <mergeCell ref="D102:J102"/>
    <mergeCell ref="D103:F103"/>
    <mergeCell ref="H103:J103"/>
    <mergeCell ref="D136:J136"/>
    <mergeCell ref="D38:F38"/>
    <mergeCell ref="H38:J38"/>
    <mergeCell ref="D70:J70"/>
    <mergeCell ref="D71:F71"/>
    <mergeCell ref="H71:J71"/>
    <mergeCell ref="D6:J6"/>
    <mergeCell ref="D7:F7"/>
    <mergeCell ref="H7:J7"/>
    <mergeCell ref="D37:J37"/>
  </mergeCells>
  <printOptions/>
  <pageMargins left="1" right="0.5" top="0.48" bottom="0.5" header="0.5" footer="0.5"/>
  <pageSetup firstPageNumber="3" useFirstPageNumber="1" horizontalDpi="600" verticalDpi="600" orientation="portrait" paperSize="9" scale="91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8" manualBreakCount="8">
    <brk id="31" max="255" man="1"/>
    <brk id="64" max="255" man="1"/>
    <brk id="96" max="255" man="1"/>
    <brk id="130" max="255" man="1"/>
    <brk id="162" max="255" man="1"/>
    <brk id="195" max="255" man="1"/>
    <brk id="231" max="255" man="1"/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70" workbookViewId="0" topLeftCell="A1">
      <selection activeCell="A1" sqref="A1:D1"/>
    </sheetView>
  </sheetViews>
  <sheetFormatPr defaultColWidth="9.140625" defaultRowHeight="22.5" customHeight="1"/>
  <cols>
    <col min="1" max="1" width="40.00390625" style="0" customWidth="1"/>
    <col min="2" max="2" width="12.8515625" style="0" customWidth="1"/>
    <col min="3" max="3" width="0.9921875" style="0" customWidth="1"/>
    <col min="4" max="4" width="12.421875" style="0" customWidth="1"/>
    <col min="5" max="5" width="0.85546875" style="0" customWidth="1"/>
    <col min="6" max="6" width="11.28125" style="0" customWidth="1"/>
    <col min="7" max="7" width="0.9921875" style="0" customWidth="1"/>
    <col min="8" max="8" width="14.421875" style="0" customWidth="1"/>
    <col min="9" max="9" width="0.71875" style="0" customWidth="1"/>
    <col min="10" max="10" width="15.00390625" style="0" customWidth="1"/>
    <col min="11" max="11" width="0.85546875" style="0" customWidth="1"/>
    <col min="12" max="12" width="13.00390625" style="0" customWidth="1"/>
    <col min="13" max="13" width="0.85546875" style="0" customWidth="1"/>
    <col min="14" max="14" width="16.140625" style="0" customWidth="1"/>
    <col min="15" max="15" width="0.9921875" style="0" customWidth="1"/>
    <col min="16" max="16" width="14.421875" style="0" customWidth="1"/>
    <col min="17" max="17" width="0.85546875" style="0" customWidth="1"/>
    <col min="18" max="18" width="12.57421875" style="0" customWidth="1"/>
    <col min="19" max="19" width="0.85546875" style="0" customWidth="1"/>
    <col min="20" max="20" width="14.57421875" style="0" customWidth="1"/>
    <col min="21" max="21" width="0.9921875" style="119" customWidth="1"/>
    <col min="22" max="22" width="14.7109375" style="0" customWidth="1"/>
    <col min="23" max="23" width="0.71875" style="119" customWidth="1"/>
    <col min="24" max="24" width="15.421875" style="0" customWidth="1"/>
  </cols>
  <sheetData>
    <row r="1" spans="1:24" ht="22.5" customHeight="1">
      <c r="A1" s="168" t="s">
        <v>184</v>
      </c>
      <c r="B1" s="168"/>
      <c r="C1" s="168"/>
      <c r="D1" s="168"/>
      <c r="X1" s="24" t="s">
        <v>132</v>
      </c>
    </row>
    <row r="2" spans="1:24" ht="22.5" customHeight="1">
      <c r="A2" s="168" t="s">
        <v>286</v>
      </c>
      <c r="B2" s="168"/>
      <c r="C2" s="168"/>
      <c r="D2" s="168"/>
      <c r="X2" s="24" t="s">
        <v>173</v>
      </c>
    </row>
    <row r="3" ht="22.5" customHeight="1">
      <c r="A3" s="41" t="s">
        <v>256</v>
      </c>
    </row>
    <row r="4" spans="1:4" ht="22.5" customHeight="1">
      <c r="A4" s="65"/>
      <c r="B4" s="66"/>
      <c r="C4" s="66"/>
      <c r="D4" s="66"/>
    </row>
    <row r="5" spans="1:24" ht="22.5" customHeight="1">
      <c r="A5" s="43"/>
      <c r="B5" s="169" t="s">
        <v>5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24" ht="22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4"/>
      <c r="N6" s="44" t="s">
        <v>185</v>
      </c>
      <c r="O6" s="44"/>
      <c r="P6" s="43"/>
      <c r="Q6" s="43"/>
      <c r="R6" s="43"/>
      <c r="S6" s="43"/>
      <c r="T6" s="43"/>
      <c r="U6" s="153"/>
      <c r="V6" s="43"/>
      <c r="W6" s="153"/>
      <c r="X6" s="43"/>
    </row>
    <row r="7" spans="1:24" ht="22.5" customHeight="1">
      <c r="A7" s="43"/>
      <c r="B7" s="44"/>
      <c r="C7" s="44"/>
      <c r="D7" s="44" t="s">
        <v>228</v>
      </c>
      <c r="E7" s="44"/>
      <c r="F7" s="43"/>
      <c r="G7" s="43"/>
      <c r="H7" s="43"/>
      <c r="I7" s="43"/>
      <c r="J7" s="44"/>
      <c r="K7" s="44"/>
      <c r="L7" s="44"/>
      <c r="M7" s="44"/>
      <c r="N7" s="44" t="s">
        <v>186</v>
      </c>
      <c r="O7" s="44"/>
      <c r="P7" s="44"/>
      <c r="Q7" s="44"/>
      <c r="R7" s="44"/>
      <c r="S7" s="44"/>
      <c r="T7" s="43"/>
      <c r="U7" s="153"/>
      <c r="V7" s="44"/>
      <c r="W7" s="57"/>
      <c r="X7" s="43"/>
    </row>
    <row r="8" spans="1:24" ht="22.5" customHeight="1">
      <c r="A8" s="43"/>
      <c r="B8" s="44" t="s">
        <v>187</v>
      </c>
      <c r="C8" s="44"/>
      <c r="D8" s="44" t="s">
        <v>227</v>
      </c>
      <c r="E8" s="44"/>
      <c r="F8" s="43" t="s">
        <v>219</v>
      </c>
      <c r="G8" s="43"/>
      <c r="H8" s="44" t="s">
        <v>193</v>
      </c>
      <c r="I8" s="43"/>
      <c r="J8" s="44" t="s">
        <v>85</v>
      </c>
      <c r="K8" s="44"/>
      <c r="L8" s="44" t="s">
        <v>85</v>
      </c>
      <c r="M8" s="44"/>
      <c r="N8" s="44" t="s">
        <v>188</v>
      </c>
      <c r="O8" s="44"/>
      <c r="P8" s="44" t="s">
        <v>189</v>
      </c>
      <c r="Q8" s="44"/>
      <c r="R8" s="44" t="s">
        <v>190</v>
      </c>
      <c r="S8" s="44"/>
      <c r="T8" s="43"/>
      <c r="U8" s="153"/>
      <c r="V8" s="44" t="s">
        <v>191</v>
      </c>
      <c r="W8" s="57"/>
      <c r="X8" s="43"/>
    </row>
    <row r="9" spans="1:24" ht="22.5" customHeight="1">
      <c r="A9" s="43"/>
      <c r="B9" s="44" t="s">
        <v>205</v>
      </c>
      <c r="C9" s="44"/>
      <c r="D9" s="44" t="s">
        <v>192</v>
      </c>
      <c r="E9" s="44"/>
      <c r="F9" s="44" t="s">
        <v>220</v>
      </c>
      <c r="G9" s="44"/>
      <c r="H9" s="44" t="s">
        <v>222</v>
      </c>
      <c r="I9" s="44"/>
      <c r="J9" s="44" t="s">
        <v>194</v>
      </c>
      <c r="K9" s="44"/>
      <c r="L9" s="44" t="s">
        <v>195</v>
      </c>
      <c r="M9" s="44"/>
      <c r="N9" s="44" t="s">
        <v>76</v>
      </c>
      <c r="O9" s="44"/>
      <c r="P9" s="44" t="s">
        <v>196</v>
      </c>
      <c r="Q9" s="44"/>
      <c r="R9" s="44" t="s">
        <v>197</v>
      </c>
      <c r="S9" s="44"/>
      <c r="T9" s="43"/>
      <c r="U9" s="153"/>
      <c r="V9" s="44" t="s">
        <v>198</v>
      </c>
      <c r="W9" s="57"/>
      <c r="X9" s="43"/>
    </row>
    <row r="10" spans="1:24" ht="22.5" customHeight="1">
      <c r="A10" s="45"/>
      <c r="B10" s="50" t="s">
        <v>204</v>
      </c>
      <c r="C10" s="49"/>
      <c r="D10" s="50" t="s">
        <v>206</v>
      </c>
      <c r="E10" s="44"/>
      <c r="F10" s="50" t="s">
        <v>221</v>
      </c>
      <c r="G10" s="44"/>
      <c r="H10" s="50" t="s">
        <v>223</v>
      </c>
      <c r="I10" s="44"/>
      <c r="J10" s="50" t="s">
        <v>207</v>
      </c>
      <c r="K10" s="49"/>
      <c r="L10" s="50" t="s">
        <v>199</v>
      </c>
      <c r="M10" s="44"/>
      <c r="N10" s="50" t="s">
        <v>208</v>
      </c>
      <c r="O10" s="44"/>
      <c r="P10" s="50" t="s">
        <v>209</v>
      </c>
      <c r="Q10" s="49"/>
      <c r="R10" s="50" t="s">
        <v>210</v>
      </c>
      <c r="S10" s="49"/>
      <c r="T10" s="51" t="s">
        <v>203</v>
      </c>
      <c r="U10" s="59"/>
      <c r="V10" s="50" t="s">
        <v>211</v>
      </c>
      <c r="W10" s="59"/>
      <c r="X10" s="50" t="s">
        <v>212</v>
      </c>
    </row>
    <row r="11" spans="1:24" ht="22.5" customHeight="1">
      <c r="A11" s="48" t="s">
        <v>213</v>
      </c>
      <c r="B11" s="52">
        <v>5727562</v>
      </c>
      <c r="C11" s="52"/>
      <c r="D11" s="52">
        <v>1160</v>
      </c>
      <c r="E11" s="52"/>
      <c r="F11" s="136" t="s">
        <v>17</v>
      </c>
      <c r="G11" s="52"/>
      <c r="H11" s="52">
        <v>11012752</v>
      </c>
      <c r="I11" s="52"/>
      <c r="J11" s="52">
        <v>1277483</v>
      </c>
      <c r="K11" s="52"/>
      <c r="L11" s="52">
        <v>153880</v>
      </c>
      <c r="M11" s="52"/>
      <c r="N11" s="52">
        <v>668709</v>
      </c>
      <c r="O11" s="52"/>
      <c r="P11" s="52">
        <v>415517</v>
      </c>
      <c r="Q11" s="52"/>
      <c r="R11" s="52">
        <v>-720700</v>
      </c>
      <c r="S11" s="52"/>
      <c r="T11" s="52">
        <v>12671202</v>
      </c>
      <c r="U11" s="54"/>
      <c r="V11" s="52">
        <v>420853</v>
      </c>
      <c r="W11" s="54"/>
      <c r="X11" s="53">
        <f>SUM(B11:V11)</f>
        <v>31628418</v>
      </c>
    </row>
    <row r="12" spans="1:24" ht="22.5" customHeight="1">
      <c r="A12" s="49" t="s">
        <v>85</v>
      </c>
      <c r="B12" s="55" t="s">
        <v>17</v>
      </c>
      <c r="C12" s="52"/>
      <c r="D12" s="55" t="s">
        <v>17</v>
      </c>
      <c r="E12" s="52"/>
      <c r="F12" s="55" t="s">
        <v>17</v>
      </c>
      <c r="G12" s="52"/>
      <c r="H12" s="55" t="s">
        <v>17</v>
      </c>
      <c r="I12" s="52"/>
      <c r="J12" s="52">
        <v>857812</v>
      </c>
      <c r="K12" s="52"/>
      <c r="L12" s="67">
        <v>9155</v>
      </c>
      <c r="M12" s="52"/>
      <c r="N12" s="52">
        <v>-724415</v>
      </c>
      <c r="O12" s="52"/>
      <c r="P12" s="55" t="s">
        <v>17</v>
      </c>
      <c r="Q12" s="52"/>
      <c r="R12" s="55" t="s">
        <v>17</v>
      </c>
      <c r="S12" s="52"/>
      <c r="T12" s="55" t="s">
        <v>17</v>
      </c>
      <c r="U12" s="54"/>
      <c r="V12" s="52">
        <v>-314</v>
      </c>
      <c r="W12" s="54"/>
      <c r="X12" s="53">
        <f aca="true" t="shared" si="0" ref="X12:X21">SUM(B12:V12)</f>
        <v>142238</v>
      </c>
    </row>
    <row r="13" spans="1:24" ht="22.5" customHeight="1">
      <c r="A13" s="49" t="s">
        <v>92</v>
      </c>
      <c r="B13" s="55" t="s">
        <v>17</v>
      </c>
      <c r="C13" s="52"/>
      <c r="D13" s="55" t="s">
        <v>17</v>
      </c>
      <c r="E13" s="52"/>
      <c r="F13" s="55" t="s">
        <v>17</v>
      </c>
      <c r="G13" s="52"/>
      <c r="H13" s="55" t="s">
        <v>17</v>
      </c>
      <c r="I13" s="52"/>
      <c r="J13" s="55" t="s">
        <v>17</v>
      </c>
      <c r="K13" s="52"/>
      <c r="L13" s="55" t="s">
        <v>17</v>
      </c>
      <c r="M13" s="52"/>
      <c r="N13" s="55" t="s">
        <v>17</v>
      </c>
      <c r="O13" s="52"/>
      <c r="P13" s="52">
        <v>530013</v>
      </c>
      <c r="Q13" s="52"/>
      <c r="R13" s="55" t="s">
        <v>17</v>
      </c>
      <c r="S13" s="52"/>
      <c r="T13" s="55" t="s">
        <v>17</v>
      </c>
      <c r="U13" s="54"/>
      <c r="V13" s="52">
        <v>45153</v>
      </c>
      <c r="W13" s="54"/>
      <c r="X13" s="53">
        <f t="shared" si="0"/>
        <v>575166</v>
      </c>
    </row>
    <row r="14" spans="1:24" ht="22.5" customHeight="1">
      <c r="A14" s="49" t="s">
        <v>130</v>
      </c>
      <c r="B14" s="55" t="s">
        <v>17</v>
      </c>
      <c r="C14" s="52"/>
      <c r="D14" s="55" t="s">
        <v>17</v>
      </c>
      <c r="E14" s="52"/>
      <c r="F14" s="55" t="s">
        <v>17</v>
      </c>
      <c r="G14" s="52"/>
      <c r="H14" s="55" t="s">
        <v>17</v>
      </c>
      <c r="I14" s="52"/>
      <c r="J14" s="55" t="s">
        <v>17</v>
      </c>
      <c r="K14" s="52"/>
      <c r="L14" s="55" t="s">
        <v>17</v>
      </c>
      <c r="M14" s="52"/>
      <c r="N14" s="55" t="s">
        <v>17</v>
      </c>
      <c r="O14" s="52"/>
      <c r="P14" s="55" t="s">
        <v>17</v>
      </c>
      <c r="Q14" s="52"/>
      <c r="R14" s="55" t="s">
        <v>17</v>
      </c>
      <c r="S14" s="52"/>
      <c r="T14" s="39">
        <v>6054799</v>
      </c>
      <c r="U14" s="54"/>
      <c r="V14" s="52">
        <v>118461</v>
      </c>
      <c r="W14" s="54"/>
      <c r="X14" s="53">
        <f t="shared" si="0"/>
        <v>6173260</v>
      </c>
    </row>
    <row r="15" spans="1:24" ht="22.5" customHeight="1">
      <c r="A15" s="49" t="s">
        <v>252</v>
      </c>
      <c r="B15" s="55"/>
      <c r="C15" s="52"/>
      <c r="D15" s="55"/>
      <c r="E15" s="52"/>
      <c r="F15" s="55"/>
      <c r="G15" s="52"/>
      <c r="H15" s="55"/>
      <c r="I15" s="52"/>
      <c r="J15" s="55"/>
      <c r="K15" s="52"/>
      <c r="L15" s="55"/>
      <c r="M15" s="52"/>
      <c r="N15" s="55"/>
      <c r="O15" s="52"/>
      <c r="P15" s="55"/>
      <c r="Q15" s="52"/>
      <c r="R15" s="55"/>
      <c r="S15" s="52"/>
      <c r="T15" s="52"/>
      <c r="U15" s="54"/>
      <c r="V15" s="52"/>
      <c r="W15" s="54"/>
      <c r="X15" s="53"/>
    </row>
    <row r="16" spans="1:24" ht="22.5" customHeight="1">
      <c r="A16" s="49" t="s">
        <v>253</v>
      </c>
      <c r="B16" s="55"/>
      <c r="C16" s="68"/>
      <c r="D16" s="67"/>
      <c r="E16" s="52"/>
      <c r="F16" s="55"/>
      <c r="G16" s="52"/>
      <c r="H16" s="67"/>
      <c r="I16" s="52"/>
      <c r="J16" s="55"/>
      <c r="K16" s="52"/>
      <c r="L16" s="55"/>
      <c r="M16" s="52"/>
      <c r="N16" s="55"/>
      <c r="O16" s="52"/>
      <c r="P16" s="55"/>
      <c r="Q16" s="52"/>
      <c r="R16" s="55"/>
      <c r="S16" s="52"/>
      <c r="T16" s="55"/>
      <c r="U16" s="54"/>
      <c r="V16" s="55"/>
      <c r="W16" s="54"/>
      <c r="X16" s="53"/>
    </row>
    <row r="17" spans="1:24" ht="22.5" customHeight="1">
      <c r="A17" s="49" t="s">
        <v>290</v>
      </c>
      <c r="B17" s="55" t="s">
        <v>17</v>
      </c>
      <c r="C17" s="68"/>
      <c r="D17" s="55" t="s">
        <v>17</v>
      </c>
      <c r="E17" s="52"/>
      <c r="F17" s="55" t="s">
        <v>17</v>
      </c>
      <c r="G17" s="52"/>
      <c r="H17" s="55" t="s">
        <v>17</v>
      </c>
      <c r="I17" s="52"/>
      <c r="J17" s="55" t="s">
        <v>17</v>
      </c>
      <c r="K17" s="52"/>
      <c r="L17" s="55" t="s">
        <v>17</v>
      </c>
      <c r="M17" s="52"/>
      <c r="N17" s="55" t="s">
        <v>17</v>
      </c>
      <c r="O17" s="52"/>
      <c r="P17" s="55" t="s">
        <v>17</v>
      </c>
      <c r="Q17" s="52"/>
      <c r="R17" s="55" t="s">
        <v>17</v>
      </c>
      <c r="S17" s="52"/>
      <c r="T17" s="86">
        <v>-1942659</v>
      </c>
      <c r="U17" s="54"/>
      <c r="V17" s="52">
        <v>-18650</v>
      </c>
      <c r="W17" s="54"/>
      <c r="X17" s="52">
        <f t="shared" si="0"/>
        <v>-1961309</v>
      </c>
    </row>
    <row r="18" spans="1:24" ht="22.5" customHeight="1">
      <c r="A18" s="49" t="s">
        <v>291</v>
      </c>
      <c r="B18" s="55">
        <v>1792376</v>
      </c>
      <c r="C18" s="68"/>
      <c r="D18" s="67">
        <v>-1160</v>
      </c>
      <c r="E18" s="52"/>
      <c r="F18" s="108">
        <v>-47120</v>
      </c>
      <c r="G18" s="52"/>
      <c r="H18" s="108">
        <v>5423740</v>
      </c>
      <c r="I18" s="52"/>
      <c r="J18" s="55" t="s">
        <v>17</v>
      </c>
      <c r="K18" s="52"/>
      <c r="L18" s="55" t="s">
        <v>17</v>
      </c>
      <c r="M18" s="52"/>
      <c r="N18" s="55" t="s">
        <v>17</v>
      </c>
      <c r="O18" s="52"/>
      <c r="P18" s="55" t="s">
        <v>17</v>
      </c>
      <c r="Q18" s="52"/>
      <c r="R18" s="55" t="s">
        <v>17</v>
      </c>
      <c r="S18" s="52"/>
      <c r="T18" s="55" t="s">
        <v>17</v>
      </c>
      <c r="U18" s="54"/>
      <c r="V18" s="55" t="s">
        <v>17</v>
      </c>
      <c r="W18" s="54"/>
      <c r="X18" s="53">
        <f>SUM(B18:V18)</f>
        <v>7167836</v>
      </c>
    </row>
    <row r="19" spans="1:24" ht="22.5" customHeight="1">
      <c r="A19" s="49" t="s">
        <v>293</v>
      </c>
      <c r="B19" s="55" t="s">
        <v>17</v>
      </c>
      <c r="C19" s="68"/>
      <c r="D19" s="55" t="s">
        <v>17</v>
      </c>
      <c r="E19" s="52"/>
      <c r="F19" s="108">
        <v>47120</v>
      </c>
      <c r="G19" s="52"/>
      <c r="H19" s="55" t="s">
        <v>17</v>
      </c>
      <c r="I19" s="52"/>
      <c r="J19" s="55" t="s">
        <v>17</v>
      </c>
      <c r="K19" s="52"/>
      <c r="L19" s="55" t="s">
        <v>17</v>
      </c>
      <c r="M19" s="52"/>
      <c r="N19" s="55" t="s">
        <v>17</v>
      </c>
      <c r="O19" s="52"/>
      <c r="P19" s="55" t="s">
        <v>17</v>
      </c>
      <c r="Q19" s="52"/>
      <c r="R19" s="55" t="s">
        <v>17</v>
      </c>
      <c r="S19" s="52"/>
      <c r="T19" s="55" t="s">
        <v>17</v>
      </c>
      <c r="U19" s="54"/>
      <c r="V19" s="55" t="s">
        <v>17</v>
      </c>
      <c r="W19" s="54"/>
      <c r="X19" s="53">
        <f>SUM(B19:V19)</f>
        <v>47120</v>
      </c>
    </row>
    <row r="20" spans="1:24" ht="22.5" customHeight="1">
      <c r="A20" s="49" t="s">
        <v>201</v>
      </c>
      <c r="B20" s="55" t="s">
        <v>17</v>
      </c>
      <c r="C20" s="68"/>
      <c r="D20" s="55" t="s">
        <v>17</v>
      </c>
      <c r="E20" s="52"/>
      <c r="F20" s="55" t="s">
        <v>17</v>
      </c>
      <c r="G20" s="52"/>
      <c r="H20" s="55" t="s">
        <v>17</v>
      </c>
      <c r="I20" s="52"/>
      <c r="J20" s="55" t="s">
        <v>17</v>
      </c>
      <c r="K20" s="52"/>
      <c r="L20" s="55" t="s">
        <v>17</v>
      </c>
      <c r="M20" s="52"/>
      <c r="N20" s="55" t="s">
        <v>17</v>
      </c>
      <c r="O20" s="52"/>
      <c r="P20" s="55" t="s">
        <v>17</v>
      </c>
      <c r="Q20" s="52"/>
      <c r="R20" s="55" t="s">
        <v>17</v>
      </c>
      <c r="S20" s="52"/>
      <c r="T20" s="55" t="s">
        <v>17</v>
      </c>
      <c r="U20" s="54"/>
      <c r="V20" s="52">
        <v>170779</v>
      </c>
      <c r="W20" s="54"/>
      <c r="X20" s="53">
        <f t="shared" si="0"/>
        <v>170779</v>
      </c>
    </row>
    <row r="21" spans="1:24" ht="22.5" customHeight="1">
      <c r="A21" s="49" t="s">
        <v>202</v>
      </c>
      <c r="B21" s="55" t="s">
        <v>17</v>
      </c>
      <c r="C21" s="68"/>
      <c r="D21" s="55" t="s">
        <v>17</v>
      </c>
      <c r="E21" s="52"/>
      <c r="F21" s="55" t="s">
        <v>17</v>
      </c>
      <c r="G21" s="52"/>
      <c r="H21" s="55" t="s">
        <v>17</v>
      </c>
      <c r="I21" s="52"/>
      <c r="J21" s="55" t="s">
        <v>17</v>
      </c>
      <c r="K21" s="52"/>
      <c r="L21" s="55" t="s">
        <v>17</v>
      </c>
      <c r="M21" s="52"/>
      <c r="N21" s="55" t="s">
        <v>17</v>
      </c>
      <c r="O21" s="52"/>
      <c r="P21" s="55" t="s">
        <v>17</v>
      </c>
      <c r="Q21" s="52"/>
      <c r="R21" s="55" t="s">
        <v>17</v>
      </c>
      <c r="S21" s="52"/>
      <c r="T21" s="55" t="s">
        <v>17</v>
      </c>
      <c r="U21" s="54"/>
      <c r="V21" s="52">
        <v>-34</v>
      </c>
      <c r="W21" s="54"/>
      <c r="X21" s="53">
        <f t="shared" si="0"/>
        <v>-34</v>
      </c>
    </row>
    <row r="22" spans="1:24" ht="22.5" customHeight="1" thickBot="1">
      <c r="A22" s="48" t="s">
        <v>254</v>
      </c>
      <c r="B22" s="56">
        <f>SUM(B11:B21)</f>
        <v>7519938</v>
      </c>
      <c r="C22" s="54"/>
      <c r="D22" s="150" t="s">
        <v>17</v>
      </c>
      <c r="E22" s="52"/>
      <c r="F22" s="150" t="s">
        <v>17</v>
      </c>
      <c r="G22" s="54"/>
      <c r="H22" s="56">
        <f>SUM(H11:H21)</f>
        <v>16436492</v>
      </c>
      <c r="I22" s="54"/>
      <c r="J22" s="56">
        <f>SUM(J11:J21)</f>
        <v>2135295</v>
      </c>
      <c r="K22" s="54"/>
      <c r="L22" s="56">
        <f>SUM(L11:L21)</f>
        <v>163035</v>
      </c>
      <c r="M22" s="54"/>
      <c r="N22" s="56">
        <f>SUM(N11:N21)</f>
        <v>-55706</v>
      </c>
      <c r="O22" s="54"/>
      <c r="P22" s="56">
        <f>SUM(P11:P21)</f>
        <v>945530</v>
      </c>
      <c r="Q22" s="54"/>
      <c r="R22" s="56">
        <f>SUM(R11:R21)</f>
        <v>-720700</v>
      </c>
      <c r="S22" s="54"/>
      <c r="T22" s="56">
        <f>SUM(T11:T21)</f>
        <v>16783342</v>
      </c>
      <c r="U22" s="54"/>
      <c r="V22" s="56">
        <f>SUM(V11:V21)</f>
        <v>736248</v>
      </c>
      <c r="W22" s="54"/>
      <c r="X22" s="56">
        <f>SUM(X11:X21)</f>
        <v>43943474</v>
      </c>
    </row>
    <row r="23" spans="1:24" ht="25.5" customHeight="1" thickTop="1">
      <c r="A23" s="171" t="s">
        <v>218</v>
      </c>
      <c r="B23" s="171"/>
      <c r="C23" s="171"/>
      <c r="D23" s="171"/>
      <c r="X23" s="24" t="s">
        <v>132</v>
      </c>
    </row>
    <row r="24" spans="1:24" ht="25.5" customHeight="1">
      <c r="A24" s="171" t="s">
        <v>215</v>
      </c>
      <c r="B24" s="171"/>
      <c r="C24" s="171"/>
      <c r="D24" s="171"/>
      <c r="X24" s="24" t="s">
        <v>173</v>
      </c>
    </row>
    <row r="25" spans="1:4" ht="28.5" customHeight="1">
      <c r="A25" s="65" t="s">
        <v>255</v>
      </c>
      <c r="B25" s="66"/>
      <c r="C25" s="66"/>
      <c r="D25" s="66"/>
    </row>
    <row r="26" spans="1:4" ht="28.5" customHeight="1">
      <c r="A26" s="65"/>
      <c r="B26" s="66"/>
      <c r="C26" s="66"/>
      <c r="D26" s="66"/>
    </row>
    <row r="27" spans="1:24" ht="22.5" customHeight="1">
      <c r="A27" s="43"/>
      <c r="B27" s="169" t="s">
        <v>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ht="22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44" t="s">
        <v>185</v>
      </c>
      <c r="O28" s="44"/>
      <c r="P28" s="43"/>
      <c r="Q28" s="43"/>
      <c r="R28" s="43"/>
      <c r="S28" s="43"/>
      <c r="T28" s="43"/>
      <c r="U28" s="153"/>
      <c r="V28" s="43"/>
      <c r="W28" s="153"/>
      <c r="X28" s="43"/>
    </row>
    <row r="29" spans="1:24" ht="22.5" customHeight="1">
      <c r="A29" s="43"/>
      <c r="B29" s="44"/>
      <c r="C29" s="44"/>
      <c r="D29" s="44" t="s">
        <v>228</v>
      </c>
      <c r="E29" s="44"/>
      <c r="F29" s="43"/>
      <c r="G29" s="43"/>
      <c r="H29" s="43"/>
      <c r="I29" s="43"/>
      <c r="J29" s="44"/>
      <c r="K29" s="44"/>
      <c r="L29" s="44"/>
      <c r="M29" s="44"/>
      <c r="N29" s="44" t="s">
        <v>186</v>
      </c>
      <c r="O29" s="44"/>
      <c r="P29" s="44"/>
      <c r="Q29" s="44"/>
      <c r="R29" s="44"/>
      <c r="S29" s="44"/>
      <c r="T29" s="43"/>
      <c r="U29" s="153"/>
      <c r="V29" s="44"/>
      <c r="W29" s="57"/>
      <c r="X29" s="43"/>
    </row>
    <row r="30" spans="1:24" ht="22.5" customHeight="1">
      <c r="A30" s="43"/>
      <c r="B30" s="44" t="s">
        <v>187</v>
      </c>
      <c r="C30" s="44"/>
      <c r="D30" s="44" t="s">
        <v>227</v>
      </c>
      <c r="E30" s="44"/>
      <c r="F30" s="43" t="s">
        <v>219</v>
      </c>
      <c r="G30" s="43"/>
      <c r="H30" s="44" t="s">
        <v>193</v>
      </c>
      <c r="I30" s="43"/>
      <c r="J30" s="44" t="s">
        <v>85</v>
      </c>
      <c r="K30" s="44"/>
      <c r="L30" s="44" t="s">
        <v>85</v>
      </c>
      <c r="M30" s="44"/>
      <c r="N30" s="44" t="s">
        <v>188</v>
      </c>
      <c r="O30" s="44"/>
      <c r="P30" s="44" t="s">
        <v>189</v>
      </c>
      <c r="Q30" s="44"/>
      <c r="R30" s="44" t="s">
        <v>190</v>
      </c>
      <c r="S30" s="44"/>
      <c r="T30" s="43"/>
      <c r="U30" s="153"/>
      <c r="V30" s="44" t="s">
        <v>191</v>
      </c>
      <c r="W30" s="57"/>
      <c r="X30" s="43"/>
    </row>
    <row r="31" spans="1:24" ht="22.5" customHeight="1">
      <c r="A31" s="43"/>
      <c r="B31" s="44" t="s">
        <v>205</v>
      </c>
      <c r="C31" s="44"/>
      <c r="D31" s="44" t="s">
        <v>192</v>
      </c>
      <c r="E31" s="44"/>
      <c r="F31" s="44" t="s">
        <v>220</v>
      </c>
      <c r="G31" s="44"/>
      <c r="H31" s="44" t="s">
        <v>222</v>
      </c>
      <c r="I31" s="44"/>
      <c r="J31" s="44" t="s">
        <v>194</v>
      </c>
      <c r="K31" s="44"/>
      <c r="L31" s="44" t="s">
        <v>195</v>
      </c>
      <c r="M31" s="44"/>
      <c r="N31" s="44" t="s">
        <v>76</v>
      </c>
      <c r="O31" s="44"/>
      <c r="P31" s="44" t="s">
        <v>196</v>
      </c>
      <c r="Q31" s="44"/>
      <c r="R31" s="44" t="s">
        <v>197</v>
      </c>
      <c r="S31" s="44"/>
      <c r="T31" s="43"/>
      <c r="U31" s="153"/>
      <c r="V31" s="44" t="s">
        <v>198</v>
      </c>
      <c r="W31" s="57"/>
      <c r="X31" s="43"/>
    </row>
    <row r="32" spans="1:24" ht="22.5" customHeight="1">
      <c r="A32" s="45"/>
      <c r="B32" s="50" t="s">
        <v>204</v>
      </c>
      <c r="C32" s="49"/>
      <c r="D32" s="50" t="s">
        <v>206</v>
      </c>
      <c r="E32" s="44"/>
      <c r="F32" s="50" t="s">
        <v>221</v>
      </c>
      <c r="G32" s="44"/>
      <c r="H32" s="50" t="s">
        <v>223</v>
      </c>
      <c r="I32" s="44"/>
      <c r="J32" s="50" t="s">
        <v>207</v>
      </c>
      <c r="K32" s="49"/>
      <c r="L32" s="50" t="s">
        <v>199</v>
      </c>
      <c r="M32" s="44"/>
      <c r="N32" s="50" t="s">
        <v>208</v>
      </c>
      <c r="O32" s="44"/>
      <c r="P32" s="50" t="s">
        <v>209</v>
      </c>
      <c r="Q32" s="49"/>
      <c r="R32" s="50" t="s">
        <v>210</v>
      </c>
      <c r="S32" s="49"/>
      <c r="T32" s="51" t="s">
        <v>203</v>
      </c>
      <c r="U32" s="59"/>
      <c r="V32" s="50" t="s">
        <v>211</v>
      </c>
      <c r="W32" s="59"/>
      <c r="X32" s="50" t="s">
        <v>212</v>
      </c>
    </row>
    <row r="33" spans="1:24" ht="6.7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54"/>
      <c r="V33" s="47"/>
      <c r="W33" s="154"/>
      <c r="X33" s="47"/>
    </row>
    <row r="34" spans="1:24" ht="22.5" customHeight="1">
      <c r="A34" s="48" t="s">
        <v>214</v>
      </c>
      <c r="B34" s="52">
        <v>5718533</v>
      </c>
      <c r="C34" s="52"/>
      <c r="D34" s="52">
        <v>36056</v>
      </c>
      <c r="E34" s="52"/>
      <c r="F34" s="55" t="s">
        <v>17</v>
      </c>
      <c r="G34" s="52"/>
      <c r="H34" s="52">
        <v>10985674</v>
      </c>
      <c r="I34" s="52"/>
      <c r="J34" s="52">
        <v>1290834</v>
      </c>
      <c r="K34" s="52"/>
      <c r="L34" s="52">
        <v>153880</v>
      </c>
      <c r="M34" s="52"/>
      <c r="N34" s="52">
        <v>567183</v>
      </c>
      <c r="O34" s="52"/>
      <c r="P34" s="52">
        <v>186524</v>
      </c>
      <c r="Q34" s="52"/>
      <c r="R34" s="52">
        <v>-720700</v>
      </c>
      <c r="S34" s="52"/>
      <c r="T34" s="52">
        <v>12243042</v>
      </c>
      <c r="U34" s="54"/>
      <c r="V34" s="52">
        <v>42940</v>
      </c>
      <c r="W34" s="54"/>
      <c r="X34" s="53">
        <f>SUM(B34:V34)</f>
        <v>30503966</v>
      </c>
    </row>
    <row r="35" spans="1:24" ht="22.5" customHeight="1">
      <c r="A35" s="49" t="s">
        <v>85</v>
      </c>
      <c r="B35" s="55" t="s">
        <v>17</v>
      </c>
      <c r="C35" s="52"/>
      <c r="D35" s="55" t="s">
        <v>17</v>
      </c>
      <c r="E35" s="52"/>
      <c r="F35" s="55" t="s">
        <v>17</v>
      </c>
      <c r="G35" s="52"/>
      <c r="H35" s="55" t="s">
        <v>17</v>
      </c>
      <c r="I35" s="52"/>
      <c r="J35" s="52">
        <v>-13351</v>
      </c>
      <c r="K35" s="52"/>
      <c r="L35" s="55" t="s">
        <v>17</v>
      </c>
      <c r="M35" s="52"/>
      <c r="N35" s="52">
        <v>-249410</v>
      </c>
      <c r="O35" s="52"/>
      <c r="P35" s="55" t="s">
        <v>17</v>
      </c>
      <c r="Q35" s="52"/>
      <c r="R35" s="55" t="s">
        <v>17</v>
      </c>
      <c r="S35" s="52"/>
      <c r="T35" s="108">
        <v>1451</v>
      </c>
      <c r="U35" s="54"/>
      <c r="V35" s="52">
        <v>-301</v>
      </c>
      <c r="W35" s="54"/>
      <c r="X35" s="53">
        <f>SUM(B35:V35)</f>
        <v>-261611</v>
      </c>
    </row>
    <row r="36" spans="1:24" ht="22.5" customHeight="1">
      <c r="A36" s="49" t="s">
        <v>92</v>
      </c>
      <c r="B36" s="55" t="s">
        <v>17</v>
      </c>
      <c r="C36" s="52"/>
      <c r="D36" s="55" t="s">
        <v>17</v>
      </c>
      <c r="E36" s="52"/>
      <c r="F36" s="55" t="s">
        <v>17</v>
      </c>
      <c r="G36" s="52"/>
      <c r="H36" s="55" t="s">
        <v>17</v>
      </c>
      <c r="I36" s="52"/>
      <c r="J36" s="55" t="s">
        <v>17</v>
      </c>
      <c r="K36" s="52"/>
      <c r="L36" s="55" t="s">
        <v>17</v>
      </c>
      <c r="M36" s="52"/>
      <c r="N36" s="55" t="s">
        <v>17</v>
      </c>
      <c r="O36" s="52"/>
      <c r="P36" s="52">
        <v>356285</v>
      </c>
      <c r="Q36" s="52"/>
      <c r="R36" s="55" t="s">
        <v>17</v>
      </c>
      <c r="S36" s="52"/>
      <c r="T36" s="55" t="s">
        <v>17</v>
      </c>
      <c r="U36" s="54"/>
      <c r="V36" s="52">
        <v>-15981</v>
      </c>
      <c r="W36" s="54"/>
      <c r="X36" s="53">
        <f>SUM(B36:V36)</f>
        <v>340304</v>
      </c>
    </row>
    <row r="37" spans="1:24" ht="22.5" customHeight="1">
      <c r="A37" s="49" t="s">
        <v>130</v>
      </c>
      <c r="B37" s="55" t="s">
        <v>17</v>
      </c>
      <c r="C37" s="52"/>
      <c r="D37" s="55" t="s">
        <v>17</v>
      </c>
      <c r="E37" s="52"/>
      <c r="F37" s="55" t="s">
        <v>17</v>
      </c>
      <c r="G37" s="52"/>
      <c r="H37" s="55" t="s">
        <v>17</v>
      </c>
      <c r="I37" s="52"/>
      <c r="J37" s="55" t="s">
        <v>17</v>
      </c>
      <c r="K37" s="52"/>
      <c r="L37" s="55" t="s">
        <v>17</v>
      </c>
      <c r="M37" s="52"/>
      <c r="N37" s="55" t="s">
        <v>17</v>
      </c>
      <c r="O37" s="52"/>
      <c r="P37" s="55" t="s">
        <v>17</v>
      </c>
      <c r="Q37" s="52"/>
      <c r="R37" s="55" t="s">
        <v>17</v>
      </c>
      <c r="S37" s="52"/>
      <c r="T37" s="52">
        <v>857031</v>
      </c>
      <c r="U37" s="54"/>
      <c r="V37" s="52">
        <v>39249</v>
      </c>
      <c r="W37" s="54"/>
      <c r="X37" s="53">
        <f>SUM(B37:V37)</f>
        <v>896280</v>
      </c>
    </row>
    <row r="38" spans="1:24" ht="22.5" customHeight="1">
      <c r="A38" s="49" t="s">
        <v>252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/>
      <c r="V38" s="52"/>
      <c r="W38" s="54"/>
      <c r="X38" s="53"/>
    </row>
    <row r="39" spans="1:24" ht="22.5" customHeight="1">
      <c r="A39" s="49" t="s">
        <v>200</v>
      </c>
      <c r="B39" s="67"/>
      <c r="C39" s="68"/>
      <c r="D39" s="67"/>
      <c r="E39" s="52"/>
      <c r="F39" s="55"/>
      <c r="G39" s="52"/>
      <c r="H39" s="67"/>
      <c r="I39" s="52"/>
      <c r="J39" s="55"/>
      <c r="K39" s="52"/>
      <c r="L39" s="55"/>
      <c r="M39" s="52"/>
      <c r="N39" s="55"/>
      <c r="O39" s="52"/>
      <c r="P39" s="55"/>
      <c r="Q39" s="52"/>
      <c r="R39" s="55"/>
      <c r="S39" s="52"/>
      <c r="T39" s="55"/>
      <c r="U39" s="54"/>
      <c r="V39" s="55"/>
      <c r="W39" s="54"/>
      <c r="X39" s="53"/>
    </row>
    <row r="40" spans="1:24" ht="22.5" customHeight="1">
      <c r="A40" s="49" t="s">
        <v>294</v>
      </c>
      <c r="B40" s="55" t="s">
        <v>17</v>
      </c>
      <c r="C40" s="68"/>
      <c r="D40" s="55" t="s">
        <v>17</v>
      </c>
      <c r="E40" s="52"/>
      <c r="F40" s="55" t="s">
        <v>17</v>
      </c>
      <c r="G40" s="52"/>
      <c r="H40" s="55" t="s">
        <v>17</v>
      </c>
      <c r="I40" s="52"/>
      <c r="J40" s="55" t="s">
        <v>17</v>
      </c>
      <c r="K40" s="52"/>
      <c r="L40" s="55" t="s">
        <v>17</v>
      </c>
      <c r="M40" s="52"/>
      <c r="N40" s="55" t="s">
        <v>17</v>
      </c>
      <c r="O40" s="52"/>
      <c r="P40" s="55" t="s">
        <v>17</v>
      </c>
      <c r="Q40" s="52"/>
      <c r="R40" s="55" t="s">
        <v>17</v>
      </c>
      <c r="S40" s="52"/>
      <c r="T40" s="108">
        <v>-593860</v>
      </c>
      <c r="U40" s="54"/>
      <c r="V40" s="52">
        <v>-990</v>
      </c>
      <c r="W40" s="54"/>
      <c r="X40" s="53">
        <f>SUM(B40:V40)</f>
        <v>-594850</v>
      </c>
    </row>
    <row r="41" spans="1:24" ht="22.5" customHeight="1">
      <c r="A41" s="49" t="s">
        <v>295</v>
      </c>
      <c r="B41" s="108">
        <v>9016</v>
      </c>
      <c r="C41" s="68"/>
      <c r="D41" s="67">
        <v>-36056</v>
      </c>
      <c r="E41" s="52"/>
      <c r="F41" s="55" t="s">
        <v>17</v>
      </c>
      <c r="G41" s="52"/>
      <c r="H41" s="108">
        <v>27039</v>
      </c>
      <c r="I41" s="52"/>
      <c r="J41" s="55" t="s">
        <v>17</v>
      </c>
      <c r="K41" s="52"/>
      <c r="L41" s="55" t="s">
        <v>17</v>
      </c>
      <c r="M41" s="52"/>
      <c r="N41" s="55" t="s">
        <v>17</v>
      </c>
      <c r="O41" s="52"/>
      <c r="P41" s="55" t="s">
        <v>17</v>
      </c>
      <c r="Q41" s="52"/>
      <c r="R41" s="55" t="s">
        <v>17</v>
      </c>
      <c r="S41" s="52"/>
      <c r="T41" s="55" t="s">
        <v>17</v>
      </c>
      <c r="U41" s="54"/>
      <c r="V41" s="55" t="s">
        <v>17</v>
      </c>
      <c r="W41" s="54"/>
      <c r="X41" s="53">
        <f>SUM(B41:V41)</f>
        <v>-1</v>
      </c>
    </row>
    <row r="42" spans="1:24" ht="22.5" customHeight="1">
      <c r="A42" s="49" t="s">
        <v>84</v>
      </c>
      <c r="B42" s="55"/>
      <c r="C42" s="52"/>
      <c r="D42" s="55"/>
      <c r="E42" s="52"/>
      <c r="F42" s="55"/>
      <c r="G42" s="52"/>
      <c r="H42" s="55"/>
      <c r="I42" s="52"/>
      <c r="J42" s="55"/>
      <c r="K42" s="52"/>
      <c r="L42" s="55"/>
      <c r="M42" s="52"/>
      <c r="N42" s="55"/>
      <c r="O42" s="52"/>
      <c r="P42" s="55"/>
      <c r="Q42" s="52"/>
      <c r="R42" s="55"/>
      <c r="S42" s="52"/>
      <c r="T42" s="55"/>
      <c r="U42" s="54"/>
      <c r="V42" s="52"/>
      <c r="W42" s="54"/>
      <c r="X42" s="53"/>
    </row>
    <row r="43" spans="1:24" ht="22.5" customHeight="1">
      <c r="A43" s="49" t="s">
        <v>292</v>
      </c>
      <c r="B43" s="55" t="s">
        <v>17</v>
      </c>
      <c r="C43" s="52"/>
      <c r="D43" s="108">
        <v>53</v>
      </c>
      <c r="E43" s="52"/>
      <c r="F43" s="55" t="s">
        <v>17</v>
      </c>
      <c r="G43" s="52"/>
      <c r="H43" s="55" t="s">
        <v>17</v>
      </c>
      <c r="I43" s="52"/>
      <c r="J43" s="55" t="s">
        <v>17</v>
      </c>
      <c r="K43" s="52"/>
      <c r="L43" s="55" t="s">
        <v>17</v>
      </c>
      <c r="M43" s="52"/>
      <c r="N43" s="55" t="s">
        <v>17</v>
      </c>
      <c r="O43" s="52"/>
      <c r="P43" s="55" t="s">
        <v>17</v>
      </c>
      <c r="Q43" s="52"/>
      <c r="R43" s="55" t="s">
        <v>17</v>
      </c>
      <c r="S43" s="52"/>
      <c r="T43" s="55" t="s">
        <v>17</v>
      </c>
      <c r="U43" s="54"/>
      <c r="V43" s="55" t="s">
        <v>17</v>
      </c>
      <c r="W43" s="54"/>
      <c r="X43" s="53">
        <f>SUM(B43:V43)</f>
        <v>53</v>
      </c>
    </row>
    <row r="44" spans="1:24" ht="22.5" customHeight="1">
      <c r="A44" s="49" t="s">
        <v>201</v>
      </c>
      <c r="B44" s="55" t="s">
        <v>17</v>
      </c>
      <c r="C44" s="52"/>
      <c r="D44" s="55" t="s">
        <v>17</v>
      </c>
      <c r="E44" s="52"/>
      <c r="F44" s="55" t="s">
        <v>17</v>
      </c>
      <c r="G44" s="52"/>
      <c r="H44" s="55" t="s">
        <v>17</v>
      </c>
      <c r="I44" s="52"/>
      <c r="J44" s="55" t="s">
        <v>17</v>
      </c>
      <c r="K44" s="52"/>
      <c r="L44" s="55" t="s">
        <v>17</v>
      </c>
      <c r="M44" s="52"/>
      <c r="N44" s="55" t="s">
        <v>17</v>
      </c>
      <c r="O44" s="52"/>
      <c r="P44" s="55" t="s">
        <v>17</v>
      </c>
      <c r="Q44" s="52"/>
      <c r="R44" s="55" t="s">
        <v>17</v>
      </c>
      <c r="S44" s="52"/>
      <c r="T44" s="55" t="s">
        <v>17</v>
      </c>
      <c r="U44" s="54"/>
      <c r="V44" s="52">
        <v>320081</v>
      </c>
      <c r="W44" s="54"/>
      <c r="X44" s="53">
        <f>SUM(B44:V44)</f>
        <v>320081</v>
      </c>
    </row>
    <row r="45" spans="1:24" ht="22.5" customHeight="1">
      <c r="A45" s="49" t="s">
        <v>202</v>
      </c>
      <c r="B45" s="55" t="s">
        <v>17</v>
      </c>
      <c r="C45" s="52"/>
      <c r="D45" s="55" t="s">
        <v>17</v>
      </c>
      <c r="E45" s="52"/>
      <c r="F45" s="55" t="s">
        <v>17</v>
      </c>
      <c r="G45" s="52"/>
      <c r="H45" s="55" t="s">
        <v>17</v>
      </c>
      <c r="I45" s="52"/>
      <c r="J45" s="55" t="s">
        <v>17</v>
      </c>
      <c r="K45" s="52"/>
      <c r="L45" s="55" t="s">
        <v>17</v>
      </c>
      <c r="M45" s="52"/>
      <c r="N45" s="55" t="s">
        <v>17</v>
      </c>
      <c r="O45" s="52"/>
      <c r="P45" s="55" t="s">
        <v>17</v>
      </c>
      <c r="Q45" s="52"/>
      <c r="R45" s="55" t="s">
        <v>17</v>
      </c>
      <c r="S45" s="52"/>
      <c r="T45" s="55" t="s">
        <v>17</v>
      </c>
      <c r="U45" s="54"/>
      <c r="V45" s="52">
        <v>-368</v>
      </c>
      <c r="W45" s="54"/>
      <c r="X45" s="53">
        <f>SUM(B45:V45)</f>
        <v>-368</v>
      </c>
    </row>
    <row r="46" spans="1:24" ht="22.5" customHeight="1" thickBot="1">
      <c r="A46" s="48" t="s">
        <v>281</v>
      </c>
      <c r="B46" s="56">
        <f>SUM(B34:B45)</f>
        <v>5727549</v>
      </c>
      <c r="C46" s="54"/>
      <c r="D46" s="56">
        <f>SUM(D34:D45)</f>
        <v>53</v>
      </c>
      <c r="E46" s="54"/>
      <c r="F46" s="150" t="s">
        <v>17</v>
      </c>
      <c r="G46" s="54"/>
      <c r="H46" s="56">
        <f>SUM(H34:H45)</f>
        <v>11012713</v>
      </c>
      <c r="I46" s="54"/>
      <c r="J46" s="56">
        <f>SUM(J34:J45)</f>
        <v>1277483</v>
      </c>
      <c r="K46" s="54"/>
      <c r="L46" s="56">
        <f>SUM(L34:L45)</f>
        <v>153880</v>
      </c>
      <c r="M46" s="54"/>
      <c r="N46" s="56">
        <f>SUM(N34:N45)</f>
        <v>317773</v>
      </c>
      <c r="O46" s="54"/>
      <c r="P46" s="56">
        <f>SUM(P34:P45)</f>
        <v>542809</v>
      </c>
      <c r="Q46" s="54"/>
      <c r="R46" s="56">
        <f>SUM(R34:R45)</f>
        <v>-720700</v>
      </c>
      <c r="S46" s="54"/>
      <c r="T46" s="56">
        <f>SUM(T34:T45)</f>
        <v>12507664</v>
      </c>
      <c r="U46" s="54"/>
      <c r="V46" s="56">
        <f>SUM(V34:V45)</f>
        <v>384630</v>
      </c>
      <c r="W46" s="54"/>
      <c r="X46" s="56">
        <f>SUM(X34:X45)</f>
        <v>31203854</v>
      </c>
    </row>
    <row r="47" spans="1:24" ht="22.5" customHeight="1" thickTop="1">
      <c r="A47" s="168" t="s">
        <v>184</v>
      </c>
      <c r="B47" s="168"/>
      <c r="C47" s="168"/>
      <c r="D47" s="168"/>
      <c r="X47" s="24" t="s">
        <v>132</v>
      </c>
    </row>
    <row r="48" spans="1:24" ht="22.5" customHeight="1">
      <c r="A48" s="168" t="s">
        <v>287</v>
      </c>
      <c r="B48" s="168"/>
      <c r="C48" s="168"/>
      <c r="D48" s="168"/>
      <c r="E48" s="168"/>
      <c r="F48" s="168"/>
      <c r="G48" s="168"/>
      <c r="H48" s="168"/>
      <c r="X48" s="24" t="s">
        <v>173</v>
      </c>
    </row>
    <row r="49" ht="22.5" customHeight="1">
      <c r="A49" s="41" t="s">
        <v>256</v>
      </c>
    </row>
    <row r="50" ht="22.5" customHeight="1">
      <c r="A50" s="42"/>
    </row>
    <row r="51" spans="1:24" ht="22.5" customHeight="1">
      <c r="A51" s="43"/>
      <c r="B51" s="57"/>
      <c r="C51" s="57"/>
      <c r="D51" s="169" t="s">
        <v>5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1:24" ht="22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4"/>
      <c r="O52" s="44"/>
      <c r="P52" s="44" t="s">
        <v>185</v>
      </c>
      <c r="Q52" s="43"/>
      <c r="R52" s="43"/>
      <c r="S52" s="43"/>
      <c r="T52" s="43"/>
      <c r="U52" s="153"/>
      <c r="V52" s="43"/>
      <c r="W52" s="153"/>
      <c r="X52" s="43"/>
    </row>
    <row r="53" spans="1:24" ht="22.5" customHeight="1">
      <c r="A53" s="43"/>
      <c r="B53" s="44"/>
      <c r="C53" s="44"/>
      <c r="D53" s="44"/>
      <c r="E53" s="44"/>
      <c r="F53" s="44" t="s">
        <v>228</v>
      </c>
      <c r="G53" s="43"/>
      <c r="H53" s="43"/>
      <c r="I53" s="43"/>
      <c r="J53" s="44"/>
      <c r="K53" s="44"/>
      <c r="L53" s="44"/>
      <c r="M53" s="44"/>
      <c r="O53" s="44"/>
      <c r="P53" s="44" t="s">
        <v>186</v>
      </c>
      <c r="Q53" s="44"/>
      <c r="R53" s="44"/>
      <c r="S53" s="44"/>
      <c r="T53" s="43"/>
      <c r="U53" s="153"/>
      <c r="V53" s="44"/>
      <c r="W53" s="57"/>
      <c r="X53" s="43"/>
    </row>
    <row r="54" spans="1:24" ht="22.5" customHeight="1">
      <c r="A54" s="43"/>
      <c r="C54" s="44"/>
      <c r="D54" s="44" t="s">
        <v>187</v>
      </c>
      <c r="E54" s="43"/>
      <c r="F54" s="44" t="s">
        <v>227</v>
      </c>
      <c r="G54" s="43"/>
      <c r="H54" s="43" t="s">
        <v>219</v>
      </c>
      <c r="I54" s="43"/>
      <c r="J54" s="44" t="s">
        <v>193</v>
      </c>
      <c r="K54" s="44"/>
      <c r="L54" s="44" t="s">
        <v>85</v>
      </c>
      <c r="N54" s="22" t="s">
        <v>85</v>
      </c>
      <c r="O54" s="44"/>
      <c r="P54" s="44" t="s">
        <v>188</v>
      </c>
      <c r="Q54" s="44"/>
      <c r="R54" s="44" t="s">
        <v>189</v>
      </c>
      <c r="S54" s="44"/>
      <c r="T54" s="44" t="s">
        <v>190</v>
      </c>
      <c r="U54" s="153"/>
      <c r="V54" s="44"/>
      <c r="W54" s="57"/>
      <c r="X54" s="43"/>
    </row>
    <row r="55" spans="1:24" ht="22.5" customHeight="1">
      <c r="A55" s="43"/>
      <c r="C55" s="44"/>
      <c r="D55" s="44" t="s">
        <v>205</v>
      </c>
      <c r="E55" s="44"/>
      <c r="F55" s="44" t="s">
        <v>192</v>
      </c>
      <c r="G55" s="44"/>
      <c r="H55" s="44" t="s">
        <v>220</v>
      </c>
      <c r="I55" s="44"/>
      <c r="J55" s="44" t="s">
        <v>222</v>
      </c>
      <c r="K55" s="44"/>
      <c r="L55" s="44" t="s">
        <v>194</v>
      </c>
      <c r="N55" s="22" t="s">
        <v>195</v>
      </c>
      <c r="O55" s="44"/>
      <c r="P55" s="44" t="s">
        <v>76</v>
      </c>
      <c r="Q55" s="44"/>
      <c r="R55" s="44" t="s">
        <v>196</v>
      </c>
      <c r="S55" s="44"/>
      <c r="T55" s="44" t="s">
        <v>197</v>
      </c>
      <c r="U55" s="153"/>
      <c r="V55" s="44"/>
      <c r="W55" s="57"/>
      <c r="X55" s="43"/>
    </row>
    <row r="56" spans="1:24" ht="22.5" customHeight="1">
      <c r="A56" s="45"/>
      <c r="C56" s="49"/>
      <c r="D56" s="50" t="s">
        <v>204</v>
      </c>
      <c r="E56" s="44"/>
      <c r="F56" s="50" t="s">
        <v>206</v>
      </c>
      <c r="G56" s="44"/>
      <c r="H56" s="50" t="s">
        <v>221</v>
      </c>
      <c r="I56" s="44"/>
      <c r="J56" s="50" t="s">
        <v>223</v>
      </c>
      <c r="K56" s="44"/>
      <c r="L56" s="50" t="s">
        <v>207</v>
      </c>
      <c r="N56" s="62" t="s">
        <v>199</v>
      </c>
      <c r="O56" s="44"/>
      <c r="P56" s="50" t="s">
        <v>208</v>
      </c>
      <c r="Q56" s="49"/>
      <c r="R56" s="50" t="s">
        <v>209</v>
      </c>
      <c r="S56" s="49"/>
      <c r="T56" s="50" t="s">
        <v>210</v>
      </c>
      <c r="U56" s="59"/>
      <c r="V56" s="51" t="s">
        <v>203</v>
      </c>
      <c r="W56" s="59"/>
      <c r="X56" s="50" t="s">
        <v>212</v>
      </c>
    </row>
    <row r="57" spans="1:24" ht="7.5" customHeight="1">
      <c r="A57" s="45"/>
      <c r="C57" s="49"/>
      <c r="E57" s="44"/>
      <c r="F57" s="57"/>
      <c r="G57" s="44"/>
      <c r="H57" s="57"/>
      <c r="I57" s="44"/>
      <c r="J57" s="57"/>
      <c r="K57" s="49"/>
      <c r="L57" s="57"/>
      <c r="M57" s="44"/>
      <c r="N57" s="57"/>
      <c r="O57" s="44"/>
      <c r="P57" s="57"/>
      <c r="Q57" s="49"/>
      <c r="R57" s="57"/>
      <c r="S57" s="49"/>
      <c r="T57" s="57"/>
      <c r="U57" s="59"/>
      <c r="V57" s="59"/>
      <c r="W57" s="59"/>
      <c r="X57" s="57"/>
    </row>
    <row r="58" spans="1:24" ht="22.5" customHeight="1">
      <c r="A58" s="58" t="s">
        <v>213</v>
      </c>
      <c r="D58" s="52">
        <v>5727562</v>
      </c>
      <c r="E58" s="52"/>
      <c r="F58" s="52">
        <v>1160</v>
      </c>
      <c r="G58" s="52"/>
      <c r="H58" s="136" t="s">
        <v>17</v>
      </c>
      <c r="I58" s="52"/>
      <c r="J58" s="52">
        <v>11012752</v>
      </c>
      <c r="K58" s="52"/>
      <c r="L58" s="52">
        <v>1277483</v>
      </c>
      <c r="M58" s="52"/>
      <c r="N58" s="52">
        <v>153880</v>
      </c>
      <c r="O58" s="52"/>
      <c r="P58" s="52">
        <v>668709</v>
      </c>
      <c r="Q58" s="52"/>
      <c r="R58" s="52">
        <v>415517</v>
      </c>
      <c r="S58" s="52"/>
      <c r="T58" s="52">
        <v>-720700</v>
      </c>
      <c r="U58" s="54"/>
      <c r="V58" s="52">
        <v>12671202</v>
      </c>
      <c r="W58" s="155"/>
      <c r="X58" s="60">
        <f>SUM(D58:V58)</f>
        <v>31207565</v>
      </c>
    </row>
    <row r="59" spans="1:24" ht="22.5" customHeight="1">
      <c r="A59" t="s">
        <v>85</v>
      </c>
      <c r="D59" s="55" t="s">
        <v>17</v>
      </c>
      <c r="E59" s="52"/>
      <c r="F59" s="55" t="s">
        <v>17</v>
      </c>
      <c r="G59" s="52"/>
      <c r="H59" s="55" t="s">
        <v>17</v>
      </c>
      <c r="I59" s="60"/>
      <c r="J59" s="55" t="s">
        <v>17</v>
      </c>
      <c r="K59" s="60"/>
      <c r="L59" s="60">
        <v>857812</v>
      </c>
      <c r="M59" s="60"/>
      <c r="N59" s="151">
        <v>9155</v>
      </c>
      <c r="O59" s="60"/>
      <c r="P59" s="60">
        <v>-724415</v>
      </c>
      <c r="Q59" s="60"/>
      <c r="R59" s="55" t="s">
        <v>17</v>
      </c>
      <c r="S59" s="60"/>
      <c r="T59" s="55" t="s">
        <v>17</v>
      </c>
      <c r="U59" s="155"/>
      <c r="V59" s="55" t="s">
        <v>17</v>
      </c>
      <c r="W59" s="155"/>
      <c r="X59" s="60">
        <f aca="true" t="shared" si="1" ref="X59:X65">SUM(D59:V59)</f>
        <v>142552</v>
      </c>
    </row>
    <row r="60" spans="1:24" ht="22.5" customHeight="1">
      <c r="A60" t="s">
        <v>92</v>
      </c>
      <c r="D60" s="55" t="s">
        <v>17</v>
      </c>
      <c r="E60" s="52"/>
      <c r="F60" s="55" t="s">
        <v>17</v>
      </c>
      <c r="G60" s="52"/>
      <c r="H60" s="55" t="s">
        <v>17</v>
      </c>
      <c r="I60" s="60"/>
      <c r="J60" s="55" t="s">
        <v>17</v>
      </c>
      <c r="K60" s="60"/>
      <c r="L60" s="55" t="s">
        <v>17</v>
      </c>
      <c r="M60" s="52"/>
      <c r="N60" s="55" t="s">
        <v>17</v>
      </c>
      <c r="O60" s="60"/>
      <c r="P60" s="55" t="s">
        <v>17</v>
      </c>
      <c r="Q60" s="60"/>
      <c r="R60" s="60">
        <v>530013</v>
      </c>
      <c r="S60" s="60"/>
      <c r="T60" s="55" t="s">
        <v>17</v>
      </c>
      <c r="U60" s="155"/>
      <c r="V60" s="55" t="s">
        <v>17</v>
      </c>
      <c r="W60" s="155"/>
      <c r="X60" s="60">
        <f t="shared" si="1"/>
        <v>530013</v>
      </c>
    </row>
    <row r="61" spans="1:24" ht="22.5" customHeight="1">
      <c r="A61" t="s">
        <v>130</v>
      </c>
      <c r="D61" s="55" t="s">
        <v>17</v>
      </c>
      <c r="E61" s="52"/>
      <c r="F61" s="55" t="s">
        <v>17</v>
      </c>
      <c r="G61" s="52"/>
      <c r="H61" s="55" t="s">
        <v>17</v>
      </c>
      <c r="I61" s="60"/>
      <c r="J61" s="55" t="s">
        <v>17</v>
      </c>
      <c r="K61" s="60"/>
      <c r="L61" s="55" t="s">
        <v>17</v>
      </c>
      <c r="M61" s="52"/>
      <c r="N61" s="55" t="s">
        <v>17</v>
      </c>
      <c r="O61" s="60"/>
      <c r="P61" s="55" t="s">
        <v>17</v>
      </c>
      <c r="Q61" s="60"/>
      <c r="R61" s="55" t="s">
        <v>17</v>
      </c>
      <c r="S61" s="60"/>
      <c r="T61" s="55" t="s">
        <v>17</v>
      </c>
      <c r="U61" s="155"/>
      <c r="V61" s="60">
        <v>6054799</v>
      </c>
      <c r="W61" s="155"/>
      <c r="X61" s="60">
        <f t="shared" si="1"/>
        <v>6054799</v>
      </c>
    </row>
    <row r="62" spans="1:24" ht="22.5" customHeight="1">
      <c r="A62" t="s">
        <v>216</v>
      </c>
      <c r="D62" s="60"/>
      <c r="E62" s="60"/>
      <c r="F62" s="64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55"/>
      <c r="X62" s="60"/>
    </row>
    <row r="63" spans="1:24" ht="22.5" customHeight="1">
      <c r="A63" t="s">
        <v>290</v>
      </c>
      <c r="D63" s="55" t="s">
        <v>17</v>
      </c>
      <c r="E63" s="60"/>
      <c r="F63" s="55" t="s">
        <v>17</v>
      </c>
      <c r="G63" s="60"/>
      <c r="H63" s="55" t="s">
        <v>17</v>
      </c>
      <c r="I63" s="60"/>
      <c r="J63" s="55" t="s">
        <v>17</v>
      </c>
      <c r="K63" s="60"/>
      <c r="L63" s="55" t="s">
        <v>17</v>
      </c>
      <c r="M63" s="60"/>
      <c r="N63" s="55" t="s">
        <v>17</v>
      </c>
      <c r="O63" s="60"/>
      <c r="P63" s="55" t="s">
        <v>17</v>
      </c>
      <c r="Q63" s="60"/>
      <c r="R63" s="55" t="s">
        <v>17</v>
      </c>
      <c r="S63" s="60"/>
      <c r="T63" s="55" t="s">
        <v>17</v>
      </c>
      <c r="U63" s="155"/>
      <c r="V63" s="109">
        <v>-1942659</v>
      </c>
      <c r="W63" s="155"/>
      <c r="X63" s="60">
        <f t="shared" si="1"/>
        <v>-1942659</v>
      </c>
    </row>
    <row r="64" spans="1:24" ht="22.5" customHeight="1">
      <c r="A64" t="s">
        <v>291</v>
      </c>
      <c r="D64" s="109">
        <v>1792376</v>
      </c>
      <c r="E64" s="60"/>
      <c r="F64" s="72">
        <v>-1160</v>
      </c>
      <c r="G64" s="60"/>
      <c r="H64" s="108">
        <v>-47120</v>
      </c>
      <c r="I64" s="60"/>
      <c r="J64" s="109">
        <v>5423740</v>
      </c>
      <c r="K64" s="60"/>
      <c r="L64" s="55" t="s">
        <v>17</v>
      </c>
      <c r="M64" s="52"/>
      <c r="N64" s="55" t="s">
        <v>17</v>
      </c>
      <c r="O64" s="60"/>
      <c r="P64" s="55" t="s">
        <v>17</v>
      </c>
      <c r="Q64" s="60"/>
      <c r="R64" s="55" t="s">
        <v>17</v>
      </c>
      <c r="S64" s="60"/>
      <c r="T64" s="55" t="s">
        <v>17</v>
      </c>
      <c r="U64" s="155"/>
      <c r="V64" s="55" t="s">
        <v>17</v>
      </c>
      <c r="W64" s="155"/>
      <c r="X64" s="60">
        <f t="shared" si="1"/>
        <v>7167836</v>
      </c>
    </row>
    <row r="65" spans="1:24" ht="22.5" customHeight="1">
      <c r="A65" t="s">
        <v>293</v>
      </c>
      <c r="D65" s="62" t="s">
        <v>17</v>
      </c>
      <c r="E65" s="137"/>
      <c r="F65" s="62" t="s">
        <v>17</v>
      </c>
      <c r="G65" s="137"/>
      <c r="H65" s="142">
        <v>47120</v>
      </c>
      <c r="I65" s="137"/>
      <c r="J65" s="62" t="s">
        <v>17</v>
      </c>
      <c r="K65" s="137"/>
      <c r="L65" s="62" t="s">
        <v>17</v>
      </c>
      <c r="M65" s="137"/>
      <c r="N65" s="62" t="s">
        <v>17</v>
      </c>
      <c r="O65" s="137"/>
      <c r="P65" s="62" t="s">
        <v>17</v>
      </c>
      <c r="Q65" s="119"/>
      <c r="R65" s="62" t="s">
        <v>17</v>
      </c>
      <c r="S65" s="119"/>
      <c r="T65" s="55" t="s">
        <v>17</v>
      </c>
      <c r="V65" s="55" t="s">
        <v>17</v>
      </c>
      <c r="X65" s="60">
        <f t="shared" si="1"/>
        <v>47120</v>
      </c>
    </row>
    <row r="66" spans="1:24" ht="22.5" customHeight="1" thickBot="1">
      <c r="A66" s="48" t="s">
        <v>254</v>
      </c>
      <c r="D66" s="61">
        <f>SUM(D58:D64)</f>
        <v>7519938</v>
      </c>
      <c r="E66" s="60"/>
      <c r="F66" s="63" t="s">
        <v>17</v>
      </c>
      <c r="G66" s="60"/>
      <c r="H66" s="63" t="s">
        <v>17</v>
      </c>
      <c r="I66" s="60"/>
      <c r="J66" s="61">
        <f>SUM(J58:J64)</f>
        <v>16436492</v>
      </c>
      <c r="K66" s="60"/>
      <c r="L66" s="61">
        <f>SUM(L58:L64)</f>
        <v>2135295</v>
      </c>
      <c r="M66" s="60"/>
      <c r="N66" s="61">
        <f>SUM(N58:N64)</f>
        <v>163035</v>
      </c>
      <c r="O66" s="60"/>
      <c r="P66" s="61">
        <f>SUM(P58:P64)</f>
        <v>-55706</v>
      </c>
      <c r="Q66" s="60"/>
      <c r="R66" s="61">
        <f>SUM(R58:R64)</f>
        <v>945530</v>
      </c>
      <c r="S66" s="60"/>
      <c r="T66" s="152">
        <f>SUM(T58:T64)</f>
        <v>-720700</v>
      </c>
      <c r="U66" s="155"/>
      <c r="V66" s="152">
        <f>SUM(V58:V64)</f>
        <v>16783342</v>
      </c>
      <c r="W66" s="155">
        <f>SUM(W58:W64)</f>
        <v>0</v>
      </c>
      <c r="X66" s="152">
        <f>SUM(D66:V66)</f>
        <v>43207226</v>
      </c>
    </row>
    <row r="67" spans="1:4" ht="22.5" customHeight="1" thickTop="1">
      <c r="A67" s="168" t="s">
        <v>184</v>
      </c>
      <c r="B67" s="168"/>
      <c r="C67" s="168"/>
      <c r="D67" s="168"/>
    </row>
    <row r="68" spans="1:8" ht="22.5" customHeight="1">
      <c r="A68" s="168" t="s">
        <v>309</v>
      </c>
      <c r="B68" s="168"/>
      <c r="C68" s="168"/>
      <c r="D68" s="168"/>
      <c r="E68" s="168"/>
      <c r="F68" s="168"/>
      <c r="G68" s="168"/>
      <c r="H68" s="168"/>
    </row>
    <row r="69" ht="22.5" customHeight="1">
      <c r="A69" s="41" t="s">
        <v>256</v>
      </c>
    </row>
    <row r="72" spans="2:22" ht="22.5" customHeight="1">
      <c r="B72" s="170" t="s">
        <v>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</row>
    <row r="73" spans="1:22" ht="22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4"/>
      <c r="N73" s="44" t="s">
        <v>185</v>
      </c>
      <c r="O73" s="44"/>
      <c r="P73" s="43"/>
      <c r="Q73" s="43"/>
      <c r="R73" s="43"/>
      <c r="S73" s="43"/>
      <c r="T73" s="43"/>
      <c r="U73" s="153"/>
      <c r="V73" s="43"/>
    </row>
    <row r="74" spans="1:22" ht="22.5" customHeight="1">
      <c r="A74" s="43"/>
      <c r="B74" s="44"/>
      <c r="C74" s="44"/>
      <c r="D74" s="44" t="s">
        <v>228</v>
      </c>
      <c r="E74" s="44"/>
      <c r="F74" s="43"/>
      <c r="G74" s="43"/>
      <c r="H74" s="43"/>
      <c r="I74" s="43"/>
      <c r="J74" s="44"/>
      <c r="K74" s="44"/>
      <c r="L74" s="44"/>
      <c r="M74" s="44"/>
      <c r="N74" s="44" t="s">
        <v>186</v>
      </c>
      <c r="O74" s="44"/>
      <c r="P74" s="44"/>
      <c r="Q74" s="44"/>
      <c r="R74" s="44"/>
      <c r="S74" s="44"/>
      <c r="T74" s="43"/>
      <c r="U74" s="153"/>
      <c r="V74" s="44"/>
    </row>
    <row r="75" spans="1:22" ht="22.5" customHeight="1">
      <c r="A75" s="43"/>
      <c r="B75" s="44" t="s">
        <v>187</v>
      </c>
      <c r="C75" s="44"/>
      <c r="D75" s="44" t="s">
        <v>227</v>
      </c>
      <c r="E75" s="44"/>
      <c r="F75" s="43" t="s">
        <v>219</v>
      </c>
      <c r="G75" s="43"/>
      <c r="H75" s="44" t="s">
        <v>193</v>
      </c>
      <c r="I75" s="43"/>
      <c r="J75" s="44" t="s">
        <v>85</v>
      </c>
      <c r="K75" s="44"/>
      <c r="L75" s="44" t="s">
        <v>85</v>
      </c>
      <c r="M75" s="44"/>
      <c r="N75" s="44" t="s">
        <v>188</v>
      </c>
      <c r="O75" s="44"/>
      <c r="P75" s="44" t="s">
        <v>189</v>
      </c>
      <c r="Q75" s="44"/>
      <c r="R75" s="44" t="s">
        <v>190</v>
      </c>
      <c r="S75" s="44"/>
      <c r="T75" s="43"/>
      <c r="U75" s="153"/>
      <c r="V75" s="44"/>
    </row>
    <row r="76" spans="1:22" ht="22.5" customHeight="1">
      <c r="A76" s="43"/>
      <c r="B76" s="44" t="s">
        <v>205</v>
      </c>
      <c r="C76" s="44"/>
      <c r="D76" s="44" t="s">
        <v>192</v>
      </c>
      <c r="E76" s="44"/>
      <c r="F76" s="44" t="s">
        <v>220</v>
      </c>
      <c r="G76" s="44"/>
      <c r="H76" s="44" t="s">
        <v>222</v>
      </c>
      <c r="I76" s="44"/>
      <c r="J76" s="44" t="s">
        <v>194</v>
      </c>
      <c r="K76" s="44"/>
      <c r="L76" s="44" t="s">
        <v>195</v>
      </c>
      <c r="M76" s="44"/>
      <c r="N76" s="44" t="s">
        <v>76</v>
      </c>
      <c r="O76" s="44"/>
      <c r="P76" s="44" t="s">
        <v>196</v>
      </c>
      <c r="Q76" s="44"/>
      <c r="R76" s="44" t="s">
        <v>197</v>
      </c>
      <c r="S76" s="44"/>
      <c r="T76" s="43"/>
      <c r="U76" s="153"/>
      <c r="V76" s="44"/>
    </row>
    <row r="77" spans="1:22" ht="22.5" customHeight="1">
      <c r="A77" s="45"/>
      <c r="B77" s="50" t="s">
        <v>204</v>
      </c>
      <c r="C77" s="49"/>
      <c r="D77" s="50" t="s">
        <v>206</v>
      </c>
      <c r="E77" s="44"/>
      <c r="F77" s="50" t="s">
        <v>221</v>
      </c>
      <c r="G77" s="44"/>
      <c r="H77" s="50" t="s">
        <v>223</v>
      </c>
      <c r="I77" s="44"/>
      <c r="J77" s="50" t="s">
        <v>207</v>
      </c>
      <c r="K77" s="49"/>
      <c r="L77" s="50" t="s">
        <v>199</v>
      </c>
      <c r="M77" s="44"/>
      <c r="N77" s="50" t="s">
        <v>208</v>
      </c>
      <c r="O77" s="44"/>
      <c r="P77" s="50" t="s">
        <v>209</v>
      </c>
      <c r="Q77" s="49"/>
      <c r="R77" s="50" t="s">
        <v>210</v>
      </c>
      <c r="S77" s="49"/>
      <c r="T77" s="51" t="s">
        <v>203</v>
      </c>
      <c r="U77" s="59"/>
      <c r="V77" s="50" t="s">
        <v>288</v>
      </c>
    </row>
    <row r="78" spans="1:22" ht="22.5" customHeight="1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154"/>
      <c r="V78" s="47"/>
    </row>
    <row r="79" spans="1:22" ht="22.5" customHeight="1">
      <c r="A79" s="48" t="s">
        <v>214</v>
      </c>
      <c r="B79" s="52">
        <v>5718533</v>
      </c>
      <c r="C79" s="52"/>
      <c r="D79" s="52">
        <v>36056</v>
      </c>
      <c r="E79" s="52"/>
      <c r="F79" s="55" t="s">
        <v>17</v>
      </c>
      <c r="G79" s="52"/>
      <c r="H79" s="52">
        <v>10985674</v>
      </c>
      <c r="I79" s="52"/>
      <c r="J79" s="52">
        <v>1290834</v>
      </c>
      <c r="K79" s="52"/>
      <c r="L79" s="52">
        <v>153880</v>
      </c>
      <c r="M79" s="52"/>
      <c r="N79" s="52">
        <v>567183</v>
      </c>
      <c r="O79" s="52"/>
      <c r="P79" s="52">
        <v>186524</v>
      </c>
      <c r="Q79" s="52"/>
      <c r="R79" s="52">
        <v>-720700</v>
      </c>
      <c r="S79" s="52"/>
      <c r="T79" s="52">
        <v>12243042</v>
      </c>
      <c r="U79" s="54"/>
      <c r="V79" s="52">
        <f>SUM(B79:T79)</f>
        <v>30461026</v>
      </c>
    </row>
    <row r="80" spans="1:22" ht="22.5" customHeight="1">
      <c r="A80" s="49" t="s">
        <v>85</v>
      </c>
      <c r="B80" s="55" t="s">
        <v>17</v>
      </c>
      <c r="C80" s="52"/>
      <c r="D80" s="55" t="s">
        <v>17</v>
      </c>
      <c r="E80" s="52"/>
      <c r="F80" s="55" t="s">
        <v>17</v>
      </c>
      <c r="G80" s="52"/>
      <c r="H80" s="55" t="s">
        <v>17</v>
      </c>
      <c r="I80" s="52"/>
      <c r="J80" s="52">
        <v>-13351</v>
      </c>
      <c r="K80" s="52"/>
      <c r="L80" s="55" t="s">
        <v>17</v>
      </c>
      <c r="M80" s="52"/>
      <c r="N80" s="52">
        <v>-249410</v>
      </c>
      <c r="O80" s="52"/>
      <c r="P80" s="55" t="s">
        <v>17</v>
      </c>
      <c r="Q80" s="52"/>
      <c r="R80" s="55" t="s">
        <v>17</v>
      </c>
      <c r="S80" s="52"/>
      <c r="T80" s="108">
        <v>1451</v>
      </c>
      <c r="U80" s="54"/>
      <c r="V80" s="52">
        <f>SUM(B80:T80)</f>
        <v>-261310</v>
      </c>
    </row>
    <row r="81" spans="1:22" ht="22.5" customHeight="1">
      <c r="A81" s="49" t="s">
        <v>92</v>
      </c>
      <c r="B81" s="55" t="s">
        <v>17</v>
      </c>
      <c r="C81" s="52"/>
      <c r="D81" s="55" t="s">
        <v>17</v>
      </c>
      <c r="E81" s="52"/>
      <c r="F81" s="55" t="s">
        <v>17</v>
      </c>
      <c r="G81" s="52"/>
      <c r="H81" s="55" t="s">
        <v>17</v>
      </c>
      <c r="I81" s="52"/>
      <c r="J81" s="55" t="s">
        <v>17</v>
      </c>
      <c r="K81" s="52"/>
      <c r="L81" s="55" t="s">
        <v>17</v>
      </c>
      <c r="M81" s="52"/>
      <c r="N81" s="55" t="s">
        <v>17</v>
      </c>
      <c r="O81" s="52"/>
      <c r="P81" s="52">
        <v>356285</v>
      </c>
      <c r="Q81" s="52"/>
      <c r="R81" s="55" t="s">
        <v>17</v>
      </c>
      <c r="S81" s="52"/>
      <c r="T81" s="55" t="s">
        <v>17</v>
      </c>
      <c r="U81" s="54"/>
      <c r="V81" s="52">
        <f>SUM(B81:T81)</f>
        <v>356285</v>
      </c>
    </row>
    <row r="82" spans="1:22" ht="22.5" customHeight="1">
      <c r="A82" s="49" t="s">
        <v>130</v>
      </c>
      <c r="B82" s="55" t="s">
        <v>17</v>
      </c>
      <c r="C82" s="52"/>
      <c r="D82" s="55" t="s">
        <v>17</v>
      </c>
      <c r="E82" s="52"/>
      <c r="F82" s="55" t="s">
        <v>17</v>
      </c>
      <c r="G82" s="52"/>
      <c r="H82" s="55" t="s">
        <v>17</v>
      </c>
      <c r="I82" s="52"/>
      <c r="J82" s="55" t="s">
        <v>17</v>
      </c>
      <c r="K82" s="52"/>
      <c r="L82" s="55" t="s">
        <v>17</v>
      </c>
      <c r="M82" s="52"/>
      <c r="N82" s="55" t="s">
        <v>17</v>
      </c>
      <c r="O82" s="52"/>
      <c r="P82" s="55" t="s">
        <v>17</v>
      </c>
      <c r="Q82" s="52"/>
      <c r="R82" s="55" t="s">
        <v>17</v>
      </c>
      <c r="S82" s="52"/>
      <c r="T82" s="52">
        <v>857031</v>
      </c>
      <c r="U82" s="54"/>
      <c r="V82" s="52">
        <f>SUM(B82:T82)</f>
        <v>857031</v>
      </c>
    </row>
    <row r="83" spans="1:22" ht="22.5" customHeight="1">
      <c r="A83" s="49" t="s">
        <v>282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4"/>
      <c r="V83" s="52"/>
    </row>
    <row r="84" spans="1:22" ht="22.5" customHeight="1">
      <c r="A84" s="49" t="s">
        <v>290</v>
      </c>
      <c r="B84" s="55" t="s">
        <v>17</v>
      </c>
      <c r="C84" s="68"/>
      <c r="D84" s="55" t="s">
        <v>17</v>
      </c>
      <c r="E84" s="52"/>
      <c r="F84" s="55" t="s">
        <v>17</v>
      </c>
      <c r="G84" s="52"/>
      <c r="H84" s="55" t="s">
        <v>17</v>
      </c>
      <c r="I84" s="52"/>
      <c r="J84" s="55" t="s">
        <v>17</v>
      </c>
      <c r="K84" s="52"/>
      <c r="L84" s="55" t="s">
        <v>17</v>
      </c>
      <c r="M84" s="52"/>
      <c r="N84" s="55" t="s">
        <v>17</v>
      </c>
      <c r="O84" s="52"/>
      <c r="P84" s="55" t="s">
        <v>17</v>
      </c>
      <c r="Q84" s="52"/>
      <c r="R84" s="55" t="s">
        <v>17</v>
      </c>
      <c r="S84" s="52"/>
      <c r="T84" s="108">
        <v>-593860</v>
      </c>
      <c r="U84" s="54"/>
      <c r="V84" s="52">
        <f>SUM(B84:T84)</f>
        <v>-593860</v>
      </c>
    </row>
    <row r="85" spans="1:22" ht="22.5" customHeight="1">
      <c r="A85" s="49" t="s">
        <v>295</v>
      </c>
      <c r="B85" s="108">
        <v>9016</v>
      </c>
      <c r="C85" s="68"/>
      <c r="D85" s="67">
        <v>-36056</v>
      </c>
      <c r="E85" s="52"/>
      <c r="F85" s="55" t="s">
        <v>17</v>
      </c>
      <c r="G85" s="52"/>
      <c r="H85" s="108">
        <v>27039</v>
      </c>
      <c r="I85" s="52"/>
      <c r="J85" s="55" t="s">
        <v>17</v>
      </c>
      <c r="K85" s="52"/>
      <c r="L85" s="55" t="s">
        <v>17</v>
      </c>
      <c r="M85" s="52"/>
      <c r="N85" s="55" t="s">
        <v>17</v>
      </c>
      <c r="O85" s="52"/>
      <c r="P85" s="55" t="s">
        <v>17</v>
      </c>
      <c r="Q85" s="52"/>
      <c r="R85" s="55" t="s">
        <v>17</v>
      </c>
      <c r="S85" s="52"/>
      <c r="T85" s="55" t="s">
        <v>17</v>
      </c>
      <c r="U85" s="54"/>
      <c r="V85" s="52">
        <f>SUM(B85:T85)</f>
        <v>-1</v>
      </c>
    </row>
    <row r="86" spans="1:22" ht="22.5" customHeight="1">
      <c r="A86" s="49" t="s">
        <v>84</v>
      </c>
      <c r="B86" s="55"/>
      <c r="C86" s="52"/>
      <c r="D86" s="55"/>
      <c r="E86" s="52"/>
      <c r="F86" s="55"/>
      <c r="G86" s="52"/>
      <c r="H86" s="55"/>
      <c r="I86" s="52"/>
      <c r="J86" s="55"/>
      <c r="K86" s="52"/>
      <c r="L86" s="55"/>
      <c r="M86" s="52"/>
      <c r="N86" s="55"/>
      <c r="O86" s="52"/>
      <c r="P86" s="55"/>
      <c r="Q86" s="52"/>
      <c r="R86" s="55"/>
      <c r="S86" s="52"/>
      <c r="T86" s="55"/>
      <c r="U86" s="54"/>
      <c r="V86" s="52"/>
    </row>
    <row r="87" spans="1:22" ht="22.5" customHeight="1">
      <c r="A87" s="49" t="s">
        <v>292</v>
      </c>
      <c r="B87" s="55" t="s">
        <v>17</v>
      </c>
      <c r="C87" s="52"/>
      <c r="D87" s="108">
        <v>53</v>
      </c>
      <c r="E87" s="52"/>
      <c r="F87" s="55" t="s">
        <v>17</v>
      </c>
      <c r="G87" s="52"/>
      <c r="H87" s="55" t="s">
        <v>17</v>
      </c>
      <c r="I87" s="52"/>
      <c r="J87" s="55" t="s">
        <v>17</v>
      </c>
      <c r="K87" s="52"/>
      <c r="L87" s="55" t="s">
        <v>17</v>
      </c>
      <c r="M87" s="52"/>
      <c r="N87" s="55" t="s">
        <v>17</v>
      </c>
      <c r="O87" s="52"/>
      <c r="P87" s="55" t="s">
        <v>17</v>
      </c>
      <c r="Q87" s="52"/>
      <c r="R87" s="55" t="s">
        <v>17</v>
      </c>
      <c r="S87" s="52"/>
      <c r="T87" s="55" t="s">
        <v>17</v>
      </c>
      <c r="U87" s="54"/>
      <c r="V87" s="124">
        <f>SUM(B87:T87)</f>
        <v>53</v>
      </c>
    </row>
    <row r="88" spans="1:22" ht="22.5" customHeight="1" thickBot="1">
      <c r="A88" s="48" t="s">
        <v>281</v>
      </c>
      <c r="B88" s="56">
        <f>SUM(B79:B87)</f>
        <v>5727549</v>
      </c>
      <c r="C88" s="54"/>
      <c r="D88" s="56">
        <f>SUM(D79:D87)</f>
        <v>53</v>
      </c>
      <c r="E88" s="54"/>
      <c r="F88" s="123" t="s">
        <v>17</v>
      </c>
      <c r="G88" s="54"/>
      <c r="H88" s="56">
        <f>SUM(H79:H87)</f>
        <v>11012713</v>
      </c>
      <c r="I88" s="54"/>
      <c r="J88" s="56">
        <f>SUM(J79:J87)</f>
        <v>1277483</v>
      </c>
      <c r="K88" s="54"/>
      <c r="L88" s="56">
        <f>SUM(L79:L87)</f>
        <v>153880</v>
      </c>
      <c r="M88" s="54"/>
      <c r="N88" s="56">
        <f>SUM(N79:N87)</f>
        <v>317773</v>
      </c>
      <c r="O88" s="54"/>
      <c r="P88" s="56">
        <f>SUM(P79:P87)</f>
        <v>542809</v>
      </c>
      <c r="Q88" s="54"/>
      <c r="R88" s="56">
        <f>SUM(R79:R87)</f>
        <v>-720700</v>
      </c>
      <c r="S88" s="54"/>
      <c r="T88" s="56">
        <f>SUM(T79:T87)</f>
        <v>12507664</v>
      </c>
      <c r="U88" s="54"/>
      <c r="V88" s="56">
        <f>SUM(V79:V87)</f>
        <v>30819224</v>
      </c>
    </row>
    <row r="89" ht="22.5" customHeight="1" thickTop="1"/>
  </sheetData>
  <mergeCells count="12">
    <mergeCell ref="A1:D1"/>
    <mergeCell ref="A2:D2"/>
    <mergeCell ref="A23:D23"/>
    <mergeCell ref="A24:D24"/>
    <mergeCell ref="B5:X5"/>
    <mergeCell ref="A47:D47"/>
    <mergeCell ref="B27:X27"/>
    <mergeCell ref="B72:V72"/>
    <mergeCell ref="A48:H48"/>
    <mergeCell ref="D51:X51"/>
    <mergeCell ref="A67:D67"/>
    <mergeCell ref="A68:H68"/>
  </mergeCells>
  <printOptions/>
  <pageMargins left="0.7" right="0.3" top="0.48" bottom="0.5" header="0.5" footer="0.5"/>
  <pageSetup firstPageNumber="12" useFirstPageNumber="1" horizontalDpi="600" verticalDpi="600" orientation="landscape" paperSize="9" scale="72" r:id="rId1"/>
  <headerFooter alignWithMargins="0">
    <oddFooter>&amp;L&amp;17หมายเหตุประกอบงบการเงินเป็นส่วนหนึ่งของงบการเงินนี้
&amp;R&amp;17&amp;P</oddFooter>
  </headerFooter>
  <rowBreaks count="3" manualBreakCount="3">
    <brk id="22" max="255" man="1"/>
    <brk id="4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72">
      <selection activeCell="B176" sqref="B176"/>
    </sheetView>
  </sheetViews>
  <sheetFormatPr defaultColWidth="9.140625" defaultRowHeight="23.25" customHeight="1"/>
  <cols>
    <col min="1" max="1" width="49.57421875" style="21" customWidth="1"/>
    <col min="2" max="2" width="11.8515625" style="21" customWidth="1"/>
    <col min="3" max="3" width="1.28515625" style="21" customWidth="1"/>
    <col min="4" max="4" width="12.00390625" style="21" customWidth="1"/>
    <col min="5" max="5" width="1.28515625" style="21" customWidth="1"/>
    <col min="6" max="6" width="11.8515625" style="21" customWidth="1"/>
    <col min="7" max="7" width="1.1484375" style="21" customWidth="1"/>
    <col min="8" max="8" width="12.00390625" style="21" customWidth="1"/>
    <col min="9" max="9" width="9.28125" style="21" bestFit="1" customWidth="1"/>
    <col min="10" max="16384" width="9.140625" style="21" customWidth="1"/>
  </cols>
  <sheetData>
    <row r="1" spans="1:8" ht="23.25" customHeight="1">
      <c r="A1" s="25" t="s">
        <v>134</v>
      </c>
      <c r="D1" s="26" t="s">
        <v>170</v>
      </c>
      <c r="H1" s="24" t="s">
        <v>171</v>
      </c>
    </row>
    <row r="2" spans="1:10" ht="23.25" customHeight="1">
      <c r="A2" s="25" t="s">
        <v>135</v>
      </c>
      <c r="H2" s="24" t="s">
        <v>173</v>
      </c>
      <c r="J2" s="27" t="s">
        <v>172</v>
      </c>
    </row>
    <row r="3" ht="23.25" customHeight="1">
      <c r="A3" s="25" t="s">
        <v>278</v>
      </c>
    </row>
    <row r="4" ht="23.25" customHeight="1">
      <c r="A4" s="28"/>
    </row>
    <row r="5" spans="1:8" ht="23.25" customHeight="1">
      <c r="A5"/>
      <c r="B5" s="163" t="s">
        <v>5</v>
      </c>
      <c r="C5" s="163"/>
      <c r="D5" s="163"/>
      <c r="E5" s="163"/>
      <c r="F5" s="163"/>
      <c r="G5" s="163"/>
      <c r="H5" s="163"/>
    </row>
    <row r="6" spans="1:8" ht="23.25" customHeight="1">
      <c r="A6" s="29"/>
      <c r="B6" s="164" t="s">
        <v>6</v>
      </c>
      <c r="C6" s="164"/>
      <c r="D6" s="164"/>
      <c r="E6" s="35"/>
      <c r="F6" s="164" t="s">
        <v>7</v>
      </c>
      <c r="G6" s="164"/>
      <c r="H6" s="164"/>
    </row>
    <row r="7" spans="1:8" ht="23.25" customHeight="1">
      <c r="A7" s="29"/>
      <c r="B7" s="36">
        <v>2548</v>
      </c>
      <c r="C7" s="30"/>
      <c r="D7" s="36">
        <v>2547</v>
      </c>
      <c r="E7" s="30"/>
      <c r="F7" s="36">
        <v>2548</v>
      </c>
      <c r="G7" s="30"/>
      <c r="H7" s="36">
        <v>2547</v>
      </c>
    </row>
    <row r="8" s="75" customFormat="1" ht="23.25" customHeight="1">
      <c r="A8" s="28" t="s">
        <v>136</v>
      </c>
    </row>
    <row r="9" spans="1:8" s="75" customFormat="1" ht="23.25" customHeight="1">
      <c r="A9" s="75" t="s">
        <v>130</v>
      </c>
      <c r="B9" s="39">
        <v>6054799</v>
      </c>
      <c r="C9" s="39"/>
      <c r="D9" s="39">
        <v>857031</v>
      </c>
      <c r="E9" s="39"/>
      <c r="F9" s="39">
        <v>6054799</v>
      </c>
      <c r="G9" s="39"/>
      <c r="H9" s="39">
        <v>857031</v>
      </c>
    </row>
    <row r="10" spans="1:8" s="75" customFormat="1" ht="23.25" customHeight="1">
      <c r="A10" s="75" t="s">
        <v>137</v>
      </c>
      <c r="B10" s="39"/>
      <c r="C10" s="39"/>
      <c r="D10" s="39"/>
      <c r="E10" s="39"/>
      <c r="G10" s="39"/>
      <c r="H10" s="39"/>
    </row>
    <row r="11" spans="1:8" s="75" customFormat="1" ht="23.25" customHeight="1">
      <c r="A11" s="75" t="s">
        <v>257</v>
      </c>
      <c r="B11" s="39"/>
      <c r="C11" s="39"/>
      <c r="D11" s="39"/>
      <c r="E11" s="39"/>
      <c r="G11" s="39"/>
      <c r="H11" s="39"/>
    </row>
    <row r="12" spans="1:8" s="75" customFormat="1" ht="23.25" customHeight="1">
      <c r="A12" s="75" t="s">
        <v>258</v>
      </c>
      <c r="B12" s="132">
        <v>2349560</v>
      </c>
      <c r="C12" s="39"/>
      <c r="D12" s="39">
        <v>1863090</v>
      </c>
      <c r="E12" s="39"/>
      <c r="F12" s="39">
        <v>935062</v>
      </c>
      <c r="G12" s="39"/>
      <c r="H12" s="39">
        <v>631073</v>
      </c>
    </row>
    <row r="13" spans="1:8" s="75" customFormat="1" ht="23.25" customHeight="1">
      <c r="A13" s="75" t="s">
        <v>259</v>
      </c>
      <c r="B13" s="39">
        <v>50881</v>
      </c>
      <c r="C13" s="39"/>
      <c r="D13" s="39">
        <v>5019</v>
      </c>
      <c r="E13" s="39"/>
      <c r="F13" s="10">
        <v>-5678</v>
      </c>
      <c r="G13" s="39"/>
      <c r="H13" s="39">
        <v>-7928</v>
      </c>
    </row>
    <row r="14" spans="1:8" s="75" customFormat="1" ht="23.25" customHeight="1">
      <c r="A14" s="75" t="s">
        <v>307</v>
      </c>
      <c r="B14" s="39">
        <v>74346</v>
      </c>
      <c r="C14" s="39"/>
      <c r="D14" s="39">
        <v>-41515</v>
      </c>
      <c r="E14" s="39"/>
      <c r="F14" s="132">
        <v>44495</v>
      </c>
      <c r="G14" s="39"/>
      <c r="H14" s="39">
        <v>2900</v>
      </c>
    </row>
    <row r="15" spans="1:8" s="75" customFormat="1" ht="23.25" customHeight="1">
      <c r="A15" s="75" t="s">
        <v>306</v>
      </c>
      <c r="B15" s="39"/>
      <c r="C15" s="39"/>
      <c r="D15" s="39"/>
      <c r="E15" s="39"/>
      <c r="G15" s="39"/>
      <c r="H15" s="39"/>
    </row>
    <row r="16" spans="1:8" s="75" customFormat="1" ht="23.25" customHeight="1">
      <c r="A16" s="75" t="s">
        <v>36</v>
      </c>
      <c r="B16" s="79" t="s">
        <v>17</v>
      </c>
      <c r="C16" s="39"/>
      <c r="D16" s="79" t="s">
        <v>17</v>
      </c>
      <c r="E16" s="39"/>
      <c r="F16" s="132">
        <v>-5073348</v>
      </c>
      <c r="G16" s="39"/>
      <c r="H16" s="135">
        <v>-1109773</v>
      </c>
    </row>
    <row r="17" spans="1:8" s="75" customFormat="1" ht="23.25" customHeight="1">
      <c r="A17" s="75" t="s">
        <v>37</v>
      </c>
      <c r="B17" s="39">
        <v>-601757</v>
      </c>
      <c r="C17" s="39"/>
      <c r="D17" s="158">
        <v>-388359</v>
      </c>
      <c r="E17" s="39"/>
      <c r="F17" s="157">
        <v>-131999</v>
      </c>
      <c r="G17" s="39"/>
      <c r="H17" s="157">
        <v>-101459</v>
      </c>
    </row>
    <row r="18" spans="1:8" s="75" customFormat="1" ht="23.25" customHeight="1">
      <c r="A18" s="75" t="s">
        <v>260</v>
      </c>
      <c r="B18" s="39"/>
      <c r="C18" s="39"/>
      <c r="D18" s="39"/>
      <c r="E18" s="39"/>
      <c r="G18" s="39"/>
      <c r="H18" s="39"/>
    </row>
    <row r="19" spans="1:8" s="75" customFormat="1" ht="23.25" customHeight="1">
      <c r="A19" s="75" t="s">
        <v>261</v>
      </c>
      <c r="B19" s="39">
        <v>-930331</v>
      </c>
      <c r="C19" s="39"/>
      <c r="D19" s="39">
        <v>-1723</v>
      </c>
      <c r="E19" s="39"/>
      <c r="F19" s="39">
        <v>-1559</v>
      </c>
      <c r="G19" s="39"/>
      <c r="H19" s="39">
        <v>-4905</v>
      </c>
    </row>
    <row r="20" spans="1:8" s="75" customFormat="1" ht="23.25" customHeight="1">
      <c r="A20" s="75" t="s">
        <v>310</v>
      </c>
      <c r="B20" s="39">
        <v>-8</v>
      </c>
      <c r="C20" s="39"/>
      <c r="D20" s="39">
        <v>-4</v>
      </c>
      <c r="E20" s="39"/>
      <c r="F20" s="125" t="s">
        <v>17</v>
      </c>
      <c r="G20" s="39"/>
      <c r="H20" s="39">
        <v>-3</v>
      </c>
    </row>
    <row r="21" spans="1:8" s="75" customFormat="1" ht="23.25" customHeight="1">
      <c r="A21" s="75" t="s">
        <v>229</v>
      </c>
      <c r="B21" s="39">
        <v>107238</v>
      </c>
      <c r="C21" s="39"/>
      <c r="D21" s="125" t="s">
        <v>17</v>
      </c>
      <c r="E21" s="39"/>
      <c r="F21" s="135">
        <v>927</v>
      </c>
      <c r="G21" s="39"/>
      <c r="H21" s="134" t="s">
        <v>17</v>
      </c>
    </row>
    <row r="22" spans="1:8" s="75" customFormat="1" ht="23.25" customHeight="1">
      <c r="A22" s="75" t="s">
        <v>262</v>
      </c>
      <c r="B22" s="39"/>
      <c r="C22" s="39"/>
      <c r="D22" s="79"/>
      <c r="E22" s="39"/>
      <c r="F22" s="39"/>
      <c r="G22" s="39"/>
      <c r="H22" s="79"/>
    </row>
    <row r="23" spans="1:8" s="75" customFormat="1" ht="23.25" customHeight="1">
      <c r="A23" s="75" t="s">
        <v>263</v>
      </c>
      <c r="B23" s="39">
        <v>2815</v>
      </c>
      <c r="C23" s="39"/>
      <c r="D23" s="39">
        <v>166502</v>
      </c>
      <c r="E23" s="39"/>
      <c r="F23" s="39">
        <v>-35550</v>
      </c>
      <c r="G23" s="39"/>
      <c r="H23" s="39">
        <v>-55139</v>
      </c>
    </row>
    <row r="24" spans="1:8" s="75" customFormat="1" ht="23.25" customHeight="1">
      <c r="A24" s="75" t="s">
        <v>326</v>
      </c>
      <c r="B24" s="39">
        <v>2334</v>
      </c>
      <c r="C24" s="39"/>
      <c r="D24" s="125" t="s">
        <v>17</v>
      </c>
      <c r="E24" s="39"/>
      <c r="F24" s="39">
        <v>2334</v>
      </c>
      <c r="G24" s="39"/>
      <c r="H24" s="125" t="s">
        <v>17</v>
      </c>
    </row>
    <row r="25" spans="1:8" s="75" customFormat="1" ht="23.25" customHeight="1">
      <c r="A25" s="75" t="s">
        <v>264</v>
      </c>
      <c r="B25" s="39">
        <v>-31869</v>
      </c>
      <c r="C25" s="39"/>
      <c r="D25" s="39">
        <v>-287256</v>
      </c>
      <c r="E25" s="39"/>
      <c r="F25" s="126">
        <v>5831</v>
      </c>
      <c r="G25" s="39"/>
      <c r="H25" s="126">
        <v>32441</v>
      </c>
    </row>
    <row r="26" spans="1:8" s="75" customFormat="1" ht="23.25" customHeight="1">
      <c r="A26" s="75" t="s">
        <v>301</v>
      </c>
      <c r="B26" s="39">
        <v>-31799</v>
      </c>
      <c r="C26" s="39"/>
      <c r="D26" s="125" t="s">
        <v>17</v>
      </c>
      <c r="E26" s="39"/>
      <c r="F26" s="39">
        <v>-31799</v>
      </c>
      <c r="G26" s="39"/>
      <c r="H26" s="125" t="s">
        <v>17</v>
      </c>
    </row>
    <row r="27" spans="1:8" s="75" customFormat="1" ht="23.25" customHeight="1">
      <c r="A27" s="75" t="s">
        <v>224</v>
      </c>
      <c r="B27" s="39">
        <v>19691</v>
      </c>
      <c r="C27" s="39"/>
      <c r="D27" s="39">
        <v>20123</v>
      </c>
      <c r="E27" s="39"/>
      <c r="F27" s="79" t="s">
        <v>17</v>
      </c>
      <c r="G27" s="39"/>
      <c r="H27" s="79" t="s">
        <v>17</v>
      </c>
    </row>
    <row r="28" spans="1:8" s="75" customFormat="1" ht="23.25" customHeight="1">
      <c r="A28" s="75" t="s">
        <v>296</v>
      </c>
      <c r="B28" s="39"/>
      <c r="C28" s="39"/>
      <c r="D28" s="39"/>
      <c r="E28" s="39"/>
      <c r="F28" s="39"/>
      <c r="G28" s="39"/>
      <c r="H28" s="79"/>
    </row>
    <row r="29" spans="1:8" s="75" customFormat="1" ht="23.25" customHeight="1">
      <c r="A29" s="75" t="s">
        <v>297</v>
      </c>
      <c r="B29" s="39">
        <v>-12240</v>
      </c>
      <c r="C29" s="39"/>
      <c r="D29" s="125" t="s">
        <v>17</v>
      </c>
      <c r="E29" s="39"/>
      <c r="F29" s="125" t="s">
        <v>17</v>
      </c>
      <c r="G29" s="39"/>
      <c r="H29" s="125" t="s">
        <v>17</v>
      </c>
    </row>
    <row r="30" spans="1:8" s="75" customFormat="1" ht="23.25" customHeight="1">
      <c r="A30" s="75" t="s">
        <v>308</v>
      </c>
      <c r="B30" s="83">
        <v>118461</v>
      </c>
      <c r="C30" s="39"/>
      <c r="D30" s="83">
        <v>39249</v>
      </c>
      <c r="E30" s="39"/>
      <c r="F30" s="40" t="s">
        <v>17</v>
      </c>
      <c r="G30" s="37"/>
      <c r="H30" s="40" t="s">
        <v>17</v>
      </c>
    </row>
    <row r="31" spans="1:8" s="75" customFormat="1" ht="23.25" customHeight="1">
      <c r="A31" s="75" t="s">
        <v>265</v>
      </c>
      <c r="B31" s="39"/>
      <c r="C31" s="39"/>
      <c r="D31" s="39"/>
      <c r="E31" s="39"/>
      <c r="F31" s="39"/>
      <c r="G31" s="39"/>
      <c r="H31" s="39"/>
    </row>
    <row r="32" spans="1:8" s="75" customFormat="1" ht="23.25" customHeight="1">
      <c r="A32" s="75" t="s">
        <v>266</v>
      </c>
      <c r="B32" s="39">
        <f>SUM(B9:B30)</f>
        <v>7172121</v>
      </c>
      <c r="C32" s="39"/>
      <c r="D32" s="39">
        <f>SUM(D9:D30)</f>
        <v>2232157</v>
      </c>
      <c r="E32" s="39"/>
      <c r="F32" s="39">
        <f>SUM(F9:F30)</f>
        <v>1763515</v>
      </c>
      <c r="G32" s="39"/>
      <c r="H32" s="39">
        <f>SUM(H9:H30)</f>
        <v>244238</v>
      </c>
    </row>
    <row r="33" spans="1:8" s="75" customFormat="1" ht="23.25" customHeight="1">
      <c r="A33" s="25" t="s">
        <v>105</v>
      </c>
      <c r="B33" s="21"/>
      <c r="C33" s="21"/>
      <c r="D33" s="26" t="s">
        <v>170</v>
      </c>
      <c r="E33" s="21"/>
      <c r="F33" s="21"/>
      <c r="G33" s="21"/>
      <c r="H33" s="24" t="s">
        <v>171</v>
      </c>
    </row>
    <row r="34" spans="1:8" s="75" customFormat="1" ht="23.25" customHeight="1">
      <c r="A34" s="25" t="s">
        <v>141</v>
      </c>
      <c r="B34" s="21"/>
      <c r="C34" s="21"/>
      <c r="D34" s="21"/>
      <c r="E34" s="21"/>
      <c r="F34" s="21"/>
      <c r="G34" s="21"/>
      <c r="H34" s="24" t="s">
        <v>173</v>
      </c>
    </row>
    <row r="35" spans="1:8" s="75" customFormat="1" ht="23.25" customHeight="1">
      <c r="A35" s="25" t="s">
        <v>278</v>
      </c>
      <c r="B35" s="21"/>
      <c r="C35" s="21"/>
      <c r="D35" s="21"/>
      <c r="E35" s="21"/>
      <c r="F35" s="21"/>
      <c r="G35" s="21"/>
      <c r="H35" s="21"/>
    </row>
    <row r="36" spans="1:8" s="75" customFormat="1" ht="23.25" customHeight="1">
      <c r="A36" s="28"/>
      <c r="B36" s="21"/>
      <c r="C36" s="21"/>
      <c r="D36" s="21"/>
      <c r="E36" s="21"/>
      <c r="F36" s="21"/>
      <c r="G36" s="21"/>
      <c r="H36" s="21"/>
    </row>
    <row r="37" spans="1:8" s="75" customFormat="1" ht="23.25" customHeight="1">
      <c r="A37"/>
      <c r="B37" s="163" t="s">
        <v>5</v>
      </c>
      <c r="C37" s="163"/>
      <c r="D37" s="163"/>
      <c r="E37" s="163"/>
      <c r="F37" s="163"/>
      <c r="G37" s="163"/>
      <c r="H37" s="163"/>
    </row>
    <row r="38" spans="1:8" s="75" customFormat="1" ht="23.25" customHeight="1">
      <c r="A38" s="29"/>
      <c r="B38" s="164" t="s">
        <v>6</v>
      </c>
      <c r="C38" s="164"/>
      <c r="D38" s="164"/>
      <c r="E38" s="35"/>
      <c r="F38" s="164" t="s">
        <v>7</v>
      </c>
      <c r="G38" s="164"/>
      <c r="H38" s="164"/>
    </row>
    <row r="39" spans="1:8" s="75" customFormat="1" ht="23.25" customHeight="1">
      <c r="A39" s="29"/>
      <c r="B39" s="36">
        <v>2548</v>
      </c>
      <c r="C39" s="30"/>
      <c r="D39" s="36">
        <v>2547</v>
      </c>
      <c r="E39" s="30"/>
      <c r="F39" s="36">
        <v>2548</v>
      </c>
      <c r="G39" s="30"/>
      <c r="H39" s="36">
        <v>2547</v>
      </c>
    </row>
    <row r="40" spans="1:8" s="75" customFormat="1" ht="23.25" customHeight="1">
      <c r="A40" s="75" t="s">
        <v>267</v>
      </c>
      <c r="B40" s="39"/>
      <c r="C40" s="39"/>
      <c r="D40" s="39"/>
      <c r="E40" s="39"/>
      <c r="F40" s="39"/>
      <c r="G40" s="39"/>
      <c r="H40" s="39"/>
    </row>
    <row r="41" spans="1:8" s="75" customFormat="1" ht="23.25" customHeight="1">
      <c r="A41" s="75" t="s">
        <v>138</v>
      </c>
      <c r="B41" s="39">
        <v>-2732809</v>
      </c>
      <c r="C41" s="39"/>
      <c r="D41" s="39">
        <v>311477</v>
      </c>
      <c r="E41" s="39"/>
      <c r="F41" s="39">
        <v>-3210441</v>
      </c>
      <c r="G41" s="39"/>
      <c r="H41" s="39">
        <v>-159231</v>
      </c>
    </row>
    <row r="42" spans="1:8" s="75" customFormat="1" ht="23.25" customHeight="1">
      <c r="A42" s="75" t="s">
        <v>139</v>
      </c>
      <c r="B42" s="39">
        <v>-2700994</v>
      </c>
      <c r="C42" s="39"/>
      <c r="D42" s="39">
        <v>1558290</v>
      </c>
      <c r="E42" s="39"/>
      <c r="F42" s="39">
        <v>-4603306</v>
      </c>
      <c r="G42" s="39"/>
      <c r="H42" s="39">
        <v>-130690</v>
      </c>
    </row>
    <row r="43" spans="1:8" s="75" customFormat="1" ht="23.25" customHeight="1">
      <c r="A43" s="75" t="s">
        <v>23</v>
      </c>
      <c r="B43" s="79" t="s">
        <v>17</v>
      </c>
      <c r="C43" s="39"/>
      <c r="D43" s="79" t="s">
        <v>17</v>
      </c>
      <c r="E43" s="39"/>
      <c r="F43" s="39">
        <v>-17022</v>
      </c>
      <c r="G43" s="39"/>
      <c r="H43" s="39">
        <v>35694</v>
      </c>
    </row>
    <row r="44" spans="1:8" s="75" customFormat="1" ht="23.25" customHeight="1">
      <c r="A44" s="75" t="s">
        <v>140</v>
      </c>
      <c r="B44" s="39">
        <v>-378241</v>
      </c>
      <c r="C44" s="39"/>
      <c r="D44" s="39">
        <v>31775</v>
      </c>
      <c r="E44" s="39"/>
      <c r="F44" s="39">
        <v>-224211</v>
      </c>
      <c r="G44" s="39"/>
      <c r="H44" s="39">
        <v>-227494</v>
      </c>
    </row>
    <row r="45" spans="1:8" s="75" customFormat="1" ht="23.25" customHeight="1">
      <c r="A45" s="75" t="s">
        <v>48</v>
      </c>
      <c r="B45" s="39">
        <v>-4551</v>
      </c>
      <c r="C45" s="39"/>
      <c r="D45" s="39">
        <v>31445</v>
      </c>
      <c r="E45" s="39"/>
      <c r="F45" s="39">
        <v>-25482</v>
      </c>
      <c r="G45" s="39"/>
      <c r="H45" s="39">
        <v>2839</v>
      </c>
    </row>
    <row r="46" spans="1:8" s="75" customFormat="1" ht="23.25" customHeight="1">
      <c r="A46" s="75" t="s">
        <v>268</v>
      </c>
      <c r="B46" s="86"/>
      <c r="C46" s="86"/>
      <c r="D46" s="86"/>
      <c r="E46" s="86"/>
      <c r="F46" s="86"/>
      <c r="G46" s="86"/>
      <c r="H46" s="86"/>
    </row>
    <row r="47" spans="1:8" s="75" customFormat="1" ht="23.25" customHeight="1">
      <c r="A47" s="75" t="s">
        <v>142</v>
      </c>
      <c r="B47" s="86">
        <v>741630</v>
      </c>
      <c r="C47" s="86"/>
      <c r="D47" s="86">
        <v>3259</v>
      </c>
      <c r="E47" s="86"/>
      <c r="F47" s="86">
        <v>1204321</v>
      </c>
      <c r="G47" s="86"/>
      <c r="H47" s="87">
        <v>104134</v>
      </c>
    </row>
    <row r="48" spans="1:8" s="75" customFormat="1" ht="23.25" customHeight="1">
      <c r="A48" s="75" t="s">
        <v>143</v>
      </c>
      <c r="B48" s="102">
        <v>467254</v>
      </c>
      <c r="C48" s="102"/>
      <c r="D48" s="102">
        <v>72131</v>
      </c>
      <c r="E48" s="102"/>
      <c r="F48" s="79" t="s">
        <v>17</v>
      </c>
      <c r="G48" s="102"/>
      <c r="H48" s="103">
        <v>-34396</v>
      </c>
    </row>
    <row r="49" spans="1:8" s="75" customFormat="1" ht="23.25" customHeight="1">
      <c r="A49" s="75" t="s">
        <v>64</v>
      </c>
      <c r="B49" s="111">
        <v>1034667</v>
      </c>
      <c r="C49" s="86"/>
      <c r="D49" s="111">
        <v>428294</v>
      </c>
      <c r="E49" s="86"/>
      <c r="F49" s="111">
        <v>622696</v>
      </c>
      <c r="G49" s="86"/>
      <c r="H49" s="89">
        <v>-11215</v>
      </c>
    </row>
    <row r="50" spans="1:8" s="75" customFormat="1" ht="23.25" customHeight="1">
      <c r="A50" s="28" t="s">
        <v>269</v>
      </c>
      <c r="B50" s="112">
        <f>SUM(B41:B49)+B32</f>
        <v>3599077</v>
      </c>
      <c r="C50" s="86"/>
      <c r="D50" s="112">
        <f>SUM(D41:D49)+D32</f>
        <v>4668828</v>
      </c>
      <c r="E50" s="86"/>
      <c r="F50" s="112">
        <f>SUM(F41:F49)+F32</f>
        <v>-4489930</v>
      </c>
      <c r="G50" s="86"/>
      <c r="H50" s="112">
        <f>SUM(H41:H49)+H32</f>
        <v>-176121</v>
      </c>
    </row>
    <row r="51" spans="1:8" s="75" customFormat="1" ht="23.25" customHeight="1">
      <c r="A51" s="28"/>
      <c r="B51" s="86"/>
      <c r="C51" s="86"/>
      <c r="D51" s="86"/>
      <c r="E51" s="86"/>
      <c r="F51" s="86"/>
      <c r="G51" s="86"/>
      <c r="H51" s="86"/>
    </row>
    <row r="52" spans="1:8" s="75" customFormat="1" ht="23.25" customHeight="1">
      <c r="A52" s="28" t="s">
        <v>144</v>
      </c>
      <c r="B52" s="86"/>
      <c r="C52" s="86"/>
      <c r="D52" s="86"/>
      <c r="E52" s="86"/>
      <c r="F52" s="86"/>
      <c r="G52" s="86"/>
      <c r="H52" s="86"/>
    </row>
    <row r="53" spans="1:8" s="75" customFormat="1" ht="23.25" customHeight="1">
      <c r="A53" s="75" t="s">
        <v>270</v>
      </c>
      <c r="B53" s="113" t="s">
        <v>17</v>
      </c>
      <c r="C53" s="86"/>
      <c r="D53" s="113" t="s">
        <v>17</v>
      </c>
      <c r="E53" s="86"/>
      <c r="F53" s="86">
        <v>1345884</v>
      </c>
      <c r="G53" s="86"/>
      <c r="H53" s="86">
        <v>2759705</v>
      </c>
    </row>
    <row r="54" spans="1:8" s="75" customFormat="1" ht="23.25" customHeight="1">
      <c r="A54" s="75" t="s">
        <v>145</v>
      </c>
      <c r="B54" s="86">
        <f>1200054</f>
        <v>1200054</v>
      </c>
      <c r="C54" s="86"/>
      <c r="D54" s="86">
        <v>36548</v>
      </c>
      <c r="E54" s="86"/>
      <c r="F54" s="86">
        <v>16536</v>
      </c>
      <c r="G54" s="86"/>
      <c r="H54" s="86">
        <v>22234</v>
      </c>
    </row>
    <row r="55" spans="1:8" s="75" customFormat="1" ht="23.25" customHeight="1">
      <c r="A55" s="75" t="s">
        <v>146</v>
      </c>
      <c r="B55" s="86">
        <v>2</v>
      </c>
      <c r="C55" s="86"/>
      <c r="D55" s="113" t="s">
        <v>17</v>
      </c>
      <c r="E55" s="86"/>
      <c r="F55" s="86">
        <v>19</v>
      </c>
      <c r="G55" s="86"/>
      <c r="H55" s="86">
        <v>2300</v>
      </c>
    </row>
    <row r="56" spans="1:8" s="75" customFormat="1" ht="23.25" customHeight="1">
      <c r="A56" s="75" t="s">
        <v>147</v>
      </c>
      <c r="B56" s="113" t="s">
        <v>17</v>
      </c>
      <c r="C56" s="86"/>
      <c r="D56" s="86">
        <v>1058705</v>
      </c>
      <c r="E56" s="86"/>
      <c r="F56" s="113" t="s">
        <v>17</v>
      </c>
      <c r="G56" s="86"/>
      <c r="H56" s="113" t="s">
        <v>17</v>
      </c>
    </row>
    <row r="57" spans="1:8" s="75" customFormat="1" ht="23.25" customHeight="1">
      <c r="A57" s="75" t="s">
        <v>325</v>
      </c>
      <c r="B57" s="133">
        <v>106342</v>
      </c>
      <c r="C57" s="86"/>
      <c r="D57" s="113" t="s">
        <v>17</v>
      </c>
      <c r="E57" s="86"/>
      <c r="F57" s="86">
        <v>106342</v>
      </c>
      <c r="G57" s="86"/>
      <c r="H57" s="113" t="s">
        <v>17</v>
      </c>
    </row>
    <row r="58" spans="1:8" s="75" customFormat="1" ht="23.25" customHeight="1">
      <c r="A58" s="75" t="s">
        <v>148</v>
      </c>
      <c r="B58" s="86">
        <v>-4664832</v>
      </c>
      <c r="C58" s="86"/>
      <c r="D58" s="86">
        <v>-5475752</v>
      </c>
      <c r="E58" s="86"/>
      <c r="F58" s="86">
        <v>-3136813</v>
      </c>
      <c r="G58" s="86"/>
      <c r="H58" s="86">
        <v>-4015980</v>
      </c>
    </row>
    <row r="59" spans="1:8" s="75" customFormat="1" ht="23.25" customHeight="1">
      <c r="A59" s="75" t="s">
        <v>149</v>
      </c>
      <c r="B59" s="86">
        <v>-23407</v>
      </c>
      <c r="C59" s="86"/>
      <c r="D59" s="86">
        <v>-23745</v>
      </c>
      <c r="E59" s="86"/>
      <c r="F59" s="86">
        <v>-3300</v>
      </c>
      <c r="G59" s="86"/>
      <c r="H59" s="86">
        <v>-3734</v>
      </c>
    </row>
    <row r="60" spans="1:8" s="75" customFormat="1" ht="23.25" customHeight="1">
      <c r="A60" s="75" t="s">
        <v>150</v>
      </c>
      <c r="B60" s="86">
        <f>-959492-4</f>
        <v>-959496</v>
      </c>
      <c r="C60" s="86"/>
      <c r="D60" s="86">
        <v>-172</v>
      </c>
      <c r="E60" s="86"/>
      <c r="F60" s="86">
        <v>-546150</v>
      </c>
      <c r="G60" s="86"/>
      <c r="H60" s="86">
        <v>-954247</v>
      </c>
    </row>
    <row r="61" spans="1:8" s="75" customFormat="1" ht="23.25" customHeight="1">
      <c r="A61" s="75" t="s">
        <v>151</v>
      </c>
      <c r="B61" s="86">
        <v>216845</v>
      </c>
      <c r="C61" s="86"/>
      <c r="D61" s="86">
        <v>165998</v>
      </c>
      <c r="E61" s="86"/>
      <c r="F61" s="86">
        <v>2030630</v>
      </c>
      <c r="G61" s="86"/>
      <c r="H61" s="86">
        <v>665490</v>
      </c>
    </row>
    <row r="62" spans="1:8" s="75" customFormat="1" ht="23.25" customHeight="1">
      <c r="A62" s="75" t="s">
        <v>304</v>
      </c>
      <c r="B62" s="86"/>
      <c r="C62" s="86"/>
      <c r="D62" s="86"/>
      <c r="E62" s="86"/>
      <c r="F62" s="86"/>
      <c r="G62" s="86"/>
      <c r="H62" s="86"/>
    </row>
    <row r="63" spans="1:8" s="75" customFormat="1" ht="23.25" customHeight="1">
      <c r="A63" s="75" t="s">
        <v>152</v>
      </c>
      <c r="B63" s="111">
        <v>25321</v>
      </c>
      <c r="C63" s="86"/>
      <c r="D63" s="111">
        <v>-505492</v>
      </c>
      <c r="E63" s="86"/>
      <c r="F63" s="90" t="s">
        <v>17</v>
      </c>
      <c r="G63" s="86"/>
      <c r="H63" s="90" t="s">
        <v>17</v>
      </c>
    </row>
    <row r="64" spans="1:8" s="75" customFormat="1" ht="23.25" customHeight="1">
      <c r="A64" s="28" t="s">
        <v>153</v>
      </c>
      <c r="B64" s="111">
        <f>SUM(B53:B63)</f>
        <v>-4099171</v>
      </c>
      <c r="C64" s="86"/>
      <c r="D64" s="111">
        <f>SUM(D53:D63)</f>
        <v>-4743910</v>
      </c>
      <c r="E64" s="86"/>
      <c r="F64" s="111">
        <f>SUM(F53:F63)</f>
        <v>-186852</v>
      </c>
      <c r="G64" s="86"/>
      <c r="H64" s="111">
        <f>SUM(H53:H63)</f>
        <v>-1524232</v>
      </c>
    </row>
    <row r="65" spans="1:8" s="75" customFormat="1" ht="23.25" customHeight="1">
      <c r="A65" s="25" t="s">
        <v>105</v>
      </c>
      <c r="B65" s="21"/>
      <c r="C65" s="21"/>
      <c r="D65" s="26" t="s">
        <v>170</v>
      </c>
      <c r="E65" s="21"/>
      <c r="F65" s="21"/>
      <c r="G65" s="21"/>
      <c r="H65" s="24" t="s">
        <v>171</v>
      </c>
    </row>
    <row r="66" spans="1:8" s="75" customFormat="1" ht="23.25" customHeight="1">
      <c r="A66" s="25" t="s">
        <v>141</v>
      </c>
      <c r="B66" s="21"/>
      <c r="C66" s="21"/>
      <c r="D66" s="21"/>
      <c r="E66" s="21"/>
      <c r="F66" s="21"/>
      <c r="G66" s="21"/>
      <c r="H66" s="24" t="s">
        <v>173</v>
      </c>
    </row>
    <row r="67" spans="1:8" s="75" customFormat="1" ht="23.25" customHeight="1">
      <c r="A67" s="25" t="s">
        <v>278</v>
      </c>
      <c r="B67" s="21"/>
      <c r="C67" s="21"/>
      <c r="D67" s="21"/>
      <c r="E67" s="21"/>
      <c r="F67" s="21"/>
      <c r="G67" s="21"/>
      <c r="H67" s="21"/>
    </row>
    <row r="68" spans="1:8" s="75" customFormat="1" ht="23.25" customHeight="1">
      <c r="A68" s="28"/>
      <c r="B68" s="21"/>
      <c r="C68" s="21"/>
      <c r="D68" s="21"/>
      <c r="E68" s="21"/>
      <c r="F68" s="21"/>
      <c r="G68" s="21"/>
      <c r="H68" s="21"/>
    </row>
    <row r="69" spans="1:8" s="75" customFormat="1" ht="23.25" customHeight="1">
      <c r="A69"/>
      <c r="B69" s="163" t="s">
        <v>5</v>
      </c>
      <c r="C69" s="163"/>
      <c r="D69" s="163"/>
      <c r="E69" s="163"/>
      <c r="F69" s="163"/>
      <c r="G69" s="163"/>
      <c r="H69" s="163"/>
    </row>
    <row r="70" spans="1:8" s="75" customFormat="1" ht="23.25" customHeight="1">
      <c r="A70" s="29"/>
      <c r="B70" s="164" t="s">
        <v>6</v>
      </c>
      <c r="C70" s="164"/>
      <c r="D70" s="164"/>
      <c r="E70" s="35"/>
      <c r="F70" s="164" t="s">
        <v>7</v>
      </c>
      <c r="G70" s="164"/>
      <c r="H70" s="164"/>
    </row>
    <row r="71" spans="1:8" s="75" customFormat="1" ht="23.25" customHeight="1">
      <c r="A71" s="29"/>
      <c r="B71" s="36">
        <v>2548</v>
      </c>
      <c r="C71" s="30"/>
      <c r="D71" s="36">
        <v>2547</v>
      </c>
      <c r="E71" s="30"/>
      <c r="F71" s="36">
        <v>2548</v>
      </c>
      <c r="G71" s="30"/>
      <c r="H71" s="36">
        <v>2547</v>
      </c>
    </row>
    <row r="72" spans="1:8" s="75" customFormat="1" ht="23.25" customHeight="1">
      <c r="A72" s="28" t="s">
        <v>154</v>
      </c>
      <c r="B72" s="86"/>
      <c r="C72" s="86"/>
      <c r="D72" s="86"/>
      <c r="E72" s="86"/>
      <c r="F72" s="86"/>
      <c r="G72" s="86"/>
      <c r="H72" s="86"/>
    </row>
    <row r="73" s="75" customFormat="1" ht="23.25" customHeight="1">
      <c r="A73" s="75" t="s">
        <v>155</v>
      </c>
    </row>
    <row r="74" spans="1:8" s="75" customFormat="1" ht="23.25" customHeight="1">
      <c r="A74" s="75" t="s">
        <v>302</v>
      </c>
      <c r="B74" s="86">
        <f>7212146+47120</f>
        <v>7259266</v>
      </c>
      <c r="C74" s="86"/>
      <c r="D74" s="86">
        <v>63</v>
      </c>
      <c r="E74" s="86"/>
      <c r="F74" s="86">
        <v>7168341</v>
      </c>
      <c r="G74" s="86"/>
      <c r="H74" s="86">
        <v>63</v>
      </c>
    </row>
    <row r="75" spans="1:8" s="75" customFormat="1" ht="23.25" customHeight="1">
      <c r="A75" s="75" t="s">
        <v>156</v>
      </c>
      <c r="B75" s="86">
        <v>-505</v>
      </c>
      <c r="C75" s="86"/>
      <c r="D75" s="86">
        <v>-11</v>
      </c>
      <c r="E75" s="86"/>
      <c r="F75" s="87">
        <v>-505</v>
      </c>
      <c r="G75" s="86"/>
      <c r="H75" s="86">
        <v>-11</v>
      </c>
    </row>
    <row r="76" spans="1:8" s="75" customFormat="1" ht="23.25" customHeight="1">
      <c r="A76" s="75" t="s">
        <v>157</v>
      </c>
      <c r="B76" s="86"/>
      <c r="C76" s="86"/>
      <c r="D76" s="86"/>
      <c r="E76" s="86"/>
      <c r="F76" s="86"/>
      <c r="G76" s="86"/>
      <c r="H76" s="86"/>
    </row>
    <row r="77" spans="1:8" s="75" customFormat="1" ht="23.25" customHeight="1">
      <c r="A77" s="75" t="s">
        <v>158</v>
      </c>
      <c r="B77" s="86"/>
      <c r="C77" s="86"/>
      <c r="D77" s="86"/>
      <c r="E77" s="86"/>
      <c r="F77" s="86"/>
      <c r="G77" s="86"/>
      <c r="H77" s="86"/>
    </row>
    <row r="78" spans="1:8" s="75" customFormat="1" ht="23.25" customHeight="1">
      <c r="A78" s="75" t="s">
        <v>271</v>
      </c>
      <c r="B78" s="86">
        <v>-1961309</v>
      </c>
      <c r="C78" s="86"/>
      <c r="D78" s="86">
        <v>-594850</v>
      </c>
      <c r="E78" s="86"/>
      <c r="F78" s="86">
        <v>-2041306</v>
      </c>
      <c r="G78" s="86"/>
      <c r="H78" s="86">
        <v>-630030</v>
      </c>
    </row>
    <row r="79" spans="1:8" s="75" customFormat="1" ht="23.25" customHeight="1">
      <c r="A79" s="75" t="s">
        <v>0</v>
      </c>
      <c r="B79" s="86">
        <v>-4029533</v>
      </c>
      <c r="C79" s="86"/>
      <c r="D79" s="86">
        <v>1422704</v>
      </c>
      <c r="E79" s="86"/>
      <c r="F79" s="86">
        <v>-623521</v>
      </c>
      <c r="G79" s="86"/>
      <c r="H79" s="86">
        <v>1712675</v>
      </c>
    </row>
    <row r="80" spans="1:8" s="75" customFormat="1" ht="23.25" customHeight="1">
      <c r="A80" s="75" t="s">
        <v>159</v>
      </c>
      <c r="B80" s="86">
        <v>370455</v>
      </c>
      <c r="C80" s="86"/>
      <c r="D80" s="86">
        <v>6107600</v>
      </c>
      <c r="E80" s="86"/>
      <c r="F80" s="113" t="s">
        <v>17</v>
      </c>
      <c r="G80" s="86"/>
      <c r="H80" s="86">
        <v>5967600</v>
      </c>
    </row>
    <row r="81" spans="1:8" s="75" customFormat="1" ht="23.25" customHeight="1">
      <c r="A81" s="75" t="s">
        <v>303</v>
      </c>
      <c r="B81" s="86">
        <v>4000000</v>
      </c>
      <c r="C81" s="86"/>
      <c r="D81" s="113" t="s">
        <v>17</v>
      </c>
      <c r="E81" s="86"/>
      <c r="F81" s="86">
        <v>4000000</v>
      </c>
      <c r="G81" s="86"/>
      <c r="H81" s="113" t="s">
        <v>17</v>
      </c>
    </row>
    <row r="82" spans="1:8" s="75" customFormat="1" ht="23.25" customHeight="1">
      <c r="A82" s="75" t="s">
        <v>160</v>
      </c>
      <c r="B82" s="86">
        <v>-499102</v>
      </c>
      <c r="C82" s="86"/>
      <c r="D82" s="86">
        <v>-282754</v>
      </c>
      <c r="E82" s="86"/>
      <c r="F82" s="86">
        <v>-60000</v>
      </c>
      <c r="G82" s="86"/>
      <c r="H82" s="86">
        <v>-30000</v>
      </c>
    </row>
    <row r="83" spans="1:8" s="75" customFormat="1" ht="23.25" customHeight="1">
      <c r="A83" s="75" t="s">
        <v>161</v>
      </c>
      <c r="B83" s="86">
        <v>-3780000</v>
      </c>
      <c r="C83" s="86"/>
      <c r="D83" s="86">
        <v>-5180000</v>
      </c>
      <c r="E83" s="86"/>
      <c r="F83" s="86">
        <v>-3780000</v>
      </c>
      <c r="G83" s="86"/>
      <c r="H83" s="86">
        <v>-5180000</v>
      </c>
    </row>
    <row r="84" spans="1:8" s="75" customFormat="1" ht="23.25" customHeight="1">
      <c r="A84" s="75" t="s">
        <v>272</v>
      </c>
      <c r="B84" s="111">
        <v>-24791</v>
      </c>
      <c r="C84" s="86"/>
      <c r="D84" s="111">
        <v>-19557</v>
      </c>
      <c r="E84" s="86"/>
      <c r="F84" s="111">
        <v>-2805</v>
      </c>
      <c r="G84" s="86"/>
      <c r="H84" s="111">
        <v>-222</v>
      </c>
    </row>
    <row r="85" spans="1:8" s="75" customFormat="1" ht="23.25" customHeight="1">
      <c r="A85" s="28" t="s">
        <v>1</v>
      </c>
      <c r="B85" s="111">
        <f>SUM(B74:B84)</f>
        <v>1334481</v>
      </c>
      <c r="C85" s="86"/>
      <c r="D85" s="111">
        <f>SUM(D74:D84)</f>
        <v>1453195</v>
      </c>
      <c r="E85" s="86"/>
      <c r="F85" s="111">
        <f>SUM(F74:F84)</f>
        <v>4660204</v>
      </c>
      <c r="G85" s="86"/>
      <c r="H85" s="111">
        <f>SUM(H74:H84)</f>
        <v>1840075</v>
      </c>
    </row>
    <row r="86" spans="2:8" s="75" customFormat="1" ht="23.25" customHeight="1">
      <c r="B86" s="86"/>
      <c r="C86" s="86"/>
      <c r="D86" s="86"/>
      <c r="E86" s="86"/>
      <c r="F86" s="86"/>
      <c r="G86" s="86"/>
      <c r="H86" s="86"/>
    </row>
    <row r="87" spans="1:8" s="75" customFormat="1" ht="23.25" customHeight="1">
      <c r="A87" s="28" t="s">
        <v>162</v>
      </c>
      <c r="B87" s="86"/>
      <c r="C87" s="86"/>
      <c r="D87" s="86"/>
      <c r="E87" s="86"/>
      <c r="F87" s="86"/>
      <c r="G87" s="86"/>
      <c r="H87" s="86"/>
    </row>
    <row r="88" spans="1:8" s="75" customFormat="1" ht="23.25" customHeight="1">
      <c r="A88" s="28" t="s">
        <v>163</v>
      </c>
      <c r="B88" s="111">
        <v>70397</v>
      </c>
      <c r="C88" s="86"/>
      <c r="D88" s="111">
        <v>12226</v>
      </c>
      <c r="E88" s="86"/>
      <c r="F88" s="90" t="s">
        <v>17</v>
      </c>
      <c r="G88" s="86"/>
      <c r="H88" s="90" t="s">
        <v>17</v>
      </c>
    </row>
    <row r="89" spans="2:8" s="75" customFormat="1" ht="23.25" customHeight="1">
      <c r="B89" s="86"/>
      <c r="C89" s="86"/>
      <c r="D89" s="86"/>
      <c r="E89" s="86"/>
      <c r="F89" s="86"/>
      <c r="G89" s="86"/>
      <c r="H89" s="86"/>
    </row>
    <row r="90" spans="1:8" s="75" customFormat="1" ht="23.25" customHeight="1">
      <c r="A90" s="28" t="s">
        <v>15</v>
      </c>
      <c r="B90" s="86"/>
      <c r="C90" s="86"/>
      <c r="D90" s="86"/>
      <c r="E90" s="86"/>
      <c r="F90" s="86"/>
      <c r="G90" s="86"/>
      <c r="H90" s="86"/>
    </row>
    <row r="91" spans="1:8" s="75" customFormat="1" ht="23.25" customHeight="1">
      <c r="A91" s="28" t="s">
        <v>273</v>
      </c>
      <c r="B91" s="86">
        <f>+B50+B64+B85+B88</f>
        <v>904784</v>
      </c>
      <c r="C91" s="86"/>
      <c r="D91" s="86">
        <f>+D50+D64+D85+D88</f>
        <v>1390339</v>
      </c>
      <c r="E91" s="86"/>
      <c r="F91" s="86">
        <f>+F50+F64+F85</f>
        <v>-16578</v>
      </c>
      <c r="G91" s="86"/>
      <c r="H91" s="86">
        <f>+H50+H64+H85</f>
        <v>139722</v>
      </c>
    </row>
    <row r="92" spans="1:8" s="75" customFormat="1" ht="23.25" customHeight="1">
      <c r="A92" s="28"/>
      <c r="B92" s="86"/>
      <c r="C92" s="86"/>
      <c r="D92" s="86"/>
      <c r="E92" s="86"/>
      <c r="F92" s="86"/>
      <c r="G92" s="86"/>
      <c r="H92" s="86"/>
    </row>
    <row r="93" spans="1:8" s="75" customFormat="1" ht="23.25" customHeight="1">
      <c r="A93" s="28" t="s">
        <v>274</v>
      </c>
      <c r="B93" s="111">
        <v>1707823</v>
      </c>
      <c r="C93" s="86"/>
      <c r="D93" s="111">
        <v>1198350</v>
      </c>
      <c r="E93" s="86"/>
      <c r="F93" s="111">
        <v>140895</v>
      </c>
      <c r="G93" s="86"/>
      <c r="H93" s="111">
        <v>96386</v>
      </c>
    </row>
    <row r="94" spans="1:8" s="75" customFormat="1" ht="23.25" customHeight="1">
      <c r="A94" s="28"/>
      <c r="B94" s="86"/>
      <c r="C94" s="86"/>
      <c r="D94" s="86"/>
      <c r="E94" s="86"/>
      <c r="F94" s="86"/>
      <c r="G94" s="86"/>
      <c r="H94" s="86"/>
    </row>
    <row r="95" spans="1:8" s="75" customFormat="1" ht="23.25" customHeight="1" thickBot="1">
      <c r="A95" s="28" t="s">
        <v>275</v>
      </c>
      <c r="B95" s="114">
        <f>SUM(B91:B93)</f>
        <v>2612607</v>
      </c>
      <c r="C95" s="86"/>
      <c r="D95" s="114">
        <f>SUM(D91:D93)</f>
        <v>2588689</v>
      </c>
      <c r="E95" s="86"/>
      <c r="F95" s="114">
        <f>SUM(F91:F93)</f>
        <v>124317</v>
      </c>
      <c r="G95" s="86"/>
      <c r="H95" s="114">
        <f>SUM(H91:H93)</f>
        <v>236108</v>
      </c>
    </row>
    <row r="96" spans="1:8" s="75" customFormat="1" ht="23.25" customHeight="1" thickTop="1">
      <c r="A96" s="25" t="s">
        <v>105</v>
      </c>
      <c r="B96" s="21"/>
      <c r="C96" s="21"/>
      <c r="D96" s="26" t="s">
        <v>170</v>
      </c>
      <c r="E96" s="21"/>
      <c r="F96" s="21"/>
      <c r="G96" s="21"/>
      <c r="H96" s="24" t="s">
        <v>171</v>
      </c>
    </row>
    <row r="97" spans="1:8" s="75" customFormat="1" ht="23.25" customHeight="1">
      <c r="A97" s="25" t="s">
        <v>141</v>
      </c>
      <c r="B97" s="21"/>
      <c r="C97" s="21"/>
      <c r="D97" s="21"/>
      <c r="E97" s="21"/>
      <c r="F97" s="21"/>
      <c r="G97" s="21"/>
      <c r="H97" s="24" t="s">
        <v>173</v>
      </c>
    </row>
    <row r="98" spans="1:8" s="75" customFormat="1" ht="23.25" customHeight="1">
      <c r="A98" s="25" t="s">
        <v>278</v>
      </c>
      <c r="B98" s="21"/>
      <c r="C98" s="21"/>
      <c r="D98" s="21"/>
      <c r="E98" s="21"/>
      <c r="F98" s="21"/>
      <c r="G98" s="21"/>
      <c r="H98" s="21"/>
    </row>
    <row r="99" spans="1:8" s="75" customFormat="1" ht="23.25" customHeight="1">
      <c r="A99" s="28"/>
      <c r="B99" s="21"/>
      <c r="C99" s="21"/>
      <c r="D99" s="21"/>
      <c r="E99" s="21"/>
      <c r="F99" s="21"/>
      <c r="G99" s="21"/>
      <c r="H99" s="21"/>
    </row>
    <row r="100" spans="1:8" s="75" customFormat="1" ht="23.25" customHeight="1">
      <c r="A100"/>
      <c r="B100" s="163" t="s">
        <v>5</v>
      </c>
      <c r="C100" s="163"/>
      <c r="D100" s="163"/>
      <c r="E100" s="163"/>
      <c r="F100" s="163"/>
      <c r="G100" s="163"/>
      <c r="H100" s="163"/>
    </row>
    <row r="101" spans="1:8" s="75" customFormat="1" ht="23.25" customHeight="1">
      <c r="A101" s="29"/>
      <c r="B101" s="164" t="s">
        <v>6</v>
      </c>
      <c r="C101" s="164"/>
      <c r="D101" s="164"/>
      <c r="E101" s="35"/>
      <c r="F101" s="164" t="s">
        <v>7</v>
      </c>
      <c r="G101" s="164"/>
      <c r="H101" s="164"/>
    </row>
    <row r="102" spans="1:8" s="75" customFormat="1" ht="23.25" customHeight="1">
      <c r="A102" s="29"/>
      <c r="B102" s="36">
        <v>2548</v>
      </c>
      <c r="C102" s="30"/>
      <c r="D102" s="36">
        <v>2547</v>
      </c>
      <c r="E102" s="30"/>
      <c r="F102" s="36">
        <v>2548</v>
      </c>
      <c r="G102" s="30"/>
      <c r="H102" s="36">
        <v>2547</v>
      </c>
    </row>
    <row r="103" spans="1:8" s="75" customFormat="1" ht="23.25" customHeight="1">
      <c r="A103" s="28" t="s">
        <v>164</v>
      </c>
      <c r="B103" s="86"/>
      <c r="C103" s="86"/>
      <c r="D103" s="86"/>
      <c r="E103" s="86"/>
      <c r="F103" s="86"/>
      <c r="G103" s="86"/>
      <c r="H103" s="86"/>
    </row>
    <row r="104" spans="1:8" s="75" customFormat="1" ht="23.25" customHeight="1">
      <c r="A104" s="75" t="s">
        <v>276</v>
      </c>
      <c r="B104" s="86"/>
      <c r="C104" s="86"/>
      <c r="D104" s="86"/>
      <c r="E104" s="86"/>
      <c r="F104" s="86"/>
      <c r="G104" s="86"/>
      <c r="H104" s="86"/>
    </row>
    <row r="105" spans="1:8" s="75" customFormat="1" ht="23.25" customHeight="1">
      <c r="A105" s="75" t="s">
        <v>165</v>
      </c>
      <c r="B105" s="86"/>
      <c r="C105" s="86"/>
      <c r="D105" s="86"/>
      <c r="E105" s="86"/>
      <c r="F105" s="86"/>
      <c r="G105" s="86"/>
      <c r="H105" s="86"/>
    </row>
    <row r="106" spans="1:8" s="75" customFormat="1" ht="23.25" customHeight="1">
      <c r="A106" s="75" t="s">
        <v>166</v>
      </c>
      <c r="B106" s="86"/>
      <c r="C106" s="86"/>
      <c r="D106" s="86"/>
      <c r="E106" s="86"/>
      <c r="F106" s="86"/>
      <c r="G106" s="86"/>
      <c r="H106" s="86"/>
    </row>
    <row r="107" spans="1:8" s="75" customFormat="1" ht="23.25" customHeight="1">
      <c r="A107" s="75" t="s">
        <v>15</v>
      </c>
      <c r="B107" s="86">
        <v>1937818</v>
      </c>
      <c r="C107" s="86"/>
      <c r="D107" s="86">
        <v>2338540</v>
      </c>
      <c r="E107" s="86"/>
      <c r="F107" s="86">
        <v>236339</v>
      </c>
      <c r="G107" s="86"/>
      <c r="H107" s="86">
        <v>300704</v>
      </c>
    </row>
    <row r="108" spans="1:8" s="75" customFormat="1" ht="23.25" customHeight="1">
      <c r="A108" s="75" t="s">
        <v>16</v>
      </c>
      <c r="B108" s="86">
        <v>865420</v>
      </c>
      <c r="C108" s="86"/>
      <c r="D108" s="86">
        <v>430074</v>
      </c>
      <c r="E108" s="86"/>
      <c r="F108" s="159" t="s">
        <v>17</v>
      </c>
      <c r="G108" s="86"/>
      <c r="H108" s="86">
        <v>389</v>
      </c>
    </row>
    <row r="109" spans="1:8" s="75" customFormat="1" ht="23.25" customHeight="1">
      <c r="A109" s="75" t="s">
        <v>167</v>
      </c>
      <c r="B109" s="111">
        <v>-190631</v>
      </c>
      <c r="C109" s="86"/>
      <c r="D109" s="111">
        <v>-179925</v>
      </c>
      <c r="E109" s="86"/>
      <c r="F109" s="111">
        <v>-112022</v>
      </c>
      <c r="G109" s="86"/>
      <c r="H109" s="111">
        <v>-64985</v>
      </c>
    </row>
    <row r="110" spans="1:8" s="75" customFormat="1" ht="23.25" customHeight="1" thickBot="1">
      <c r="A110" s="75" t="s">
        <v>168</v>
      </c>
      <c r="B110" s="115">
        <f>SUM(B107:B109)</f>
        <v>2612607</v>
      </c>
      <c r="C110" s="86"/>
      <c r="D110" s="115">
        <f>SUM(D107:D109)</f>
        <v>2588689</v>
      </c>
      <c r="E110" s="86"/>
      <c r="F110" s="115">
        <f>SUM(F107:F109)</f>
        <v>124317</v>
      </c>
      <c r="G110" s="86"/>
      <c r="H110" s="115">
        <f>SUM(H107:H109)</f>
        <v>236108</v>
      </c>
    </row>
    <row r="111" spans="1:8" s="75" customFormat="1" ht="23.25" customHeight="1" thickTop="1">
      <c r="A111" s="75" t="s">
        <v>277</v>
      </c>
      <c r="B111" s="86"/>
      <c r="C111" s="86"/>
      <c r="D111" s="86"/>
      <c r="E111" s="86"/>
      <c r="F111" s="86"/>
      <c r="G111" s="86"/>
      <c r="H111" s="86"/>
    </row>
    <row r="112" spans="1:8" s="75" customFormat="1" ht="23.25" customHeight="1">
      <c r="A112" s="75" t="s">
        <v>127</v>
      </c>
      <c r="B112" s="86">
        <v>764551</v>
      </c>
      <c r="C112" s="86"/>
      <c r="D112" s="86">
        <v>968715</v>
      </c>
      <c r="E112" s="86"/>
      <c r="F112" s="86">
        <v>484754</v>
      </c>
      <c r="G112" s="86"/>
      <c r="H112" s="86">
        <v>711257</v>
      </c>
    </row>
    <row r="113" spans="1:8" s="75" customFormat="1" ht="23.25" customHeight="1">
      <c r="A113" s="75" t="s">
        <v>169</v>
      </c>
      <c r="B113" s="86">
        <v>982029</v>
      </c>
      <c r="C113" s="86"/>
      <c r="D113" s="86">
        <v>484360</v>
      </c>
      <c r="E113" s="86"/>
      <c r="F113" s="86">
        <v>3971</v>
      </c>
      <c r="G113" s="86"/>
      <c r="H113" s="86">
        <v>63230</v>
      </c>
    </row>
    <row r="114" spans="2:8" s="75" customFormat="1" ht="23.25" customHeight="1">
      <c r="B114" s="86"/>
      <c r="C114" s="86"/>
      <c r="D114" s="86"/>
      <c r="E114" s="86"/>
      <c r="F114" s="86"/>
      <c r="G114" s="86"/>
      <c r="H114" s="86"/>
    </row>
    <row r="115" ht="23.25" customHeight="1">
      <c r="A115" s="75" t="s">
        <v>279</v>
      </c>
    </row>
    <row r="116" spans="1:8" ht="23.25" customHeight="1">
      <c r="A116" s="172" t="s">
        <v>305</v>
      </c>
      <c r="B116" s="172"/>
      <c r="C116" s="172"/>
      <c r="D116" s="172"/>
      <c r="E116" s="172"/>
      <c r="F116" s="172"/>
      <c r="G116" s="172"/>
      <c r="H116" s="172"/>
    </row>
    <row r="117" spans="1:8" ht="23.25" customHeight="1">
      <c r="A117" s="172"/>
      <c r="B117" s="172"/>
      <c r="C117" s="172"/>
      <c r="D117" s="172"/>
      <c r="E117" s="172"/>
      <c r="F117" s="172"/>
      <c r="G117" s="172"/>
      <c r="H117" s="172"/>
    </row>
    <row r="119" spans="1:8" ht="23.25" customHeight="1">
      <c r="A119" s="173" t="s">
        <v>311</v>
      </c>
      <c r="B119" s="173"/>
      <c r="C119" s="173"/>
      <c r="D119" s="173"/>
      <c r="E119" s="173"/>
      <c r="F119" s="173"/>
      <c r="G119" s="173"/>
      <c r="H119" s="173"/>
    </row>
    <row r="120" spans="1:8" ht="23.25" customHeight="1">
      <c r="A120" s="173"/>
      <c r="B120" s="173"/>
      <c r="C120" s="173"/>
      <c r="D120" s="173"/>
      <c r="E120" s="173"/>
      <c r="F120" s="173"/>
      <c r="G120" s="173"/>
      <c r="H120" s="173"/>
    </row>
    <row r="121" spans="1:8" ht="23.25" customHeight="1">
      <c r="A121" s="173"/>
      <c r="B121" s="173"/>
      <c r="C121" s="173"/>
      <c r="D121" s="173"/>
      <c r="E121" s="173"/>
      <c r="F121" s="173"/>
      <c r="G121" s="173"/>
      <c r="H121" s="173"/>
    </row>
    <row r="123" spans="1:8" ht="23.25" customHeight="1">
      <c r="A123" s="25" t="s">
        <v>105</v>
      </c>
      <c r="D123" s="26" t="s">
        <v>170</v>
      </c>
      <c r="H123" s="24" t="s">
        <v>171</v>
      </c>
    </row>
    <row r="124" spans="1:8" ht="23.25" customHeight="1">
      <c r="A124" s="25" t="s">
        <v>141</v>
      </c>
      <c r="H124" s="24" t="s">
        <v>173</v>
      </c>
    </row>
    <row r="125" ht="23.25" customHeight="1">
      <c r="A125" s="25" t="s">
        <v>278</v>
      </c>
    </row>
    <row r="127" spans="1:8" ht="23.25" customHeight="1">
      <c r="A127" s="173" t="s">
        <v>289</v>
      </c>
      <c r="B127" s="173"/>
      <c r="C127" s="173"/>
      <c r="D127" s="173"/>
      <c r="E127" s="173"/>
      <c r="F127" s="173"/>
      <c r="G127" s="173"/>
      <c r="H127" s="173"/>
    </row>
    <row r="128" spans="1:8" ht="23.25" customHeight="1">
      <c r="A128" s="173"/>
      <c r="B128" s="173"/>
      <c r="C128" s="173"/>
      <c r="D128" s="173"/>
      <c r="E128" s="173"/>
      <c r="F128" s="173"/>
      <c r="G128" s="173"/>
      <c r="H128" s="173"/>
    </row>
    <row r="129" spans="1:8" ht="23.25" customHeight="1">
      <c r="A129" s="173"/>
      <c r="B129" s="173"/>
      <c r="C129" s="173"/>
      <c r="D129" s="173"/>
      <c r="E129" s="173"/>
      <c r="F129" s="173"/>
      <c r="G129" s="173"/>
      <c r="H129" s="173"/>
    </row>
    <row r="130" spans="1:8" ht="23.25" customHeight="1">
      <c r="A130" s="116"/>
      <c r="B130" s="116"/>
      <c r="C130" s="116"/>
      <c r="D130" s="116"/>
      <c r="E130" s="116"/>
      <c r="F130" s="116"/>
      <c r="G130" s="116"/>
      <c r="H130" s="116"/>
    </row>
    <row r="131" ht="23.25" customHeight="1">
      <c r="A131" s="21" t="s">
        <v>235</v>
      </c>
    </row>
    <row r="132" s="3" customFormat="1" ht="23.25" customHeight="1">
      <c r="H132" s="7" t="s">
        <v>5</v>
      </c>
    </row>
    <row r="133" spans="1:8" s="3" customFormat="1" ht="23.25" customHeight="1">
      <c r="A133" s="3" t="s">
        <v>237</v>
      </c>
      <c r="E133" s="10"/>
      <c r="F133" s="10"/>
      <c r="G133" s="10"/>
      <c r="H133" s="93">
        <v>363465</v>
      </c>
    </row>
    <row r="134" spans="1:8" s="3" customFormat="1" ht="23.25" customHeight="1">
      <c r="A134" s="3" t="s">
        <v>174</v>
      </c>
      <c r="E134" s="10"/>
      <c r="F134" s="10"/>
      <c r="G134" s="10"/>
      <c r="H134" s="93">
        <v>525675</v>
      </c>
    </row>
    <row r="135" spans="1:8" s="3" customFormat="1" ht="23.25" customHeight="1">
      <c r="A135" s="3" t="s">
        <v>139</v>
      </c>
      <c r="E135" s="10"/>
      <c r="F135" s="10"/>
      <c r="G135" s="10"/>
      <c r="H135" s="93">
        <v>999777</v>
      </c>
    </row>
    <row r="136" spans="1:8" s="3" customFormat="1" ht="23.25" customHeight="1">
      <c r="A136" s="3" t="s">
        <v>46</v>
      </c>
      <c r="E136" s="10"/>
      <c r="F136" s="10"/>
      <c r="G136" s="10"/>
      <c r="H136" s="93">
        <v>1245354</v>
      </c>
    </row>
    <row r="137" spans="1:8" s="3" customFormat="1" ht="23.25" customHeight="1">
      <c r="A137" s="3" t="s">
        <v>217</v>
      </c>
      <c r="E137" s="10"/>
      <c r="F137" s="10"/>
      <c r="G137" s="10"/>
      <c r="H137" s="93">
        <v>227467</v>
      </c>
    </row>
    <row r="138" spans="1:8" s="3" customFormat="1" ht="23.25" customHeight="1">
      <c r="A138" s="3" t="s">
        <v>175</v>
      </c>
      <c r="E138" s="10"/>
      <c r="F138" s="10"/>
      <c r="G138" s="10"/>
      <c r="H138" s="93">
        <v>-494482</v>
      </c>
    </row>
    <row r="139" spans="1:8" s="3" customFormat="1" ht="23.25" customHeight="1">
      <c r="A139" s="3" t="s">
        <v>176</v>
      </c>
      <c r="E139" s="10"/>
      <c r="F139" s="10"/>
      <c r="G139" s="10"/>
      <c r="H139" s="93">
        <v>-468390</v>
      </c>
    </row>
    <row r="140" spans="1:8" s="3" customFormat="1" ht="23.25" customHeight="1">
      <c r="A140" s="3" t="s">
        <v>177</v>
      </c>
      <c r="E140" s="10"/>
      <c r="F140" s="10"/>
      <c r="G140" s="10"/>
      <c r="H140" s="93">
        <v>-194468</v>
      </c>
    </row>
    <row r="141" spans="1:8" s="3" customFormat="1" ht="23.25" customHeight="1">
      <c r="A141" s="3" t="s">
        <v>61</v>
      </c>
      <c r="E141" s="10"/>
      <c r="F141" s="10"/>
      <c r="G141" s="10"/>
      <c r="H141" s="93">
        <v>-153036</v>
      </c>
    </row>
    <row r="142" spans="1:8" s="3" customFormat="1" ht="23.25" customHeight="1">
      <c r="A142" s="3" t="s">
        <v>178</v>
      </c>
      <c r="E142" s="10"/>
      <c r="F142" s="10"/>
      <c r="G142" s="10"/>
      <c r="H142" s="93">
        <v>-109401</v>
      </c>
    </row>
    <row r="143" spans="1:8" s="3" customFormat="1" ht="23.25" customHeight="1">
      <c r="A143" s="3" t="s">
        <v>179</v>
      </c>
      <c r="E143" s="10"/>
      <c r="F143" s="10"/>
      <c r="G143" s="10"/>
      <c r="H143" s="95">
        <v>-299694</v>
      </c>
    </row>
    <row r="144" spans="1:8" s="3" customFormat="1" ht="23.25" customHeight="1">
      <c r="A144" s="3" t="s">
        <v>180</v>
      </c>
      <c r="E144" s="10"/>
      <c r="F144" s="10"/>
      <c r="G144" s="10"/>
      <c r="H144" s="93">
        <v>1642267</v>
      </c>
    </row>
    <row r="145" spans="1:8" s="3" customFormat="1" ht="23.25" customHeight="1">
      <c r="A145" s="3" t="s">
        <v>181</v>
      </c>
      <c r="E145" s="10"/>
      <c r="F145" s="10"/>
      <c r="G145" s="10"/>
      <c r="H145" s="95">
        <v>773310</v>
      </c>
    </row>
    <row r="146" spans="1:8" s="3" customFormat="1" ht="23.25" customHeight="1">
      <c r="A146" s="3" t="s">
        <v>182</v>
      </c>
      <c r="E146" s="10"/>
      <c r="F146" s="10"/>
      <c r="G146" s="10"/>
      <c r="H146" s="93">
        <v>868957</v>
      </c>
    </row>
    <row r="147" spans="1:8" s="3" customFormat="1" ht="23.25" customHeight="1">
      <c r="A147" s="3" t="s">
        <v>183</v>
      </c>
      <c r="E147" s="10"/>
      <c r="F147" s="10"/>
      <c r="G147" s="10"/>
      <c r="H147" s="95">
        <v>363465</v>
      </c>
    </row>
    <row r="148" spans="1:8" s="85" customFormat="1" ht="23.25" customHeight="1" thickBot="1">
      <c r="A148" s="3" t="s">
        <v>236</v>
      </c>
      <c r="B148" s="3"/>
      <c r="C148" s="3"/>
      <c r="D148" s="3"/>
      <c r="E148" s="10"/>
      <c r="F148" s="10"/>
      <c r="G148" s="10"/>
      <c r="H148" s="97">
        <f>+H147-H146</f>
        <v>-505492</v>
      </c>
    </row>
    <row r="149" spans="1:8" s="85" customFormat="1" ht="23.25" customHeight="1" thickTop="1">
      <c r="A149" s="3"/>
      <c r="B149" s="3"/>
      <c r="C149" s="3"/>
      <c r="D149" s="3"/>
      <c r="E149" s="10"/>
      <c r="F149" s="10"/>
      <c r="G149" s="10"/>
      <c r="H149" s="98"/>
    </row>
    <row r="150" spans="1:8" s="85" customFormat="1" ht="23.25" customHeight="1">
      <c r="A150" s="25" t="s">
        <v>105</v>
      </c>
      <c r="B150" s="21"/>
      <c r="C150" s="21"/>
      <c r="D150" s="26" t="s">
        <v>170</v>
      </c>
      <c r="E150" s="21"/>
      <c r="F150" s="21"/>
      <c r="G150" s="21"/>
      <c r="H150" s="24" t="s">
        <v>171</v>
      </c>
    </row>
    <row r="151" spans="1:8" s="85" customFormat="1" ht="23.25" customHeight="1">
      <c r="A151" s="25" t="s">
        <v>141</v>
      </c>
      <c r="B151" s="21"/>
      <c r="C151" s="21"/>
      <c r="D151" s="21"/>
      <c r="E151" s="21"/>
      <c r="F151" s="21"/>
      <c r="G151" s="21"/>
      <c r="H151" s="24" t="s">
        <v>173</v>
      </c>
    </row>
    <row r="152" spans="1:8" s="85" customFormat="1" ht="23.25" customHeight="1">
      <c r="A152" s="25" t="s">
        <v>278</v>
      </c>
      <c r="B152" s="21"/>
      <c r="C152" s="21"/>
      <c r="D152" s="21"/>
      <c r="E152" s="21"/>
      <c r="F152" s="21"/>
      <c r="G152" s="21"/>
      <c r="H152" s="21"/>
    </row>
    <row r="153" spans="1:8" s="85" customFormat="1" ht="23.25" customHeight="1">
      <c r="A153" s="21"/>
      <c r="B153" s="21"/>
      <c r="C153" s="21"/>
      <c r="D153" s="21"/>
      <c r="E153" s="21"/>
      <c r="F153" s="21"/>
      <c r="G153" s="21"/>
      <c r="H153" s="21"/>
    </row>
    <row r="154" spans="1:8" ht="23.25" customHeight="1">
      <c r="A154" s="175" t="s">
        <v>233</v>
      </c>
      <c r="B154" s="175"/>
      <c r="C154" s="175"/>
      <c r="D154" s="175"/>
      <c r="E154" s="175"/>
      <c r="F154" s="175"/>
      <c r="G154" s="175"/>
      <c r="H154" s="175"/>
    </row>
    <row r="155" spans="1:8" ht="23.25" customHeight="1">
      <c r="A155" s="175"/>
      <c r="B155" s="175"/>
      <c r="C155" s="175"/>
      <c r="D155" s="175"/>
      <c r="E155" s="175"/>
      <c r="F155" s="175"/>
      <c r="G155" s="175"/>
      <c r="H155" s="175"/>
    </row>
    <row r="156" spans="1:8" ht="23.25" customHeight="1">
      <c r="A156" s="73"/>
      <c r="B156" s="73"/>
      <c r="C156" s="73"/>
      <c r="D156" s="73"/>
      <c r="E156" s="73"/>
      <c r="F156" s="73"/>
      <c r="G156" s="73"/>
      <c r="H156" s="73"/>
    </row>
    <row r="157" spans="1:8" ht="23.25" customHeight="1">
      <c r="A157" s="174" t="s">
        <v>235</v>
      </c>
      <c r="B157" s="174"/>
      <c r="C157" s="174"/>
      <c r="D157" s="174"/>
      <c r="E157" s="174"/>
      <c r="F157" s="174"/>
      <c r="G157" s="174"/>
      <c r="H157" s="174"/>
    </row>
    <row r="158" ht="16.5" customHeight="1">
      <c r="A158" s="25"/>
    </row>
    <row r="159" spans="1:8" ht="23.25" customHeight="1">
      <c r="A159" s="25"/>
      <c r="H159" s="118" t="s">
        <v>5</v>
      </c>
    </row>
    <row r="160" spans="1:8" ht="23.25" customHeight="1">
      <c r="A160" s="117" t="s">
        <v>237</v>
      </c>
      <c r="H160" s="69">
        <v>315301</v>
      </c>
    </row>
    <row r="161" spans="1:8" ht="23.25" customHeight="1">
      <c r="A161" s="117" t="s">
        <v>174</v>
      </c>
      <c r="H161" s="69">
        <v>12144</v>
      </c>
    </row>
    <row r="162" spans="1:8" ht="23.25" customHeight="1">
      <c r="A162" s="23" t="s">
        <v>139</v>
      </c>
      <c r="H162" s="69">
        <v>150528</v>
      </c>
    </row>
    <row r="163" spans="1:8" ht="23.25" customHeight="1">
      <c r="A163" s="117" t="s">
        <v>46</v>
      </c>
      <c r="H163" s="69">
        <v>279066</v>
      </c>
    </row>
    <row r="164" spans="1:8" ht="23.25" customHeight="1">
      <c r="A164" s="117" t="s">
        <v>217</v>
      </c>
      <c r="H164" s="69">
        <v>48692</v>
      </c>
    </row>
    <row r="165" spans="1:8" ht="23.25" customHeight="1">
      <c r="A165" s="117" t="s">
        <v>175</v>
      </c>
      <c r="H165" s="69">
        <v>-273105</v>
      </c>
    </row>
    <row r="166" spans="1:8" ht="23.25" customHeight="1">
      <c r="A166" s="117" t="s">
        <v>176</v>
      </c>
      <c r="H166" s="69">
        <v>-79516</v>
      </c>
    </row>
    <row r="167" spans="1:8" ht="23.25" customHeight="1">
      <c r="A167" s="117" t="s">
        <v>177</v>
      </c>
      <c r="H167" s="69">
        <f>-9599-190-2440</f>
        <v>-12229</v>
      </c>
    </row>
    <row r="168" spans="1:8" ht="23.25" customHeight="1">
      <c r="A168" s="176" t="s">
        <v>179</v>
      </c>
      <c r="B168" s="176"/>
      <c r="C168" s="176"/>
      <c r="D168" s="176"/>
      <c r="H168" s="70">
        <v>-126973</v>
      </c>
    </row>
    <row r="169" spans="1:8" ht="23.25" customHeight="1">
      <c r="A169" s="117" t="s">
        <v>180</v>
      </c>
      <c r="H169" s="69">
        <f>SUM(H160:H168)</f>
        <v>313908</v>
      </c>
    </row>
    <row r="170" spans="1:8" ht="23.25" customHeight="1">
      <c r="A170" s="117" t="s">
        <v>225</v>
      </c>
      <c r="H170" s="69">
        <v>79811</v>
      </c>
    </row>
    <row r="171" spans="1:8" ht="23.25" customHeight="1">
      <c r="A171" s="117" t="s">
        <v>226</v>
      </c>
      <c r="H171" s="70">
        <v>103739</v>
      </c>
    </row>
    <row r="172" spans="1:8" ht="23.25" customHeight="1">
      <c r="A172" s="117" t="s">
        <v>182</v>
      </c>
      <c r="H172" s="69">
        <f>SUM(H169:H170)-H171</f>
        <v>289980</v>
      </c>
    </row>
    <row r="173" spans="1:8" ht="23.25" customHeight="1">
      <c r="A173" s="117" t="s">
        <v>183</v>
      </c>
      <c r="H173" s="69">
        <v>315301</v>
      </c>
    </row>
    <row r="174" spans="1:8" ht="23.25" customHeight="1" thickBot="1">
      <c r="A174" s="117" t="s">
        <v>232</v>
      </c>
      <c r="H174" s="71">
        <f>H173-H172</f>
        <v>25321</v>
      </c>
    </row>
    <row r="175" spans="1:8" s="85" customFormat="1" ht="16.5" customHeight="1" thickTop="1">
      <c r="A175" s="21"/>
      <c r="B175" s="21"/>
      <c r="C175" s="21"/>
      <c r="D175" s="21"/>
      <c r="E175" s="21"/>
      <c r="F175" s="21"/>
      <c r="G175" s="21"/>
      <c r="H175" s="21"/>
    </row>
    <row r="176" spans="1:8" s="85" customFormat="1" ht="23.25" customHeight="1">
      <c r="A176" s="25" t="s">
        <v>105</v>
      </c>
      <c r="B176" s="21"/>
      <c r="C176" s="21"/>
      <c r="D176" s="26" t="s">
        <v>170</v>
      </c>
      <c r="E176" s="21"/>
      <c r="F176" s="21"/>
      <c r="G176" s="21"/>
      <c r="H176" s="24" t="s">
        <v>171</v>
      </c>
    </row>
    <row r="177" spans="1:8" s="85" customFormat="1" ht="23.25" customHeight="1">
      <c r="A177" s="25" t="s">
        <v>141</v>
      </c>
      <c r="B177" s="21"/>
      <c r="C177" s="21"/>
      <c r="D177" s="21"/>
      <c r="E177" s="21"/>
      <c r="F177" s="21"/>
      <c r="G177" s="21"/>
      <c r="H177" s="24" t="s">
        <v>173</v>
      </c>
    </row>
    <row r="178" spans="1:8" s="85" customFormat="1" ht="23.25" customHeight="1">
      <c r="A178" s="25" t="s">
        <v>278</v>
      </c>
      <c r="B178" s="21"/>
      <c r="C178" s="21"/>
      <c r="D178" s="21"/>
      <c r="E178" s="21"/>
      <c r="F178" s="21"/>
      <c r="G178" s="21"/>
      <c r="H178" s="21"/>
    </row>
    <row r="179" spans="1:8" s="85" customFormat="1" ht="23.25" customHeight="1">
      <c r="A179" s="21"/>
      <c r="B179" s="21"/>
      <c r="C179" s="21"/>
      <c r="D179" s="21"/>
      <c r="E179" s="21"/>
      <c r="F179" s="21"/>
      <c r="G179" s="21"/>
      <c r="H179" s="21"/>
    </row>
    <row r="180" spans="1:8" ht="23.25" customHeight="1">
      <c r="A180" s="175" t="s">
        <v>327</v>
      </c>
      <c r="B180" s="175"/>
      <c r="C180" s="175"/>
      <c r="D180" s="175"/>
      <c r="E180" s="175"/>
      <c r="F180" s="175"/>
      <c r="G180" s="175"/>
      <c r="H180" s="175"/>
    </row>
    <row r="181" spans="1:8" ht="23.25" customHeight="1">
      <c r="A181" s="175"/>
      <c r="B181" s="175"/>
      <c r="C181" s="175"/>
      <c r="D181" s="175"/>
      <c r="E181" s="175"/>
      <c r="F181" s="175"/>
      <c r="G181" s="175"/>
      <c r="H181" s="175"/>
    </row>
    <row r="182" spans="1:8" ht="23.25" customHeight="1">
      <c r="A182" s="173"/>
      <c r="B182" s="173"/>
      <c r="C182" s="173"/>
      <c r="D182" s="173"/>
      <c r="E182" s="173"/>
      <c r="F182" s="173"/>
      <c r="G182" s="173"/>
      <c r="H182" s="173"/>
    </row>
    <row r="183" spans="1:8" ht="23.25" customHeight="1">
      <c r="A183" s="116"/>
      <c r="B183" s="116"/>
      <c r="C183" s="116"/>
      <c r="D183" s="116"/>
      <c r="E183" s="116"/>
      <c r="F183" s="116"/>
      <c r="G183" s="116"/>
      <c r="H183" s="116"/>
    </row>
    <row r="184" spans="1:8" ht="23.25" customHeight="1">
      <c r="A184" s="174" t="s">
        <v>235</v>
      </c>
      <c r="B184" s="174"/>
      <c r="C184" s="174"/>
      <c r="D184" s="174"/>
      <c r="E184" s="174"/>
      <c r="F184" s="174"/>
      <c r="G184" s="174"/>
      <c r="H184" s="174"/>
    </row>
    <row r="185" ht="23.25" customHeight="1"/>
    <row r="186" spans="1:8" ht="23.25" customHeight="1">
      <c r="A186" s="25"/>
      <c r="H186" s="118" t="s">
        <v>5</v>
      </c>
    </row>
    <row r="187" spans="1:8" ht="23.25" customHeight="1">
      <c r="A187" s="117" t="s">
        <v>312</v>
      </c>
      <c r="H187" s="69">
        <v>99854</v>
      </c>
    </row>
    <row r="188" spans="1:8" ht="23.25" customHeight="1">
      <c r="A188" s="117" t="s">
        <v>46</v>
      </c>
      <c r="H188" s="69">
        <v>115032</v>
      </c>
    </row>
    <row r="189" spans="1:8" ht="23.25" customHeight="1">
      <c r="A189" s="23" t="s">
        <v>176</v>
      </c>
      <c r="H189" s="69">
        <v>-5663</v>
      </c>
    </row>
    <row r="190" spans="1:8" ht="23.25" customHeight="1">
      <c r="A190" s="117" t="s">
        <v>64</v>
      </c>
      <c r="H190" s="70">
        <v>-213405</v>
      </c>
    </row>
    <row r="191" spans="1:8" ht="23.25" customHeight="1">
      <c r="A191" s="117" t="s">
        <v>320</v>
      </c>
      <c r="H191" s="69">
        <f>SUM(H187:H190)</f>
        <v>-4182</v>
      </c>
    </row>
    <row r="192" spans="1:8" ht="23.25" customHeight="1">
      <c r="A192" s="117" t="s">
        <v>321</v>
      </c>
      <c r="H192" s="69">
        <v>4182</v>
      </c>
    </row>
    <row r="193" spans="1:8" ht="23.25" customHeight="1" thickBot="1">
      <c r="A193" s="117" t="s">
        <v>322</v>
      </c>
      <c r="H193" s="71">
        <f>SUM(H191:H192)</f>
        <v>0</v>
      </c>
    </row>
    <row r="194" ht="23.25" customHeight="1" thickTop="1">
      <c r="H194" s="160"/>
    </row>
  </sheetData>
  <mergeCells count="20">
    <mergeCell ref="A184:H184"/>
    <mergeCell ref="A127:H129"/>
    <mergeCell ref="A154:H155"/>
    <mergeCell ref="A157:H157"/>
    <mergeCell ref="A168:D168"/>
    <mergeCell ref="A180:H182"/>
    <mergeCell ref="B69:H69"/>
    <mergeCell ref="B70:D70"/>
    <mergeCell ref="F70:H70"/>
    <mergeCell ref="B100:H100"/>
    <mergeCell ref="B101:D101"/>
    <mergeCell ref="F101:H101"/>
    <mergeCell ref="A116:H117"/>
    <mergeCell ref="A119:H121"/>
    <mergeCell ref="B38:D38"/>
    <mergeCell ref="F38:H38"/>
    <mergeCell ref="B5:H5"/>
    <mergeCell ref="B6:D6"/>
    <mergeCell ref="F6:H6"/>
    <mergeCell ref="B37:H37"/>
  </mergeCells>
  <printOptions/>
  <pageMargins left="1" right="0.5" top="0.48" bottom="0.5" header="0.5" footer="0.5"/>
  <pageSetup firstPageNumber="16" useFirstPageNumber="1" horizontalDpi="600" verticalDpi="600" orientation="portrait" paperSize="9" scale="97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6" manualBreakCount="6">
    <brk id="32" max="255" man="1"/>
    <brk id="64" max="255" man="1"/>
    <brk id="95" max="255" man="1"/>
    <brk id="122" max="255" man="1"/>
    <brk id="149" max="7" man="1"/>
    <brk id="17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DefUser</cp:lastModifiedBy>
  <cp:lastPrinted>2005-11-09T02:54:27Z</cp:lastPrinted>
  <dcterms:created xsi:type="dcterms:W3CDTF">2005-05-13T06:54:02Z</dcterms:created>
  <dcterms:modified xsi:type="dcterms:W3CDTF">2005-11-09T05:11:34Z</dcterms:modified>
  <cp:category/>
  <cp:version/>
  <cp:contentType/>
  <cp:contentStatus/>
</cp:coreProperties>
</file>