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990" windowWidth="20150" windowHeight="3830" tabRatio="853" activeTab="4"/>
  </bookViews>
  <sheets>
    <sheet name="BL 7-10" sheetId="1" r:id="rId1"/>
    <sheet name="PL 11-13" sheetId="2" r:id="rId2"/>
    <sheet name="SH14-15" sheetId="3" r:id="rId3"/>
    <sheet name="SH16-17" sheetId="4" r:id="rId4"/>
    <sheet name="CF 18-21" sheetId="5" r:id="rId5"/>
  </sheets>
  <definedNames>
    <definedName name="__FPMExcelClient_CellBasedFunctionStatus" localSheetId="0" hidden="1">"2_2_2_2_2"</definedName>
    <definedName name="__FPMExcelClient_CellBasedFunctionStatus" localSheetId="4" hidden="1">"2_2_2_2_2"</definedName>
    <definedName name="__FPMExcelClient_CellBasedFunctionStatus" localSheetId="1" hidden="1">"2_2_2_2_2"</definedName>
    <definedName name="__FPMExcelClient_CellBasedFunctionStatus" localSheetId="2" hidden="1">"2_2_2_2_2"</definedName>
    <definedName name="__FPMExcelClient_CellBasedFunctionStatus" localSheetId="3" hidden="1">"2_2_2_2_2"</definedName>
    <definedName name="_Hlk120336604" localSheetId="4">'CF 18-21'!$A$44</definedName>
    <definedName name="_xlnm.Print_Area" localSheetId="0">'BL 7-10'!$A$1:$I$123</definedName>
    <definedName name="_xlnm.Print_Area" localSheetId="4">'CF 18-21'!$A$1:$J$170</definedName>
    <definedName name="_xlnm.Print_Area" localSheetId="1">'PL 11-13'!$A$1:$K$101</definedName>
    <definedName name="_xlnm.Print_Area" localSheetId="2">'SH14-15'!$A$1:$AI$88</definedName>
    <definedName name="_xlnm.Print_Area" localSheetId="3">'SH16-17'!$A$1:$U$61</definedName>
    <definedName name="Title2nd" localSheetId="1">'PL 11-13'!#REF!</definedName>
  </definedNames>
  <calcPr fullCalcOnLoad="1"/>
</workbook>
</file>

<file path=xl/sharedStrings.xml><?xml version="1.0" encoding="utf-8"?>
<sst xmlns="http://schemas.openxmlformats.org/spreadsheetml/2006/main" count="886" uniqueCount="376">
  <si>
    <t>Consolidated</t>
  </si>
  <si>
    <t>Cash and cash equivalents</t>
  </si>
  <si>
    <t>-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</si>
  <si>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</si>
  <si>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</si>
  <si>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</si>
  <si>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</si>
  <si>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</si>
  <si>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Revaluation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</si>
  <si>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</si>
  <si>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</si>
  <si>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</si>
  <si>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</si>
  <si>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</si>
  <si>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</si>
  <si>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 xml:space="preserve">paid-up 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</si>
  <si>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</si>
  <si>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</si>
  <si>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</si>
  <si>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</si>
  <si>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</si>
  <si>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</si>
  <si>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</si>
  <si>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</si>
  <si>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Long-term loans to subsidiaries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</si>
  <si>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</si>
  <si>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</si>
  <si>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</si>
  <si>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</si>
  <si>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</si>
  <si>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Statements of income </t>
  </si>
  <si>
    <t xml:space="preserve">Statements of cash flows </t>
  </si>
  <si>
    <t xml:space="preserve">Charoen Pokphand Foods Public Company Limited </t>
  </si>
  <si>
    <t xml:space="preserve">and its Subsidiaries </t>
  </si>
  <si>
    <t>Total non-current liabilities</t>
  </si>
  <si>
    <t>Note</t>
  </si>
  <si>
    <t xml:space="preserve">Share capital </t>
  </si>
  <si>
    <t>Retained earnings</t>
  </si>
  <si>
    <t xml:space="preserve">   Appropriated</t>
  </si>
  <si>
    <t xml:space="preserve">      Legal reserve</t>
  </si>
  <si>
    <t>Other income</t>
  </si>
  <si>
    <t>share capital</t>
  </si>
  <si>
    <t>equity</t>
  </si>
  <si>
    <t>reserve</t>
  </si>
  <si>
    <t>Interest paid</t>
  </si>
  <si>
    <t>Short-term loans to subsidiaries</t>
  </si>
  <si>
    <t>Property, plant and equipment</t>
  </si>
  <si>
    <t>Income tax paid</t>
  </si>
  <si>
    <t xml:space="preserve">   from financial institutions</t>
  </si>
  <si>
    <t>translation</t>
  </si>
  <si>
    <t xml:space="preserve">   Authorised share capital </t>
  </si>
  <si>
    <t xml:space="preserve">   Unappropriated</t>
  </si>
  <si>
    <t>Issued and</t>
  </si>
  <si>
    <t>Dividend income</t>
  </si>
  <si>
    <t>Interest received</t>
  </si>
  <si>
    <t>Dividends received</t>
  </si>
  <si>
    <t>Separate</t>
  </si>
  <si>
    <t>financial statements</t>
  </si>
  <si>
    <t>Consolidated financial statements</t>
  </si>
  <si>
    <t xml:space="preserve">   Issued and paid-up share capital</t>
  </si>
  <si>
    <t>Separate financial statements</t>
  </si>
  <si>
    <t>Cost of sale of goods</t>
  </si>
  <si>
    <t>Legal</t>
  </si>
  <si>
    <t>Revenue from sale of goods</t>
  </si>
  <si>
    <t>Provisions and others</t>
  </si>
  <si>
    <t>Accrued expenses</t>
  </si>
  <si>
    <t xml:space="preserve">   Equity holders of the Company</t>
  </si>
  <si>
    <t>Repayment of debentures</t>
  </si>
  <si>
    <t>Statements of changes in equity</t>
  </si>
  <si>
    <t>Profit for the year</t>
  </si>
  <si>
    <t>Treasury</t>
  </si>
  <si>
    <t>shares</t>
  </si>
  <si>
    <t>Unappropriated</t>
  </si>
  <si>
    <t>interests</t>
  </si>
  <si>
    <t>Investments in related companies</t>
  </si>
  <si>
    <t>Administrative expenses</t>
  </si>
  <si>
    <t>Finance costs</t>
  </si>
  <si>
    <t>on assets</t>
  </si>
  <si>
    <t>differences</t>
  </si>
  <si>
    <t>retained</t>
  </si>
  <si>
    <t>earnings</t>
  </si>
  <si>
    <t>2.</t>
  </si>
  <si>
    <t xml:space="preserve">   Treasury shares</t>
  </si>
  <si>
    <t>These consisted of:</t>
  </si>
  <si>
    <t>Overdrafts</t>
  </si>
  <si>
    <t>Net</t>
  </si>
  <si>
    <t xml:space="preserve">Deferred tax liabilities </t>
  </si>
  <si>
    <t xml:space="preserve">Net cash provided by (used in) </t>
  </si>
  <si>
    <t xml:space="preserve">Restricted deposits at financial </t>
  </si>
  <si>
    <t xml:space="preserve">   institutions</t>
  </si>
  <si>
    <t xml:space="preserve">Short-term borrowings from </t>
  </si>
  <si>
    <t xml:space="preserve">Proceeds from long-term borrowings </t>
  </si>
  <si>
    <t xml:space="preserve">Repayment of long-term borrowings </t>
  </si>
  <si>
    <t xml:space="preserve">   financing activities</t>
  </si>
  <si>
    <t xml:space="preserve">Effect of exchange rate changes on </t>
  </si>
  <si>
    <t>Proceeds from issue of debentures</t>
  </si>
  <si>
    <t>Advance payments for purchase</t>
  </si>
  <si>
    <t xml:space="preserve">   of goods</t>
  </si>
  <si>
    <t>Prepaid expenses</t>
  </si>
  <si>
    <t>Investments in subsidiaries</t>
  </si>
  <si>
    <t>Cash flows from investing activities</t>
  </si>
  <si>
    <t>Assets (Continued)</t>
  </si>
  <si>
    <t>Accounts receivable - trade and others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</si>
  <si>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</si>
  <si>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(Unit: Thousand Baht)</t>
  </si>
  <si>
    <t>Statements of financial position</t>
  </si>
  <si>
    <t>Investment properties</t>
  </si>
  <si>
    <t>Goodwill</t>
  </si>
  <si>
    <t>Other intangible assets</t>
  </si>
  <si>
    <t>Other components of equity</t>
  </si>
  <si>
    <t>Non-controlling interests</t>
  </si>
  <si>
    <t>Income</t>
  </si>
  <si>
    <t xml:space="preserve">   Non-controlling interests</t>
  </si>
  <si>
    <t xml:space="preserve">Other comprehensive income </t>
  </si>
  <si>
    <t xml:space="preserve">Total comprehensive income </t>
  </si>
  <si>
    <t xml:space="preserve">   attributable to:</t>
  </si>
  <si>
    <t>Total other</t>
  </si>
  <si>
    <t xml:space="preserve"> components</t>
  </si>
  <si>
    <t>equity holders of</t>
  </si>
  <si>
    <t>the Company</t>
  </si>
  <si>
    <t>Non-</t>
  </si>
  <si>
    <t xml:space="preserve">controlling </t>
  </si>
  <si>
    <t xml:space="preserve">   recorded directly in equity</t>
  </si>
  <si>
    <t xml:space="preserve">   Profit</t>
  </si>
  <si>
    <t xml:space="preserve">   Other comprehensive income</t>
  </si>
  <si>
    <t xml:space="preserve">ordinary </t>
  </si>
  <si>
    <t>Total</t>
  </si>
  <si>
    <t>Total income</t>
  </si>
  <si>
    <t>Profit before income tax</t>
  </si>
  <si>
    <t xml:space="preserve">   interests</t>
  </si>
  <si>
    <t>Statements of comprehensive income</t>
  </si>
  <si>
    <t xml:space="preserve">   for the year</t>
  </si>
  <si>
    <t xml:space="preserve">Cash flows from operating activities </t>
  </si>
  <si>
    <t xml:space="preserve">   dividends paid to subsidiaries (for </t>
  </si>
  <si>
    <t xml:space="preserve">   (Continued)</t>
  </si>
  <si>
    <t xml:space="preserve">   Changes in ownership interests</t>
  </si>
  <si>
    <t>premium</t>
  </si>
  <si>
    <t>Surplus on</t>
  </si>
  <si>
    <t>common control</t>
  </si>
  <si>
    <t>transactions</t>
  </si>
  <si>
    <t xml:space="preserve">Other </t>
  </si>
  <si>
    <t>Current biological assets</t>
  </si>
  <si>
    <t>Non-current biological assets</t>
  </si>
  <si>
    <t>Bills of exchange</t>
  </si>
  <si>
    <t>Surplus on common control transactions</t>
  </si>
  <si>
    <t xml:space="preserve">   Other premium </t>
  </si>
  <si>
    <t xml:space="preserve"> </t>
  </si>
  <si>
    <t>31 December</t>
  </si>
  <si>
    <t>Accrued dividend income</t>
  </si>
  <si>
    <t xml:space="preserve">Investments in associates </t>
  </si>
  <si>
    <t>Investments in other companies</t>
  </si>
  <si>
    <t xml:space="preserve">Deferred tax assets </t>
  </si>
  <si>
    <t xml:space="preserve">   from financial institutions  </t>
  </si>
  <si>
    <t xml:space="preserve"> financial statements</t>
  </si>
  <si>
    <t>Amortisation</t>
  </si>
  <si>
    <t>Income tax expense (income)</t>
  </si>
  <si>
    <t>Current and non-current biological assets</t>
  </si>
  <si>
    <t xml:space="preserve">   operating activities</t>
  </si>
  <si>
    <t xml:space="preserve">Dividend paid of the Company - net of </t>
  </si>
  <si>
    <t>1.</t>
  </si>
  <si>
    <t>Gains on sale of investments</t>
  </si>
  <si>
    <t>Non-cash transactions</t>
  </si>
  <si>
    <t>Surplus from</t>
  </si>
  <si>
    <t xml:space="preserve"> in subsidiaries</t>
  </si>
  <si>
    <t>Payment of financial transaction costs</t>
  </si>
  <si>
    <t>Current investments</t>
  </si>
  <si>
    <t xml:space="preserve">Depreciation </t>
  </si>
  <si>
    <t xml:space="preserve">      non-controlling interests</t>
  </si>
  <si>
    <t xml:space="preserve">   information:</t>
  </si>
  <si>
    <t xml:space="preserve">Supplemental disclosures of cash flows </t>
  </si>
  <si>
    <t>Proceeds from issue of new ordinary shares</t>
  </si>
  <si>
    <t xml:space="preserve">      in subsidiaries and associates</t>
  </si>
  <si>
    <t>and associates</t>
  </si>
  <si>
    <t xml:space="preserve">   in subsidiaries and associates</t>
  </si>
  <si>
    <t>Investments in joint ventures</t>
  </si>
  <si>
    <t>Comprehensive income for the year</t>
  </si>
  <si>
    <t>Revaluation differences on assets</t>
  </si>
  <si>
    <t>13, 14</t>
  </si>
  <si>
    <t>Year ended 31 December</t>
  </si>
  <si>
    <t>Changes in operating assets and liabilities</t>
  </si>
  <si>
    <t xml:space="preserve">   of biological assets</t>
  </si>
  <si>
    <t xml:space="preserve">   Changes in interests in associates</t>
  </si>
  <si>
    <t xml:space="preserve">      without a change in control</t>
  </si>
  <si>
    <t xml:space="preserve">   Acquisitions of subsidiaries with</t>
  </si>
  <si>
    <t xml:space="preserve">   Acquisitions of non-controlling interests</t>
  </si>
  <si>
    <t>Depreciation of biological assets</t>
  </si>
  <si>
    <t xml:space="preserve">   from financial institutions </t>
  </si>
  <si>
    <t>5, 23</t>
  </si>
  <si>
    <t>16, 17</t>
  </si>
  <si>
    <t xml:space="preserve">Leasehold rights </t>
  </si>
  <si>
    <t xml:space="preserve">   joint ventures </t>
  </si>
  <si>
    <t xml:space="preserve">   Dividends paid </t>
  </si>
  <si>
    <t xml:space="preserve">   Dividends paid</t>
  </si>
  <si>
    <t xml:space="preserve">   for the year, net of income tax</t>
  </si>
  <si>
    <t>Balance at 1 January 2017</t>
  </si>
  <si>
    <t>Balance at 31 December 2017</t>
  </si>
  <si>
    <t>Year ended 31 December 2017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</si>
  <si>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</si>
  <si>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</si>
  <si>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</si>
  <si>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 xml:space="preserve">Fair value change on investments held as </t>
  </si>
  <si>
    <t xml:space="preserve">    available for sale</t>
  </si>
  <si>
    <t>Foreign currency translation differences</t>
  </si>
  <si>
    <t xml:space="preserve">    to profit or loss</t>
  </si>
  <si>
    <t xml:space="preserve">   defined benefit plans</t>
  </si>
  <si>
    <t>Other comprehensive income (expense)</t>
  </si>
  <si>
    <t>Foreign</t>
  </si>
  <si>
    <t>currency</t>
  </si>
  <si>
    <t xml:space="preserve">   Contributions by and distributions to owners</t>
  </si>
  <si>
    <t xml:space="preserve">   Treasury shares purchased</t>
  </si>
  <si>
    <t xml:space="preserve">           benefit plans</t>
  </si>
  <si>
    <t>Issue of subordinated perpetual debentures</t>
  </si>
  <si>
    <t xml:space="preserve">Issuance cost of subordinated perpetual </t>
  </si>
  <si>
    <t xml:space="preserve">   debentures - net of income tax</t>
  </si>
  <si>
    <t xml:space="preserve">Interest paid on subordinated perpetual </t>
  </si>
  <si>
    <t>Subordinated</t>
  </si>
  <si>
    <t xml:space="preserve"> perpetual</t>
  </si>
  <si>
    <t xml:space="preserve"> debentures </t>
  </si>
  <si>
    <t xml:space="preserve">  Contributions by and distributions to owners </t>
  </si>
  <si>
    <t>perpetual</t>
  </si>
  <si>
    <t>debentures</t>
  </si>
  <si>
    <t xml:space="preserve">Adjustments to reconcile profit to </t>
  </si>
  <si>
    <t xml:space="preserve">   cash receipts (payments)</t>
  </si>
  <si>
    <t>Gains from liquidation of subsidiaries</t>
  </si>
  <si>
    <t xml:space="preserve">Proceeds from current investments </t>
  </si>
  <si>
    <t>Proceeds from sale of investments</t>
  </si>
  <si>
    <t xml:space="preserve">Proceeds from sale of property, plant and equipment </t>
  </si>
  <si>
    <t>Proceeds from sale of other intangible assets</t>
  </si>
  <si>
    <t>Proceeds from liquidation
 of subsidiaries</t>
  </si>
  <si>
    <t>Proceeds from (repayment of) bills of exchange</t>
  </si>
  <si>
    <t>Payment by a lessee for reduction of the</t>
  </si>
  <si>
    <t xml:space="preserve">   outstanding liability relating to a finance lease</t>
  </si>
  <si>
    <t xml:space="preserve">Proceeds from issue of subordinated </t>
  </si>
  <si>
    <t xml:space="preserve">   perpetual debentures </t>
  </si>
  <si>
    <t xml:space="preserve">Payment for the acquisition of non-controlling </t>
  </si>
  <si>
    <t xml:space="preserve">   before effect of exchange rates</t>
  </si>
  <si>
    <t xml:space="preserve">   cash and cash equivalents</t>
  </si>
  <si>
    <t>Cash and cash equivalents at beginning of year</t>
  </si>
  <si>
    <t>Cash and cash equivalents at ending of year</t>
  </si>
  <si>
    <t>Distribution costs</t>
  </si>
  <si>
    <t>8, 34</t>
  </si>
  <si>
    <t>31, 34</t>
  </si>
  <si>
    <t>Transactions with owners,</t>
  </si>
  <si>
    <t xml:space="preserve">Total transactions with owners, </t>
  </si>
  <si>
    <t xml:space="preserve">Share premium </t>
  </si>
  <si>
    <t>on ordinary</t>
  </si>
  <si>
    <t>change in</t>
  </si>
  <si>
    <t xml:space="preserve"> shareholders’ equity</t>
  </si>
  <si>
    <t xml:space="preserve">Fair value change </t>
  </si>
  <si>
    <t xml:space="preserve"> on investments</t>
  </si>
  <si>
    <t>held as</t>
  </si>
  <si>
    <t>available for sale</t>
  </si>
  <si>
    <t xml:space="preserve"> equity</t>
  </si>
  <si>
    <t xml:space="preserve">   Total contributions by and distributions to owners</t>
  </si>
  <si>
    <t xml:space="preserve">   Total changes in ownership interests</t>
  </si>
  <si>
    <t>Total transactions with owners,</t>
  </si>
  <si>
    <t xml:space="preserve">equity attributable to </t>
  </si>
  <si>
    <t>shareholders’</t>
  </si>
  <si>
    <t>Share premium on</t>
  </si>
  <si>
    <t xml:space="preserve"> of shareholders’ </t>
  </si>
  <si>
    <t xml:space="preserve">   Total contributions by and distributions to owners </t>
  </si>
  <si>
    <t xml:space="preserve">shareholders’ </t>
  </si>
  <si>
    <t xml:space="preserve"> of shareholders’</t>
  </si>
  <si>
    <t>Total shareholders’</t>
  </si>
  <si>
    <t>Net foreign exchange losses</t>
  </si>
  <si>
    <t>Long-term loans to associate</t>
  </si>
  <si>
    <t>32, 34</t>
  </si>
  <si>
    <t>Short-term loans to joint venture</t>
  </si>
  <si>
    <t xml:space="preserve">   expense (income)</t>
  </si>
  <si>
    <t xml:space="preserve">   equipment and assets held for sale</t>
  </si>
  <si>
    <t xml:space="preserve">Proceeds from (repayment of) short-term </t>
  </si>
  <si>
    <t xml:space="preserve">   borrowings from financial institutions </t>
  </si>
  <si>
    <t>Share premium</t>
  </si>
  <si>
    <t xml:space="preserve">   Share premium on ordinary shares</t>
  </si>
  <si>
    <t xml:space="preserve">   New shares issued by subsidiaries</t>
  </si>
  <si>
    <t xml:space="preserve">      - Others</t>
  </si>
  <si>
    <t xml:space="preserve">   Issue of ordinary shares</t>
  </si>
  <si>
    <t xml:space="preserve">   Liquidation of subsidiaries </t>
  </si>
  <si>
    <t xml:space="preserve">      - Losses on remeasurement of defined </t>
  </si>
  <si>
    <t>Transfer to legal reserve</t>
  </si>
  <si>
    <t>Issuance cost of subordinated perpetual</t>
  </si>
  <si>
    <t>Items that will be reclassified subsequently</t>
  </si>
  <si>
    <t xml:space="preserve">Income tax relating to items that will be </t>
  </si>
  <si>
    <t xml:space="preserve">    reclassified subsequently to profit or loss</t>
  </si>
  <si>
    <t xml:space="preserve">Items that will not be reclassified </t>
  </si>
  <si>
    <t xml:space="preserve">    subsequently to profit or loss</t>
  </si>
  <si>
    <t xml:space="preserve">Income tax relating to items that will not be </t>
  </si>
  <si>
    <t xml:space="preserve">Net consideration paid for acquisition of </t>
  </si>
  <si>
    <t xml:space="preserve">   subsidiaries</t>
  </si>
  <si>
    <t>Total items that will be reclassified</t>
  </si>
  <si>
    <t>Total items that will not be reclassified</t>
  </si>
  <si>
    <t>Provision for employee benefits</t>
  </si>
  <si>
    <t>Liabilities and shareholders’ equity</t>
  </si>
  <si>
    <t>Shareholders’ equity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</si>
  <si>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</si>
  <si>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</si>
  <si>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</si>
  <si>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</si>
  <si>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 xml:space="preserve">Liabilities and shareholders’ equity </t>
  </si>
  <si>
    <t>Provisions for employee benefits</t>
  </si>
  <si>
    <t xml:space="preserve">Bank overdrafts and short-term borrowings </t>
  </si>
  <si>
    <t>Long-term borrowings</t>
  </si>
  <si>
    <t xml:space="preserve">Share of profit of associates and </t>
  </si>
  <si>
    <t xml:space="preserve">    joint ventures</t>
  </si>
  <si>
    <t>Profit for the year attributable to:</t>
  </si>
  <si>
    <t xml:space="preserve">   joint ventures</t>
  </si>
  <si>
    <t>Employee benefits paid</t>
  </si>
  <si>
    <t>Dividends paid to non-controlling interests</t>
  </si>
  <si>
    <t>Investments held as available for sale</t>
  </si>
  <si>
    <t>Current portion of long-term borrowings</t>
  </si>
  <si>
    <t>Income tax payable</t>
  </si>
  <si>
    <t xml:space="preserve">Share of profits of associates and </t>
  </si>
  <si>
    <t>Year ended 31 December 2018</t>
  </si>
  <si>
    <t>Balance at 1 January 2018</t>
  </si>
  <si>
    <t>Balance at 31 December 2018</t>
  </si>
  <si>
    <t>Gain on changes in fair value of investment</t>
  </si>
  <si>
    <t>Reclassification of net change in fair value</t>
  </si>
  <si>
    <t>of investments held as available for sale</t>
  </si>
  <si>
    <t>to profit or loss</t>
  </si>
  <si>
    <t>Reclassification of currency transaction</t>
  </si>
  <si>
    <t>differences on previously held interest</t>
  </si>
  <si>
    <t>in joint venture before status change</t>
  </si>
  <si>
    <t>to subsidiary to profit or loss</t>
  </si>
  <si>
    <t>Impairment loss on goodwill</t>
  </si>
  <si>
    <t xml:space="preserve"> in joint venture</t>
  </si>
  <si>
    <t xml:space="preserve">Proceeds from sale of leasehold rights
</t>
  </si>
  <si>
    <t>Repayment of short-term borrowings</t>
  </si>
  <si>
    <t xml:space="preserve">   from other company</t>
  </si>
  <si>
    <t xml:space="preserve">Losses on sale and write-off of </t>
  </si>
  <si>
    <t xml:space="preserve">   property, plant , equipment and intangible assets</t>
  </si>
  <si>
    <t xml:space="preserve">Losses on remeasurements of </t>
  </si>
  <si>
    <t>Total comprehensive income for the year</t>
  </si>
  <si>
    <t xml:space="preserve">  Distributions to owners </t>
  </si>
  <si>
    <t xml:space="preserve">   Total distributions to owners </t>
  </si>
  <si>
    <t>(Reversal of) impairment losses on plant,</t>
  </si>
  <si>
    <t>Unrealised (gains) losses on exchange rates</t>
  </si>
  <si>
    <t>Impairment losses on investment in subsidiary</t>
  </si>
  <si>
    <t xml:space="preserve">   shares held in treasury)</t>
  </si>
  <si>
    <t>Net increase (decrease) in cash and cash equivalents</t>
  </si>
  <si>
    <r>
      <rPr>
        <sz val="11"/>
        <rFont val="Times New Roman"/>
        <family val="1"/>
      </rPr>
      <t xml:space="preserve">       Baht 3,228  million  respectively  </t>
    </r>
    <r>
      <rPr>
        <i/>
        <sz val="11"/>
        <rFont val="Times New Roman"/>
        <family val="1"/>
      </rPr>
      <t xml:space="preserve">(2017: Baht 171 million and Baht  3,600 million respectively).  </t>
    </r>
  </si>
  <si>
    <t xml:space="preserve">2.1   As  at  31  December 2018,  the Group and the Company had accrued dividend income amounting to Baht  201 million and </t>
  </si>
  <si>
    <t xml:space="preserve">2.2   During  the  year 2018, a subsidiary derecognised the Exchangeable Bonds (“EBs”) with an aggregate principal amount of </t>
  </si>
  <si>
    <t>Transfer to retained earinings</t>
  </si>
  <si>
    <t xml:space="preserve">   associate and joint ventures</t>
  </si>
  <si>
    <t>Proceeds from short-term borrowings</t>
  </si>
  <si>
    <t xml:space="preserve">   from joint ventures</t>
  </si>
  <si>
    <t>Net cash used in investing activities</t>
  </si>
  <si>
    <t xml:space="preserve">Gain on changes in fair value of </t>
  </si>
  <si>
    <t xml:space="preserve">   investment in joint venture</t>
  </si>
  <si>
    <t>10, 13, 15</t>
  </si>
  <si>
    <t xml:space="preserve">(Gains) losses on changes in fair value </t>
  </si>
  <si>
    <t xml:space="preserve">   Distributions to owners</t>
  </si>
  <si>
    <t xml:space="preserve">   Total  distributions to owners</t>
  </si>
  <si>
    <t xml:space="preserve">   New shares issued by subsidiaries </t>
  </si>
  <si>
    <t>(Reversal of) bad and doubtful debts expenses</t>
  </si>
  <si>
    <t>(Reversal of) losses on inventory of allowance</t>
  </si>
  <si>
    <t>Payment for short-term loans to subsidiaries</t>
  </si>
  <si>
    <t>Proceeds from (payment for) short-term loans to</t>
  </si>
  <si>
    <t xml:space="preserve">Payment for acquisition of investments </t>
  </si>
  <si>
    <t>Proceeds from (payment for) long-term loans to</t>
  </si>
  <si>
    <t>Payment for long-term loans to associate</t>
  </si>
  <si>
    <t xml:space="preserve">Payment for acquisition of  investment properties </t>
  </si>
  <si>
    <t>Payment for acquisition of other intangible assets</t>
  </si>
  <si>
    <t xml:space="preserve">Payment for acqusition of property, plant </t>
  </si>
  <si>
    <t xml:space="preserve">   and  equipment </t>
  </si>
  <si>
    <t>Payment for acqusition of leasehold rights</t>
  </si>
  <si>
    <t>Net increase (decrease) in cash and cash equivalents,</t>
  </si>
  <si>
    <t xml:space="preserve">        of the EBs into  ordinary shares of CP ALL Public Company Limited (“CPALL”) as  specified in the terms and conditions </t>
  </si>
  <si>
    <t xml:space="preserve">        U.S. Dollar 144  million  or equivalent  to Baht  4,580 million as a result of the  exercise of exchange rights by the  holders </t>
  </si>
  <si>
    <t xml:space="preserve">        of the EBs (see details in note 23). </t>
  </si>
  <si>
    <t xml:space="preserve">        subscription shares of  Baht 6,455  million in the  separate financial statement (see details in note 15).</t>
  </si>
  <si>
    <t xml:space="preserve">2.3   During  the  year  2018,  the  Company  transferred  investment  in  a related company amount  of  Baht  528  million to a </t>
  </si>
  <si>
    <t xml:space="preserve">        subsidiary  as  a  payment  for  the  subscription  of  shares  of  the subsidiary and incurred gain  from this payment of the </t>
  </si>
  <si>
    <t xml:space="preserve">   reclassified subsequently to profit or loss</t>
  </si>
  <si>
    <t xml:space="preserve">       amounting of Pound Sterling 5 million or equivalent to Baht 237 million (see details in note 4.4).</t>
  </si>
  <si>
    <t xml:space="preserve">2.4   As at  31 December  2018, the Group  had  outstanding payables  for the  acquisition of  certain  non-controlling interests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</si>
</sst>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;\(#,##0\)"/>
    <numFmt numFmtId="167" formatCode="_(* #,##0_);_(* \(#,##0\);_(* &quot;-&quot;??_);_(@_)"/>
    <numFmt numFmtId="168" formatCode="#,##0.0_);\(#,##0.0\)"/>
    <numFmt numFmtId="169" formatCode="0.0%"/>
    <numFmt numFmtId="170" formatCode="#.\ \ "/>
    <numFmt numFmtId="171" formatCode="##.\ \ "/>
    <numFmt numFmtId="172" formatCode="###0_);[Red]\(###0\)"/>
    <numFmt numFmtId="173" formatCode="#,##0.00\ &quot;F&quot;;\-#,##0.00\ &quot;F&quot;"/>
    <numFmt numFmtId="174" formatCode="\ว\ \ด\ด\ด\ด\ &quot;ค.ศ.&quot;\ \ค\ค\ค\ค"/>
    <numFmt numFmtId="175" formatCode="dd\-mmm\-yy_)"/>
    <numFmt numFmtId="176" formatCode="#,##0\ \ ;\(#,##0\)\ ;\—\ \ \ \ "/>
    <numFmt numFmtId="177" formatCode="&quot;฿&quot;\t#,##0_);[Red]\(&quot;฿&quot;\t#,##0\)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0.00_)"/>
    <numFmt numFmtId="181" formatCode="#,##0&quot;£&quot;_);[Red]\(#,##0&quot;£&quot;\)"/>
    <numFmt numFmtId="182" formatCode="_-&quot;$&quot;* #,##0.00_-;\-&quot;$&quot;* #,##0.00_-;_-&quot;$&quot;* &quot;-&quot;??_-;_-@_-"/>
    <numFmt numFmtId="183" formatCode="&quot;?&quot;#,##0.00;\-&quot;?&quot;#,##0.00"/>
    <numFmt numFmtId="184" formatCode="_-&quot;?&quot;* #,##0_-;\-&quot;?&quot;* #,##0_-;_-&quot;?&quot;* &quot;-&quot;_-;_-@_-"/>
    <numFmt numFmtId="185" formatCode="&quot;?&quot;#,##0;[Red]\-&quot;?&quot;#,##0"/>
    <numFmt numFmtId="186" formatCode="&quot;?&quot;#,##0.00;[Red]\-&quot;?&quot;#,##0.00"/>
    <numFmt numFmtId="187" formatCode="_-&quot;$&quot;* #,##0_-;\-&quot;$&quot;* #,##0_-;_-&quot;$&quot;* &quot;-&quot;_-;_-@_-"/>
    <numFmt numFmtId="188" formatCode="&quot;\&quot;#,##0.00;[Red]&quot;\&quot;\-#,##0.00"/>
    <numFmt numFmtId="189" formatCode="&quot;\&quot;#,##0;[Red]&quot;\&quot;\-#,##0"/>
    <numFmt numFmtId="190" formatCode="_-&quot;Dfl.&quot;\ * #,##0.00_-;_-&quot;Dfl.&quot;\ * #,##0.00\-;_-&quot;Dfl.&quot;\ * &quot;-&quot;??_-;_-@_-"/>
    <numFmt numFmtId="191" formatCode="_-* #,##0.00_-;_-* #,##0.00\-;_-* &quot;-&quot;??_-;_-@_-"/>
    <numFmt numFmtId="192" formatCode="_-&quot;?&quot;* #,##0.00_-;\-&quot;?&quot;* #,##0.00_-;_-&quot;?&quot;* &quot;-&quot;??_-;_-@_-"/>
    <numFmt numFmtId="193" formatCode="_-* #,##0_-;_-* #,##0\-;_-* &quot;-&quot;_-;_-@_-"/>
    <numFmt numFmtId="194" formatCode="_-&quot;Dfl.&quot;\ * #,##0_-;_-&quot;Dfl.&quot;\ * #,##0\-;_-&quot;Dfl.&quot;\ * &quot;-&quot;_-;_-@_-"/>
    <numFmt numFmtId="195" formatCode="General_)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0.000_)"/>
    <numFmt numFmtId="201" formatCode="&quot;$&quot;\t#,##0_);\(&quot;$&quot;\t#,##0\)"/>
    <numFmt numFmtId="202" formatCode="0."/>
    <numFmt numFmtId="203" formatCode="\t#,##0"/>
    <numFmt numFmtId="204" formatCode="\t#,##0.00_);[Red]\(\t#,##0.00\)"/>
    <numFmt numFmtId="205" formatCode="\60\4\7\:"/>
    <numFmt numFmtId="206" formatCode="&quot;$&quot;#,\);\(&quot;$&quot;#,\)"/>
    <numFmt numFmtId="207" formatCode="&quot;$&quot;#,;\(&quot;$&quot;#,\)"/>
    <numFmt numFmtId="208" formatCode="_-&quot;\&quot;* #,##0_-;\-&quot;\&quot;* #,##0_-;_-&quot;\&quot;* &quot;-&quot;_-;_-@_-"/>
    <numFmt numFmtId="209" formatCode="_-&quot;\&quot;* #,##0.00_-;\-&quot;\&quot;* #,##0.00_-;_-&quot;\&quot;* &quot;-&quot;??_-;_-@_-"/>
    <numFmt numFmtId="210" formatCode="[$-409]dddd\,\ mmmm\ d\,\ yyyy"/>
    <numFmt numFmtId="211" formatCode="[$-409]h:mm:ss\ AM/PM"/>
    <numFmt numFmtId="212" formatCode="_(* #,##0.0_);_(* \(#,##0.0\);_(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139"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5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sz val="12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0"/>
      <name val="Genev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Tahoma"/>
      <family val="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b/>
      <sz val="11"/>
      <color indexed="9"/>
      <name val="Calibri"/>
      <family val="2"/>
    </font>
    <font>
      <u val="single"/>
      <sz val="14"/>
      <color indexed="12"/>
      <name val="Cordia New"/>
      <family val="2"/>
    </font>
    <font>
      <sz val="12"/>
      <name val="ทsฒำฉ๚ล้"/>
      <family val="0"/>
    </font>
    <font>
      <sz val="12"/>
      <name val="นูลมรผ"/>
      <family val="0"/>
    </font>
    <font>
      <sz val="12"/>
      <name val="新細明體"/>
      <family val="1"/>
    </font>
    <font>
      <sz val="10.5"/>
      <name val="ＭＳ Ｐゴシック"/>
      <family val="3"/>
    </font>
    <font>
      <sz val="10"/>
      <name val="Comic Sans MS"/>
      <family val="4"/>
    </font>
    <font>
      <sz val="14"/>
      <name val="?? ??"/>
      <family val="2"/>
    </font>
    <font>
      <u val="single"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  <family val="0"/>
    </font>
    <font>
      <sz val="12"/>
      <name val="Helv"/>
      <family val="0"/>
    </font>
    <font>
      <sz val="24"/>
      <name val="Helv"/>
      <family val="0"/>
    </font>
    <font>
      <sz val="8"/>
      <name val="Helv"/>
      <family val="0"/>
    </font>
    <font>
      <b/>
      <u val="single"/>
      <sz val="10"/>
      <name val="Helv"/>
      <family val="0"/>
    </font>
    <font>
      <sz val="28"/>
      <name val="Angsana New"/>
      <family val="1"/>
    </font>
    <font>
      <sz val="10"/>
      <name val="Helv"/>
      <family val="2"/>
    </font>
    <font>
      <b/>
      <sz val="14"/>
      <name val="Cordia New"/>
      <family val="2"/>
    </font>
    <font>
      <b/>
      <sz val="10"/>
      <name val="Tahoma"/>
      <family val="2"/>
    </font>
    <font>
      <sz val="11"/>
      <name val="Terminal"/>
      <family val="3"/>
    </font>
    <font>
      <u val="single"/>
      <sz val="9"/>
      <color indexed="36"/>
      <name val="ＭＳ Ｐゴシック"/>
      <family val="3"/>
    </font>
    <font>
      <u val="single"/>
      <sz val="14"/>
      <color indexed="36"/>
      <name val="Cordia New"/>
      <family val="2"/>
    </font>
    <font>
      <sz val="11"/>
      <name val="ตธฟ "/>
      <family val="3"/>
    </font>
    <font>
      <sz val="14"/>
      <name val="ＭＳ 明朝"/>
      <family val="1"/>
    </font>
    <font>
      <sz val="11"/>
      <name val="ＭＳ Ｐゴシック"/>
      <family val="0"/>
    </font>
    <font>
      <u val="single"/>
      <sz val="9"/>
      <color indexed="12"/>
      <name val="ＭＳ Ｐゴシック"/>
      <family val="3"/>
    </font>
    <font>
      <sz val="15"/>
      <color indexed="8"/>
      <name val="Angsana New"/>
      <family val="1"/>
    </font>
    <font>
      <sz val="9.5"/>
      <name val="Segoe UI"/>
      <family val="2"/>
    </font>
    <font>
      <sz val="11"/>
      <color indexed="60"/>
      <name val="Calibri"/>
      <family val="2"/>
    </font>
    <font>
      <sz val="14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Browallia New"/>
      <family val="2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90" fontId="2" fillId="0" borderId="0" applyFont="0" applyFill="0" applyBorder="0" applyAlignment="0" applyProtection="0"/>
    <xf numFmtId="0" fontId="84" fillId="0" borderId="0">
      <alignment/>
      <protection/>
    </xf>
    <xf numFmtId="191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93" fontId="2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84" fillId="0" borderId="0">
      <alignment/>
      <protection/>
    </xf>
    <xf numFmtId="194" fontId="2" fillId="0" borderId="0" applyFont="0" applyFill="0" applyBorder="0" applyAlignment="0" applyProtection="0"/>
    <xf numFmtId="189" fontId="87" fillId="0" borderId="0" applyFont="0" applyFill="0" applyBorder="0" applyAlignment="0" applyProtection="0"/>
    <xf numFmtId="188" fontId="87" fillId="0" borderId="0" applyFont="0" applyFill="0" applyBorder="0" applyAlignment="0" applyProtection="0"/>
    <xf numFmtId="0" fontId="8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9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19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19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9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19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19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19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19" fillId="19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19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19" fillId="2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19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19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43" fontId="26" fillId="0" borderId="1">
      <alignment horizontal="right" vertical="center"/>
      <protection/>
    </xf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20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20" fillId="2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20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0" fillId="3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20" fillId="3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20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9" fontId="29" fillId="0" borderId="0">
      <alignment/>
      <protection/>
    </xf>
    <xf numFmtId="0" fontId="30" fillId="0" borderId="2">
      <alignment horizontal="center"/>
      <protection/>
    </xf>
    <xf numFmtId="0" fontId="31" fillId="0" borderId="0">
      <alignment/>
      <protection/>
    </xf>
    <xf numFmtId="0" fontId="31" fillId="0" borderId="3" applyFill="0">
      <alignment horizontal="center"/>
      <protection locked="0"/>
    </xf>
    <xf numFmtId="0" fontId="30" fillId="0" borderId="0" applyFill="0">
      <alignment horizontal="center"/>
      <protection locked="0"/>
    </xf>
    <xf numFmtId="0" fontId="30" fillId="34" borderId="0">
      <alignment/>
      <protection/>
    </xf>
    <xf numFmtId="0" fontId="30" fillId="0" borderId="0">
      <alignment/>
      <protection locked="0"/>
    </xf>
    <xf numFmtId="0" fontId="30" fillId="0" borderId="0">
      <alignment/>
      <protection/>
    </xf>
    <xf numFmtId="170" fontId="30" fillId="0" borderId="0">
      <alignment/>
      <protection/>
    </xf>
    <xf numFmtId="171" fontId="30" fillId="0" borderId="0">
      <alignment/>
      <protection/>
    </xf>
    <xf numFmtId="0" fontId="31" fillId="35" borderId="0">
      <alignment horizontal="right"/>
      <protection/>
    </xf>
    <xf numFmtId="0" fontId="30" fillId="0" borderId="0">
      <alignment/>
      <protection/>
    </xf>
    <xf numFmtId="0" fontId="120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20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20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20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20" fillId="4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20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45" borderId="0" applyNumberFormat="0" applyBorder="0" applyAlignment="0" applyProtection="0"/>
    <xf numFmtId="0" fontId="32" fillId="46" borderId="4" applyNumberFormat="0" applyAlignment="0" applyProtection="0"/>
    <xf numFmtId="0" fontId="121" fillId="47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46" borderId="5" applyNumberFormat="0" applyAlignment="0" applyProtection="0"/>
    <xf numFmtId="5" fontId="88" fillId="0" borderId="6" applyAlignment="0" applyProtection="0"/>
    <xf numFmtId="172" fontId="2" fillId="0" borderId="0" applyFill="0" applyBorder="0" applyAlignment="0">
      <protection/>
    </xf>
    <xf numFmtId="195" fontId="89" fillId="0" borderId="0" applyFill="0" applyBorder="0" applyAlignment="0">
      <protection/>
    </xf>
    <xf numFmtId="196" fontId="89" fillId="0" borderId="0" applyFill="0" applyBorder="0" applyAlignment="0">
      <protection/>
    </xf>
    <xf numFmtId="168" fontId="90" fillId="0" borderId="0" applyFill="0" applyBorder="0" applyAlignment="0">
      <protection/>
    </xf>
    <xf numFmtId="197" fontId="90" fillId="0" borderId="0" applyFill="0" applyBorder="0" applyAlignment="0">
      <protection/>
    </xf>
    <xf numFmtId="198" fontId="89" fillId="0" borderId="0" applyFill="0" applyBorder="0" applyAlignment="0">
      <protection/>
    </xf>
    <xf numFmtId="199" fontId="90" fillId="0" borderId="0" applyFill="0" applyBorder="0" applyAlignment="0">
      <protection/>
    </xf>
    <xf numFmtId="195" fontId="89" fillId="0" borderId="0" applyFill="0" applyBorder="0" applyAlignment="0">
      <protection/>
    </xf>
    <xf numFmtId="0" fontId="122" fillId="48" borderId="7" applyNumberFormat="0" applyAlignment="0" applyProtection="0"/>
    <xf numFmtId="0" fontId="35" fillId="46" borderId="5" applyNumberFormat="0" applyAlignment="0" applyProtection="0"/>
    <xf numFmtId="0" fontId="35" fillId="46" borderId="5" applyNumberFormat="0" applyAlignment="0" applyProtection="0"/>
    <xf numFmtId="0" fontId="123" fillId="49" borderId="8" applyNumberFormat="0" applyAlignment="0" applyProtection="0"/>
    <xf numFmtId="0" fontId="36" fillId="50" borderId="9" applyNumberFormat="0" applyAlignment="0" applyProtection="0"/>
    <xf numFmtId="0" fontId="36" fillId="50" borderId="9" applyNumberFormat="0" applyAlignment="0" applyProtection="0"/>
    <xf numFmtId="43" fontId="2" fillId="0" borderId="0" applyFont="0" applyFill="0" applyBorder="0" applyAlignment="0" applyProtection="0"/>
    <xf numFmtId="200" fontId="91" fillId="0" borderId="0">
      <alignment/>
      <protection/>
    </xf>
    <xf numFmtId="200" fontId="91" fillId="0" borderId="0">
      <alignment/>
      <protection/>
    </xf>
    <xf numFmtId="200" fontId="91" fillId="0" borderId="0">
      <alignment/>
      <protection/>
    </xf>
    <xf numFmtId="200" fontId="91" fillId="0" borderId="0">
      <alignment/>
      <protection/>
    </xf>
    <xf numFmtId="200" fontId="91" fillId="0" borderId="0">
      <alignment/>
      <protection/>
    </xf>
    <xf numFmtId="200" fontId="91" fillId="0" borderId="0">
      <alignment/>
      <protection/>
    </xf>
    <xf numFmtId="200" fontId="91" fillId="0" borderId="0">
      <alignment/>
      <protection/>
    </xf>
    <xf numFmtId="200" fontId="91" fillId="0" borderId="0">
      <alignment/>
      <protection/>
    </xf>
    <xf numFmtId="41" fontId="0" fillId="0" borderId="0" applyFont="0" applyFill="0" applyBorder="0" applyAlignment="0" applyProtection="0"/>
    <xf numFmtId="198" fontId="8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1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19" fillId="0" borderId="0" applyFont="0" applyFill="0" applyBorder="0" applyAlignment="0" applyProtection="0"/>
    <xf numFmtId="173" fontId="29" fillId="0" borderId="0">
      <alignment/>
      <protection/>
    </xf>
    <xf numFmtId="3" fontId="2" fillId="0" borderId="0" applyFont="0" applyFill="0" applyBorder="0" applyAlignment="0" applyProtection="0"/>
    <xf numFmtId="0" fontId="37" fillId="0" borderId="0" applyNumberFormat="0" applyAlignment="0">
      <protection/>
    </xf>
    <xf numFmtId="0" fontId="92" fillId="0" borderId="0">
      <alignment/>
      <protection/>
    </xf>
    <xf numFmtId="0" fontId="9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9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>
      <alignment/>
      <protection/>
    </xf>
    <xf numFmtId="201" fontId="2" fillId="0" borderId="0">
      <alignment/>
      <protection/>
    </xf>
    <xf numFmtId="0" fontId="22" fillId="46" borderId="0" applyNumberFormat="0" applyFont="0" applyFill="0" applyBorder="0" applyProtection="0">
      <alignment horizontal="left"/>
    </xf>
    <xf numFmtId="0" fontId="2" fillId="0" borderId="0" applyFont="0" applyFill="0" applyBorder="0" applyAlignment="0" applyProtection="0"/>
    <xf numFmtId="14" fontId="58" fillId="0" borderId="0" applyFill="0" applyBorder="0" applyAlignment="0">
      <protection/>
    </xf>
    <xf numFmtId="38" fontId="73" fillId="0" borderId="10">
      <alignment vertical="center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9" fillId="0" borderId="0">
      <alignment/>
      <protection/>
    </xf>
    <xf numFmtId="0" fontId="38" fillId="7" borderId="5" applyNumberFormat="0" applyAlignment="0" applyProtection="0"/>
    <xf numFmtId="198" fontId="89" fillId="0" borderId="0" applyFill="0" applyBorder="0" applyAlignment="0">
      <protection/>
    </xf>
    <xf numFmtId="195" fontId="89" fillId="0" borderId="0" applyFill="0" applyBorder="0" applyAlignment="0">
      <protection/>
    </xf>
    <xf numFmtId="198" fontId="89" fillId="0" borderId="0" applyFill="0" applyBorder="0" applyAlignment="0">
      <protection/>
    </xf>
    <xf numFmtId="199" fontId="90" fillId="0" borderId="0" applyFill="0" applyBorder="0" applyAlignment="0">
      <protection/>
    </xf>
    <xf numFmtId="195" fontId="89" fillId="0" borderId="0" applyFill="0" applyBorder="0" applyAlignment="0">
      <protection/>
    </xf>
    <xf numFmtId="0" fontId="39" fillId="0" borderId="0" applyNumberFormat="0" applyAlignment="0"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6" fontId="0" fillId="0" borderId="0">
      <alignment horizontal="right"/>
      <protection/>
    </xf>
    <xf numFmtId="0" fontId="126" fillId="51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46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12" applyNumberFormat="0" applyAlignment="0" applyProtection="0"/>
    <xf numFmtId="0" fontId="46" fillId="0" borderId="13">
      <alignment horizontal="left" vertical="center"/>
      <protection/>
    </xf>
    <xf numFmtId="202" fontId="93" fillId="52" borderId="0">
      <alignment horizontal="left" vertical="top"/>
      <protection/>
    </xf>
    <xf numFmtId="0" fontId="127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28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129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1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4" fillId="52" borderId="0">
      <alignment horizontal="left" wrapText="1"/>
      <protection/>
    </xf>
    <xf numFmtId="185" fontId="2" fillId="0" borderId="0" applyBorder="0" applyAlignment="0">
      <protection/>
    </xf>
    <xf numFmtId="0" fontId="130" fillId="53" borderId="7" applyNumberFormat="0" applyAlignment="0" applyProtection="0"/>
    <xf numFmtId="10" fontId="44" fillId="52" borderId="2" applyNumberFormat="0" applyBorder="0" applyAlignment="0" applyProtection="0"/>
    <xf numFmtId="0" fontId="50" fillId="7" borderId="5" applyNumberFormat="0" applyAlignment="0" applyProtection="0"/>
    <xf numFmtId="0" fontId="50" fillId="7" borderId="5" applyNumberFormat="0" applyAlignment="0" applyProtection="0"/>
    <xf numFmtId="203" fontId="2" fillId="0" borderId="0">
      <alignment/>
      <protection/>
    </xf>
    <xf numFmtId="169" fontId="95" fillId="0" borderId="0">
      <alignment/>
      <protection/>
    </xf>
    <xf numFmtId="38" fontId="96" fillId="0" borderId="0">
      <alignment/>
      <protection/>
    </xf>
    <xf numFmtId="38" fontId="97" fillId="0" borderId="0">
      <alignment/>
      <protection/>
    </xf>
    <xf numFmtId="38" fontId="98" fillId="0" borderId="0">
      <alignment/>
      <protection/>
    </xf>
    <xf numFmtId="38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ont="0" applyFill="0" applyBorder="0" applyProtection="0">
      <alignment horizontal="left" vertical="center"/>
    </xf>
    <xf numFmtId="198" fontId="89" fillId="0" borderId="0" applyFill="0" applyBorder="0" applyAlignment="0">
      <protection/>
    </xf>
    <xf numFmtId="195" fontId="89" fillId="0" borderId="0" applyFill="0" applyBorder="0" applyAlignment="0">
      <protection/>
    </xf>
    <xf numFmtId="198" fontId="89" fillId="0" borderId="0" applyFill="0" applyBorder="0" applyAlignment="0">
      <protection/>
    </xf>
    <xf numFmtId="199" fontId="90" fillId="0" borderId="0" applyFill="0" applyBorder="0" applyAlignment="0">
      <protection/>
    </xf>
    <xf numFmtId="195" fontId="89" fillId="0" borderId="0" applyFill="0" applyBorder="0" applyAlignment="0">
      <protection/>
    </xf>
    <xf numFmtId="0" fontId="131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99" fillId="0" borderId="0">
      <alignment/>
      <protection/>
    </xf>
    <xf numFmtId="0" fontId="100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177" fontId="24" fillId="0" borderId="0" applyFon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6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178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0" fontId="13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37" fontId="54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180" fontId="55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83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19" fillId="0" borderId="0">
      <alignment/>
      <protection/>
    </xf>
    <xf numFmtId="0" fontId="2" fillId="0" borderId="0">
      <alignment/>
      <protection/>
    </xf>
    <xf numFmtId="0" fontId="119" fillId="0" borderId="0">
      <alignment/>
      <protection/>
    </xf>
    <xf numFmtId="0" fontId="2" fillId="0" borderId="0">
      <alignment/>
      <protection/>
    </xf>
    <xf numFmtId="204" fontId="2" fillId="0" borderId="0">
      <alignment/>
      <protection/>
    </xf>
    <xf numFmtId="0" fontId="0" fillId="56" borderId="22" applyNumberFormat="0" applyFont="0" applyAlignment="0" applyProtection="0"/>
    <xf numFmtId="0" fontId="2" fillId="52" borderId="23" applyNumberFormat="0" applyFont="0" applyAlignment="0" applyProtection="0"/>
    <xf numFmtId="0" fontId="2" fillId="52" borderId="23" applyNumberFormat="0" applyFont="0" applyAlignment="0" applyProtection="0"/>
    <xf numFmtId="0" fontId="2" fillId="52" borderId="23" applyNumberFormat="0" applyFont="0" applyAlignment="0" applyProtection="0"/>
    <xf numFmtId="0" fontId="2" fillId="52" borderId="23" applyNumberFormat="0" applyFont="0" applyAlignment="0" applyProtection="0"/>
    <xf numFmtId="0" fontId="133" fillId="48" borderId="24" applyNumberFormat="0" applyAlignment="0" applyProtection="0"/>
    <xf numFmtId="0" fontId="56" fillId="46" borderId="4" applyNumberFormat="0" applyAlignment="0" applyProtection="0"/>
    <xf numFmtId="0" fontId="56" fillId="46" borderId="4" applyNumberFormat="0" applyAlignment="0" applyProtection="0"/>
    <xf numFmtId="40" fontId="13" fillId="57" borderId="0">
      <alignment horizontal="right"/>
      <protection/>
    </xf>
    <xf numFmtId="0" fontId="57" fillId="57" borderId="25">
      <alignment/>
      <protection/>
    </xf>
    <xf numFmtId="0" fontId="102" fillId="0" borderId="0">
      <alignment horizontal="center"/>
      <protection/>
    </xf>
    <xf numFmtId="0" fontId="103" fillId="0" borderId="0">
      <alignment horizontal="center"/>
      <protection/>
    </xf>
    <xf numFmtId="9" fontId="0" fillId="0" borderId="0" applyFont="0" applyFill="0" applyBorder="0" applyAlignment="0" applyProtection="0"/>
    <xf numFmtId="197" fontId="90" fillId="0" borderId="0" applyFont="0" applyFill="0" applyBorder="0" applyAlignment="0" applyProtection="0"/>
    <xf numFmtId="205" fontId="8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73" fillId="0" borderId="26" applyNumberFormat="0" applyBorder="0">
      <alignment/>
      <protection/>
    </xf>
    <xf numFmtId="3" fontId="104" fillId="0" borderId="0" applyNumberFormat="0" applyFill="0" applyBorder="0" applyAlignment="0" applyProtection="0"/>
    <xf numFmtId="198" fontId="89" fillId="0" borderId="0" applyFill="0" applyBorder="0" applyAlignment="0">
      <protection/>
    </xf>
    <xf numFmtId="195" fontId="89" fillId="0" borderId="0" applyFill="0" applyBorder="0" applyAlignment="0">
      <protection/>
    </xf>
    <xf numFmtId="198" fontId="89" fillId="0" borderId="0" applyFill="0" applyBorder="0" applyAlignment="0">
      <protection/>
    </xf>
    <xf numFmtId="199" fontId="90" fillId="0" borderId="0" applyFill="0" applyBorder="0" applyAlignment="0">
      <protection/>
    </xf>
    <xf numFmtId="195" fontId="89" fillId="0" borderId="0" applyFill="0" applyBorder="0" applyAlignment="0">
      <protection/>
    </xf>
    <xf numFmtId="0" fontId="73" fillId="0" borderId="0" applyNumberFormat="0" applyFont="0" applyFill="0" applyBorder="0" applyAlignment="0" applyProtection="0"/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88" fillId="0" borderId="3">
      <alignment horizontal="center"/>
      <protection/>
    </xf>
    <xf numFmtId="3" fontId="73" fillId="0" borderId="0" applyFont="0" applyFill="0" applyBorder="0" applyAlignment="0" applyProtection="0"/>
    <xf numFmtId="0" fontId="73" fillId="58" borderId="0" applyNumberFormat="0" applyFont="0" applyBorder="0" applyAlignment="0" applyProtection="0"/>
    <xf numFmtId="37" fontId="10" fillId="0" borderId="0">
      <alignment/>
      <protection/>
    </xf>
    <xf numFmtId="1" fontId="2" fillId="0" borderId="27" applyNumberFormat="0" applyFill="0" applyAlignment="0" applyProtection="0"/>
    <xf numFmtId="181" fontId="2" fillId="0" borderId="0" applyNumberFormat="0" applyFill="0" applyBorder="0" applyAlignment="0" applyProtection="0"/>
    <xf numFmtId="4" fontId="58" fillId="55" borderId="4" applyNumberFormat="0" applyProtection="0">
      <alignment vertical="center"/>
    </xf>
    <xf numFmtId="4" fontId="59" fillId="55" borderId="4" applyNumberFormat="0" applyProtection="0">
      <alignment vertical="center"/>
    </xf>
    <xf numFmtId="4" fontId="58" fillId="55" borderId="4" applyNumberFormat="0" applyProtection="0">
      <alignment horizontal="left" vertical="center" indent="1"/>
    </xf>
    <xf numFmtId="4" fontId="58" fillId="55" borderId="4" applyNumberFormat="0" applyProtection="0">
      <alignment horizontal="left" vertical="center" indent="1"/>
    </xf>
    <xf numFmtId="0" fontId="2" fillId="2" borderId="4" applyNumberFormat="0" applyProtection="0">
      <alignment horizontal="left" vertical="center" indent="1"/>
    </xf>
    <xf numFmtId="4" fontId="58" fillId="3" borderId="4" applyNumberFormat="0" applyProtection="0">
      <alignment horizontal="right" vertical="center"/>
    </xf>
    <xf numFmtId="4" fontId="58" fillId="15" borderId="4" applyNumberFormat="0" applyProtection="0">
      <alignment horizontal="right" vertical="center"/>
    </xf>
    <xf numFmtId="4" fontId="58" fillId="39" borderId="4" applyNumberFormat="0" applyProtection="0">
      <alignment horizontal="right" vertical="center"/>
    </xf>
    <xf numFmtId="4" fontId="58" fillId="17" borderId="4" applyNumberFormat="0" applyProtection="0">
      <alignment horizontal="right" vertical="center"/>
    </xf>
    <xf numFmtId="4" fontId="58" fillId="27" borderId="4" applyNumberFormat="0" applyProtection="0">
      <alignment horizontal="right" vertical="center"/>
    </xf>
    <xf numFmtId="4" fontId="58" fillId="45" borderId="4" applyNumberFormat="0" applyProtection="0">
      <alignment horizontal="right" vertical="center"/>
    </xf>
    <xf numFmtId="4" fontId="58" fillId="41" borderId="4" applyNumberFormat="0" applyProtection="0">
      <alignment horizontal="right" vertical="center"/>
    </xf>
    <xf numFmtId="4" fontId="58" fillId="59" borderId="4" applyNumberFormat="0" applyProtection="0">
      <alignment horizontal="right" vertical="center"/>
    </xf>
    <xf numFmtId="4" fontId="58" fillId="16" borderId="4" applyNumberFormat="0" applyProtection="0">
      <alignment horizontal="right" vertical="center"/>
    </xf>
    <xf numFmtId="4" fontId="60" fillId="60" borderId="4" applyNumberFormat="0" applyProtection="0">
      <alignment horizontal="left" vertical="center" indent="1"/>
    </xf>
    <xf numFmtId="4" fontId="58" fillId="61" borderId="28" applyNumberFormat="0" applyProtection="0">
      <alignment horizontal="left" vertical="center" indent="1"/>
    </xf>
    <xf numFmtId="4" fontId="61" fillId="62" borderId="0" applyNumberFormat="0" applyProtection="0">
      <alignment horizontal="left" vertical="center" indent="1"/>
    </xf>
    <xf numFmtId="0" fontId="2" fillId="2" borderId="4" applyNumberFormat="0" applyProtection="0">
      <alignment horizontal="left" vertical="center" indent="1"/>
    </xf>
    <xf numFmtId="4" fontId="58" fillId="61" borderId="4" applyNumberFormat="0" applyProtection="0">
      <alignment horizontal="left" vertical="center" indent="1"/>
    </xf>
    <xf numFmtId="4" fontId="58" fillId="63" borderId="4" applyNumberFormat="0" applyProtection="0">
      <alignment horizontal="left" vertical="center" indent="1"/>
    </xf>
    <xf numFmtId="0" fontId="2" fillId="63" borderId="4" applyNumberFormat="0" applyProtection="0">
      <alignment horizontal="left" vertical="center" indent="1"/>
    </xf>
    <xf numFmtId="0" fontId="2" fillId="63" borderId="4" applyNumberFormat="0" applyProtection="0">
      <alignment horizontal="left" vertical="center" indent="1"/>
    </xf>
    <xf numFmtId="0" fontId="2" fillId="50" borderId="4" applyNumberFormat="0" applyProtection="0">
      <alignment horizontal="left" vertical="center" indent="1"/>
    </xf>
    <xf numFmtId="0" fontId="2" fillId="50" borderId="4" applyNumberFormat="0" applyProtection="0">
      <alignment horizontal="left" vertical="center" indent="1"/>
    </xf>
    <xf numFmtId="0" fontId="2" fillId="46" borderId="4" applyNumberFormat="0" applyProtection="0">
      <alignment horizontal="left" vertical="center" indent="1"/>
    </xf>
    <xf numFmtId="0" fontId="2" fillId="46" borderId="4" applyNumberFormat="0" applyProtection="0">
      <alignment horizontal="left" vertical="center" indent="1"/>
    </xf>
    <xf numFmtId="0" fontId="2" fillId="2" borderId="4" applyNumberFormat="0" applyProtection="0">
      <alignment horizontal="left" vertical="center" indent="1"/>
    </xf>
    <xf numFmtId="0" fontId="2" fillId="2" borderId="4" applyNumberFormat="0" applyProtection="0">
      <alignment horizontal="left" vertical="center" indent="1"/>
    </xf>
    <xf numFmtId="4" fontId="58" fillId="52" borderId="4" applyNumberFormat="0" applyProtection="0">
      <alignment vertical="center"/>
    </xf>
    <xf numFmtId="4" fontId="59" fillId="52" borderId="4" applyNumberFormat="0" applyProtection="0">
      <alignment vertical="center"/>
    </xf>
    <xf numFmtId="4" fontId="58" fillId="52" borderId="4" applyNumberFormat="0" applyProtection="0">
      <alignment horizontal="left" vertical="center" indent="1"/>
    </xf>
    <xf numFmtId="4" fontId="58" fillId="52" borderId="4" applyNumberFormat="0" applyProtection="0">
      <alignment horizontal="left" vertical="center" indent="1"/>
    </xf>
    <xf numFmtId="4" fontId="58" fillId="61" borderId="4" applyNumberFormat="0" applyProtection="0">
      <alignment horizontal="right" vertical="center"/>
    </xf>
    <xf numFmtId="4" fontId="59" fillId="61" borderId="4" applyNumberFormat="0" applyProtection="0">
      <alignment horizontal="right" vertical="center"/>
    </xf>
    <xf numFmtId="0" fontId="2" fillId="2" borderId="4" applyNumberFormat="0" applyProtection="0">
      <alignment horizontal="left" vertical="center" indent="1"/>
    </xf>
    <xf numFmtId="0" fontId="2" fillId="2" borderId="4" applyNumberFormat="0" applyProtection="0">
      <alignment horizontal="left" vertical="center" indent="1"/>
    </xf>
    <xf numFmtId="0" fontId="62" fillId="0" borderId="0">
      <alignment/>
      <protection/>
    </xf>
    <xf numFmtId="4" fontId="63" fillId="61" borderId="4" applyNumberFormat="0" applyProtection="0">
      <alignment horizontal="right" vertical="center"/>
    </xf>
    <xf numFmtId="38" fontId="20" fillId="0" borderId="0" applyNumberFormat="0" applyFont="0" applyFill="0" applyBorder="0" applyAlignment="0">
      <protection/>
    </xf>
    <xf numFmtId="0" fontId="64" fillId="3" borderId="0" applyNumberFormat="0" applyBorder="0" applyAlignment="0" applyProtection="0"/>
    <xf numFmtId="39" fontId="105" fillId="0" borderId="0">
      <alignment/>
      <protection/>
    </xf>
    <xf numFmtId="164" fontId="2" fillId="0" borderId="0" applyFont="0" applyFill="0" applyBorder="0" applyAlignment="0" applyProtection="0"/>
    <xf numFmtId="0" fontId="106" fillId="0" borderId="0" applyNumberFormat="0" applyFont="0" applyBorder="0">
      <alignment/>
      <protection/>
    </xf>
    <xf numFmtId="0" fontId="107" fillId="52" borderId="0">
      <alignment wrapText="1"/>
      <protection/>
    </xf>
    <xf numFmtId="40" fontId="65" fillId="0" borderId="0" applyBorder="0">
      <alignment horizontal="right"/>
      <protection/>
    </xf>
    <xf numFmtId="0" fontId="108" fillId="0" borderId="0" applyBorder="0" applyAlignment="0">
      <protection/>
    </xf>
    <xf numFmtId="49" fontId="58" fillId="0" borderId="0" applyFill="0" applyBorder="0" applyAlignment="0">
      <protection/>
    </xf>
    <xf numFmtId="206" fontId="90" fillId="0" borderId="0" applyFill="0" applyBorder="0" applyAlignment="0">
      <protection/>
    </xf>
    <xf numFmtId="207" fontId="90" fillId="0" borderId="0" applyFill="0" applyBorder="0" applyAlignment="0">
      <protection/>
    </xf>
    <xf numFmtId="0" fontId="1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5" fillId="0" borderId="29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0" borderId="17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73" fillId="0" borderId="0" applyFont="0" applyFill="0" applyBorder="0" applyAlignment="0" applyProtection="0"/>
    <xf numFmtId="0" fontId="74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2" fillId="0" borderId="0" applyNumberFormat="0" applyFont="0" applyFill="0" applyBorder="0" applyProtection="0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7" fillId="50" borderId="9" applyNumberFormat="0" applyAlignment="0" applyProtection="0"/>
    <xf numFmtId="0" fontId="109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6" fillId="50" borderId="9" applyNumberFormat="0" applyAlignment="0" applyProtection="0"/>
    <xf numFmtId="0" fontId="51" fillId="0" borderId="21" applyNumberFormat="0" applyFill="0" applyAlignment="0" applyProtection="0"/>
    <xf numFmtId="0" fontId="33" fillId="3" borderId="0" applyNumberFormat="0" applyBorder="0" applyAlignment="0" applyProtection="0"/>
    <xf numFmtId="0" fontId="56" fillId="46" borderId="4" applyNumberFormat="0" applyAlignment="0" applyProtection="0"/>
    <xf numFmtId="0" fontId="35" fillId="46" borderId="5" applyNumberFormat="0" applyAlignment="0" applyProtection="0"/>
    <xf numFmtId="0" fontId="7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2" fontId="79" fillId="0" borderId="0" applyFont="0" applyFill="0" applyBorder="0" applyAlignment="0" applyProtection="0"/>
    <xf numFmtId="0" fontId="43" fillId="4" borderId="0" applyNumberFormat="0" applyBorder="0" applyAlignment="0" applyProtection="0"/>
    <xf numFmtId="0" fontId="110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2" fillId="0" borderId="0">
      <alignment/>
      <protection/>
    </xf>
    <xf numFmtId="0" fontId="50" fillId="7" borderId="5" applyNumberFormat="0" applyAlignment="0" applyProtection="0"/>
    <xf numFmtId="0" fontId="53" fillId="55" borderId="0" applyNumberFormat="0" applyBorder="0" applyAlignment="0" applyProtection="0"/>
    <xf numFmtId="0" fontId="67" fillId="0" borderId="11" applyNumberFormat="0" applyFill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208" fontId="111" fillId="0" borderId="0" applyFont="0" applyFill="0" applyBorder="0" applyAlignment="0" applyProtection="0"/>
    <xf numFmtId="209" fontId="111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80" fillId="0" borderId="0">
      <alignment/>
      <protection/>
    </xf>
    <xf numFmtId="0" fontId="28" fillId="37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45" borderId="0" applyNumberFormat="0" applyBorder="0" applyAlignment="0" applyProtection="0"/>
    <xf numFmtId="0" fontId="23" fillId="52" borderId="23" applyNumberFormat="0" applyFont="0" applyAlignment="0" applyProtection="0"/>
    <xf numFmtId="0" fontId="23" fillId="52" borderId="23" applyNumberFormat="0" applyFont="0" applyAlignment="0" applyProtection="0"/>
    <xf numFmtId="0" fontId="47" fillId="0" borderId="15" applyNumberFormat="0" applyFill="0" applyAlignment="0" applyProtection="0"/>
    <xf numFmtId="0" fontId="48" fillId="0" borderId="17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95" fontId="105" fillId="0" borderId="0">
      <alignment/>
      <protection/>
    </xf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2" fillId="0" borderId="0">
      <alignment/>
      <protection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113" fillId="0" borderId="0">
      <alignment/>
      <protection/>
    </xf>
    <xf numFmtId="0" fontId="114" fillId="0" borderId="0" applyNumberFormat="0" applyFill="0" applyBorder="0" applyAlignment="0" applyProtection="0"/>
    <xf numFmtId="187" fontId="81" fillId="0" borderId="0" applyFont="0" applyFill="0" applyBorder="0" applyAlignment="0" applyProtection="0"/>
    <xf numFmtId="18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8" fontId="82" fillId="0" borderId="0" applyFont="0" applyFill="0" applyBorder="0" applyAlignment="0" applyProtection="0"/>
    <xf numFmtId="189" fontId="82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3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43" fontId="0" fillId="0" borderId="0" xfId="178" applyFont="1" applyBorder="1" applyAlignment="1">
      <alignment horizontal="right"/>
    </xf>
    <xf numFmtId="43" fontId="3" fillId="0" borderId="0" xfId="178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3" fontId="0" fillId="0" borderId="0" xfId="178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3" fillId="0" borderId="3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3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41" fontId="0" fillId="0" borderId="30" xfId="0" applyNumberFormat="1" applyFont="1" applyBorder="1" applyAlignment="1">
      <alignment/>
    </xf>
    <xf numFmtId="41" fontId="3" fillId="0" borderId="30" xfId="0" applyNumberFormat="1" applyFont="1" applyBorder="1" applyAlignment="1">
      <alignment/>
    </xf>
    <xf numFmtId="167" fontId="0" fillId="0" borderId="0" xfId="178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167" fontId="3" fillId="0" borderId="0" xfId="178" applyNumberFormat="1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justify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37" fontId="3" fillId="0" borderId="0" xfId="0" applyNumberFormat="1" applyFont="1" applyBorder="1" applyAlignment="1" quotePrefix="1">
      <alignment horizontal="right"/>
    </xf>
    <xf numFmtId="0" fontId="5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41" fontId="0" fillId="0" borderId="30" xfId="19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5" fillId="0" borderId="0" xfId="309" applyFont="1" applyFill="1" applyAlignment="1">
      <alignment horizontal="left"/>
      <protection/>
    </xf>
    <xf numFmtId="0" fontId="14" fillId="0" borderId="0" xfId="309" applyFont="1" applyFill="1" applyAlignment="1">
      <alignment/>
      <protection/>
    </xf>
    <xf numFmtId="167" fontId="14" fillId="0" borderId="0" xfId="178" applyNumberFormat="1" applyFont="1" applyFill="1" applyAlignment="1">
      <alignment/>
    </xf>
    <xf numFmtId="0" fontId="14" fillId="0" borderId="0" xfId="309" applyFont="1" applyFill="1" applyAlignment="1">
      <alignment horizontal="left"/>
      <protection/>
    </xf>
    <xf numFmtId="0" fontId="14" fillId="0" borderId="0" xfId="309" applyFont="1" applyFill="1" applyBorder="1" applyAlignment="1">
      <alignment/>
      <protection/>
    </xf>
    <xf numFmtId="0" fontId="16" fillId="0" borderId="0" xfId="309" applyFont="1" applyFill="1" applyAlignment="1">
      <alignment horizontal="left"/>
      <protection/>
    </xf>
    <xf numFmtId="0" fontId="18" fillId="0" borderId="0" xfId="309" applyFont="1" applyFill="1" applyAlignment="1">
      <alignment horizontal="left"/>
      <protection/>
    </xf>
    <xf numFmtId="0" fontId="17" fillId="0" borderId="0" xfId="309" applyFont="1" applyFill="1" applyAlignment="1">
      <alignment horizontal="left"/>
      <protection/>
    </xf>
    <xf numFmtId="0" fontId="16" fillId="0" borderId="0" xfId="309" applyFont="1" applyFill="1" applyBorder="1" applyAlignment="1">
      <alignment horizontal="left"/>
      <protection/>
    </xf>
    <xf numFmtId="0" fontId="16" fillId="0" borderId="0" xfId="309" applyFont="1" applyFill="1" applyAlignment="1">
      <alignment/>
      <protection/>
    </xf>
    <xf numFmtId="49" fontId="8" fillId="0" borderId="0" xfId="309" applyNumberFormat="1" applyFont="1" applyFill="1" applyAlignment="1">
      <alignment horizontal="left"/>
      <protection/>
    </xf>
    <xf numFmtId="49" fontId="6" fillId="0" borderId="0" xfId="309" applyNumberFormat="1" applyFont="1" applyFill="1" applyAlignment="1">
      <alignment horizontal="left"/>
      <protection/>
    </xf>
    <xf numFmtId="49" fontId="0" fillId="0" borderId="0" xfId="309" applyNumberFormat="1" applyFont="1" applyFill="1" applyAlignment="1">
      <alignment horizontal="left"/>
      <protection/>
    </xf>
    <xf numFmtId="49" fontId="0" fillId="0" borderId="0" xfId="309" applyNumberFormat="1" applyFont="1" applyFill="1" applyBorder="1" applyAlignment="1">
      <alignment horizontal="left"/>
      <protection/>
    </xf>
    <xf numFmtId="0" fontId="3" fillId="0" borderId="0" xfId="309" applyFont="1" applyFill="1" applyAlignment="1">
      <alignment horizontal="left"/>
      <protection/>
    </xf>
    <xf numFmtId="0" fontId="0" fillId="0" borderId="0" xfId="309" applyFont="1" applyFill="1" applyAlignment="1">
      <alignment/>
      <protection/>
    </xf>
    <xf numFmtId="167" fontId="0" fillId="0" borderId="0" xfId="178" applyNumberFormat="1" applyFont="1" applyFill="1" applyAlignment="1">
      <alignment/>
    </xf>
    <xf numFmtId="167" fontId="5" fillId="0" borderId="0" xfId="178" applyNumberFormat="1" applyFont="1" applyFill="1" applyAlignment="1">
      <alignment/>
    </xf>
    <xf numFmtId="0" fontId="0" fillId="0" borderId="0" xfId="309" applyFont="1" applyFill="1" applyAlignment="1">
      <alignment horizontal="left"/>
      <protection/>
    </xf>
    <xf numFmtId="0" fontId="0" fillId="0" borderId="0" xfId="309" applyFont="1" applyFill="1" applyAlignment="1">
      <alignment horizontal="center"/>
      <protection/>
    </xf>
    <xf numFmtId="0" fontId="5" fillId="0" borderId="0" xfId="309" applyFont="1" applyFill="1" applyAlignment="1">
      <alignment horizontal="center"/>
      <protection/>
    </xf>
    <xf numFmtId="0" fontId="0" fillId="0" borderId="0" xfId="178" applyNumberFormat="1" applyFont="1" applyFill="1" applyAlignment="1">
      <alignment horizontal="center"/>
    </xf>
    <xf numFmtId="167" fontId="3" fillId="0" borderId="0" xfId="178" applyNumberFormat="1" applyFont="1" applyFill="1" applyBorder="1" applyAlignment="1">
      <alignment/>
    </xf>
    <xf numFmtId="0" fontId="19" fillId="0" borderId="0" xfId="309" applyFont="1" applyFill="1" applyAlignment="1">
      <alignment horizontal="center"/>
      <protection/>
    </xf>
    <xf numFmtId="41" fontId="20" fillId="0" borderId="0" xfId="178" applyNumberFormat="1" applyFont="1" applyFill="1" applyAlignment="1">
      <alignment horizontal="right"/>
    </xf>
    <xf numFmtId="0" fontId="6" fillId="0" borderId="0" xfId="309" applyFont="1" applyFill="1" applyAlignment="1">
      <alignment horizontal="center"/>
      <protection/>
    </xf>
    <xf numFmtId="167" fontId="3" fillId="0" borderId="30" xfId="178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7" fontId="3" fillId="0" borderId="31" xfId="178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7" fontId="3" fillId="0" borderId="0" xfId="178" applyNumberFormat="1" applyFont="1" applyBorder="1" applyAlignment="1">
      <alignment horizontal="right"/>
    </xf>
    <xf numFmtId="0" fontId="0" fillId="0" borderId="30" xfId="178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vertical="center"/>
    </xf>
    <xf numFmtId="167" fontId="0" fillId="0" borderId="0" xfId="178" applyNumberFormat="1" applyFont="1" applyFill="1" applyBorder="1" applyAlignment="1">
      <alignment horizontal="center"/>
    </xf>
    <xf numFmtId="0" fontId="0" fillId="0" borderId="0" xfId="178" applyNumberFormat="1" applyFont="1" applyFill="1" applyBorder="1" applyAlignment="1">
      <alignment horizontal="center"/>
    </xf>
    <xf numFmtId="167" fontId="0" fillId="0" borderId="0" xfId="178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1" fontId="0" fillId="0" borderId="0" xfId="178" applyNumberFormat="1" applyFont="1" applyFill="1" applyBorder="1" applyAlignment="1">
      <alignment horizontal="right"/>
    </xf>
    <xf numFmtId="41" fontId="3" fillId="0" borderId="30" xfId="178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justify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43" fontId="0" fillId="0" borderId="0" xfId="178" applyFont="1" applyFill="1" applyBorder="1" applyAlignment="1">
      <alignment horizontal="right"/>
    </xf>
    <xf numFmtId="37" fontId="3" fillId="0" borderId="13" xfId="0" applyNumberFormat="1" applyFont="1" applyFill="1" applyBorder="1" applyAlignment="1">
      <alignment horizontal="right"/>
    </xf>
    <xf numFmtId="37" fontId="3" fillId="0" borderId="3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7" fontId="0" fillId="0" borderId="3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37" fontId="0" fillId="0" borderId="30" xfId="0" applyNumberFormat="1" applyFont="1" applyFill="1" applyBorder="1" applyAlignment="1">
      <alignment/>
    </xf>
    <xf numFmtId="37" fontId="3" fillId="0" borderId="32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7" fontId="0" fillId="0" borderId="0" xfId="178" applyNumberFormat="1" applyFont="1" applyFill="1" applyBorder="1" applyAlignment="1">
      <alignment/>
    </xf>
    <xf numFmtId="37" fontId="3" fillId="0" borderId="31" xfId="0" applyNumberFormat="1" applyFont="1" applyFill="1" applyBorder="1" applyAlignment="1">
      <alignment horizontal="right"/>
    </xf>
    <xf numFmtId="39" fontId="3" fillId="0" borderId="31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37" fillId="0" borderId="0" xfId="0" applyFont="1" applyAlignment="1">
      <alignment vertical="center"/>
    </xf>
    <xf numFmtId="167" fontId="0" fillId="0" borderId="0" xfId="178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3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30" xfId="178" applyNumberFormat="1" applyFont="1" applyFill="1" applyBorder="1" applyAlignment="1">
      <alignment horizontal="right"/>
    </xf>
    <xf numFmtId="167" fontId="0" fillId="0" borderId="30" xfId="178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 horizontal="right"/>
    </xf>
    <xf numFmtId="49" fontId="13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1" fontId="3" fillId="0" borderId="30" xfId="0" applyNumberFormat="1" applyFont="1" applyBorder="1" applyAlignment="1">
      <alignment/>
    </xf>
    <xf numFmtId="41" fontId="3" fillId="0" borderId="0" xfId="178" applyNumberFormat="1" applyFont="1" applyFill="1" applyBorder="1" applyAlignment="1">
      <alignment horizontal="right"/>
    </xf>
    <xf numFmtId="41" fontId="3" fillId="0" borderId="6" xfId="0" applyNumberFormat="1" applyFont="1" applyBorder="1" applyAlignment="1">
      <alignment/>
    </xf>
    <xf numFmtId="41" fontId="3" fillId="0" borderId="32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167" fontId="0" fillId="0" borderId="0" xfId="178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41" fontId="0" fillId="0" borderId="0" xfId="178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0" borderId="30" xfId="0" applyNumberFormat="1" applyFont="1" applyFill="1" applyBorder="1" applyAlignment="1">
      <alignment horizontal="right"/>
    </xf>
    <xf numFmtId="41" fontId="0" fillId="0" borderId="30" xfId="178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/>
    </xf>
    <xf numFmtId="41" fontId="0" fillId="0" borderId="0" xfId="178" applyNumberFormat="1" applyFont="1" applyFill="1" applyAlignment="1">
      <alignment horizontal="right"/>
    </xf>
    <xf numFmtId="43" fontId="0" fillId="0" borderId="0" xfId="178" applyFont="1" applyFill="1" applyAlignment="1">
      <alignment horizontal="right"/>
    </xf>
    <xf numFmtId="166" fontId="0" fillId="0" borderId="0" xfId="309" applyNumberFormat="1" applyFont="1" applyFill="1" applyAlignment="1">
      <alignment/>
      <protection/>
    </xf>
    <xf numFmtId="43" fontId="0" fillId="0" borderId="0" xfId="178" applyFont="1" applyFill="1" applyAlignment="1">
      <alignment/>
    </xf>
    <xf numFmtId="167" fontId="3" fillId="0" borderId="13" xfId="178" applyNumberFormat="1" applyFont="1" applyFill="1" applyBorder="1" applyAlignment="1">
      <alignment/>
    </xf>
    <xf numFmtId="166" fontId="0" fillId="0" borderId="0" xfId="309" applyNumberFormat="1" applyFont="1" applyFill="1" applyBorder="1" applyAlignment="1">
      <alignment horizontal="right"/>
      <protection/>
    </xf>
    <xf numFmtId="44" fontId="0" fillId="0" borderId="0" xfId="0" applyNumberFormat="1" applyFont="1" applyFill="1" applyBorder="1" applyAlignment="1">
      <alignment horizontal="right"/>
    </xf>
    <xf numFmtId="167" fontId="0" fillId="0" borderId="0" xfId="178" applyNumberFormat="1" applyFont="1" applyFill="1" applyBorder="1" applyAlignment="1">
      <alignment/>
    </xf>
    <xf numFmtId="166" fontId="0" fillId="0" borderId="0" xfId="309" applyNumberFormat="1" applyFont="1" applyFill="1" applyBorder="1" applyAlignment="1">
      <alignment/>
      <protection/>
    </xf>
    <xf numFmtId="0" fontId="5" fillId="0" borderId="0" xfId="309" applyFont="1" applyFill="1" applyBorder="1" applyAlignment="1">
      <alignment horizontal="center"/>
      <protection/>
    </xf>
    <xf numFmtId="166" fontId="0" fillId="0" borderId="31" xfId="0" applyNumberFormat="1" applyFont="1" applyFill="1" applyBorder="1" applyAlignment="1">
      <alignment/>
    </xf>
    <xf numFmtId="167" fontId="0" fillId="0" borderId="31" xfId="178" applyNumberFormat="1" applyFont="1" applyFill="1" applyBorder="1" applyAlignment="1">
      <alignment/>
    </xf>
    <xf numFmtId="167" fontId="0" fillId="0" borderId="30" xfId="178" applyNumberFormat="1" applyFont="1" applyFill="1" applyBorder="1" applyAlignment="1">
      <alignment horizontal="right"/>
    </xf>
    <xf numFmtId="166" fontId="0" fillId="0" borderId="30" xfId="309" applyNumberFormat="1" applyFont="1" applyFill="1" applyBorder="1" applyAlignment="1">
      <alignment/>
      <protection/>
    </xf>
    <xf numFmtId="167" fontId="0" fillId="0" borderId="30" xfId="178" applyNumberFormat="1" applyFont="1" applyFill="1" applyBorder="1" applyAlignment="1">
      <alignment/>
    </xf>
    <xf numFmtId="167" fontId="3" fillId="0" borderId="6" xfId="178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0" fontId="11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3" fillId="0" borderId="0" xfId="0" applyNumberFormat="1" applyFont="1" applyFill="1" applyBorder="1" applyAlignment="1" quotePrefix="1">
      <alignment horizontal="right" vertical="center"/>
    </xf>
    <xf numFmtId="41" fontId="3" fillId="0" borderId="0" xfId="191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20" fillId="0" borderId="0" xfId="178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 quotePrefix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 quotePrefix="1">
      <alignment horizontal="right" vertical="center"/>
    </xf>
    <xf numFmtId="41" fontId="14" fillId="0" borderId="0" xfId="192" applyNumberFormat="1" applyFont="1" applyFill="1" applyBorder="1" applyAlignment="1">
      <alignment horizontal="right" vertical="center"/>
    </xf>
    <xf numFmtId="167" fontId="0" fillId="0" borderId="0" xfId="178" applyNumberFormat="1" applyFont="1" applyBorder="1" applyAlignment="1">
      <alignment horizontal="right" vertical="center"/>
    </xf>
    <xf numFmtId="43" fontId="3" fillId="0" borderId="0" xfId="0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43" fontId="3" fillId="0" borderId="30" xfId="0" applyNumberFormat="1" applyFont="1" applyFill="1" applyBorder="1" applyAlignment="1" quotePrefix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41" fontId="20" fillId="0" borderId="30" xfId="178" applyNumberFormat="1" applyFont="1" applyFill="1" applyBorder="1" applyAlignment="1">
      <alignment horizontal="right" vertical="center"/>
    </xf>
    <xf numFmtId="41" fontId="14" fillId="0" borderId="30" xfId="192" applyNumberFormat="1" applyFont="1" applyFill="1" applyBorder="1" applyAlignment="1">
      <alignment horizontal="right" vertical="center"/>
    </xf>
    <xf numFmtId="167" fontId="3" fillId="0" borderId="30" xfId="178" applyNumberFormat="1" applyFont="1" applyBorder="1" applyAlignment="1">
      <alignment horizontal="right" vertical="center"/>
    </xf>
    <xf numFmtId="167" fontId="0" fillId="0" borderId="0" xfId="178" applyNumberFormat="1" applyFont="1" applyBorder="1" applyAlignment="1">
      <alignment horizontal="right" vertical="center"/>
    </xf>
    <xf numFmtId="41" fontId="0" fillId="0" borderId="30" xfId="19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7" fontId="0" fillId="0" borderId="30" xfId="178" applyNumberFormat="1" applyFont="1" applyBorder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43" fontId="115" fillId="0" borderId="0" xfId="192" applyFont="1" applyFill="1" applyAlignment="1">
      <alignment horizontal="right" vertical="center"/>
    </xf>
    <xf numFmtId="37" fontId="3" fillId="0" borderId="0" xfId="0" applyNumberFormat="1" applyFont="1" applyBorder="1" applyAlignment="1">
      <alignment horizontal="right" vertical="center"/>
    </xf>
    <xf numFmtId="167" fontId="0" fillId="0" borderId="30" xfId="0" applyNumberFormat="1" applyFont="1" applyFill="1" applyBorder="1" applyAlignment="1" quotePrefix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3" fillId="0" borderId="13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167" fontId="3" fillId="0" borderId="0" xfId="178" applyNumberFormat="1" applyFont="1" applyBorder="1" applyAlignment="1">
      <alignment horizontal="right" vertical="center"/>
    </xf>
    <xf numFmtId="43" fontId="0" fillId="0" borderId="0" xfId="178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0" fillId="0" borderId="0" xfId="192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0" xfId="17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1" fontId="0" fillId="0" borderId="0" xfId="178" applyNumberFormat="1" applyFont="1" applyFill="1" applyBorder="1" applyAlignment="1">
      <alignment horizontal="right" vertical="center"/>
    </xf>
    <xf numFmtId="167" fontId="3" fillId="0" borderId="30" xfId="0" applyNumberFormat="1" applyFont="1" applyFill="1" applyBorder="1" applyAlignment="1" quotePrefix="1">
      <alignment horizontal="right" vertical="center"/>
    </xf>
    <xf numFmtId="41" fontId="3" fillId="0" borderId="30" xfId="178" applyNumberFormat="1" applyFont="1" applyFill="1" applyBorder="1" applyAlignment="1">
      <alignment horizontal="right" vertical="center"/>
    </xf>
    <xf numFmtId="41" fontId="21" fillId="0" borderId="30" xfId="17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3" fontId="3" fillId="0" borderId="0" xfId="178" applyFont="1" applyFill="1" applyBorder="1" applyAlignment="1">
      <alignment horizontal="right" vertical="center"/>
    </xf>
    <xf numFmtId="167" fontId="115" fillId="0" borderId="0" xfId="192" applyNumberFormat="1" applyFont="1" applyFill="1" applyBorder="1" applyAlignment="1">
      <alignment horizontal="right" vertical="center"/>
    </xf>
    <xf numFmtId="167" fontId="0" fillId="0" borderId="30" xfId="178" applyNumberFormat="1" applyFont="1" applyFill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167" fontId="3" fillId="0" borderId="0" xfId="178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167" fontId="0" fillId="0" borderId="30" xfId="178" applyNumberFormat="1" applyFont="1" applyBorder="1" applyAlignment="1">
      <alignment horizontal="right" vertical="center"/>
    </xf>
    <xf numFmtId="167" fontId="3" fillId="0" borderId="3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30" xfId="192" applyNumberFormat="1" applyFont="1" applyFill="1" applyBorder="1" applyAlignment="1">
      <alignment horizontal="right" vertical="center"/>
    </xf>
    <xf numFmtId="167" fontId="20" fillId="0" borderId="0" xfId="178" applyNumberFormat="1" applyFont="1" applyFill="1" applyBorder="1" applyAlignment="1">
      <alignment horizontal="right" vertical="center"/>
    </xf>
    <xf numFmtId="41" fontId="3" fillId="0" borderId="0" xfId="192" applyNumberFormat="1" applyFont="1" applyFill="1" applyBorder="1" applyAlignment="1">
      <alignment horizontal="right" vertical="center"/>
    </xf>
    <xf numFmtId="167" fontId="0" fillId="0" borderId="0" xfId="178" applyNumberFormat="1" applyFont="1" applyFill="1" applyBorder="1" applyAlignment="1">
      <alignment horizontal="right" vertical="center"/>
    </xf>
    <xf numFmtId="167" fontId="0" fillId="0" borderId="30" xfId="192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309" applyFont="1" applyFill="1" applyAlignment="1">
      <alignment horizontal="left" vertical="center"/>
      <protection/>
    </xf>
    <xf numFmtId="167" fontId="5" fillId="0" borderId="0" xfId="178" applyNumberFormat="1" applyFont="1" applyFill="1" applyAlignment="1">
      <alignment vertical="center"/>
    </xf>
    <xf numFmtId="0" fontId="0" fillId="0" borderId="0" xfId="309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167" fontId="0" fillId="0" borderId="0" xfId="178" applyNumberFormat="1" applyFont="1" applyFill="1" applyBorder="1" applyAlignment="1">
      <alignment horizontal="center" vertical="center"/>
    </xf>
    <xf numFmtId="0" fontId="0" fillId="0" borderId="30" xfId="178" applyNumberFormat="1" applyFont="1" applyFill="1" applyBorder="1" applyAlignment="1">
      <alignment horizontal="center" vertical="center"/>
    </xf>
    <xf numFmtId="0" fontId="0" fillId="0" borderId="0" xfId="178" applyNumberFormat="1" applyFont="1" applyFill="1" applyAlignment="1">
      <alignment horizontal="center" vertical="center"/>
    </xf>
    <xf numFmtId="0" fontId="0" fillId="0" borderId="0" xfId="178" applyNumberFormat="1" applyFont="1" applyFill="1" applyBorder="1" applyAlignment="1">
      <alignment horizontal="center" vertical="center"/>
    </xf>
    <xf numFmtId="0" fontId="0" fillId="0" borderId="0" xfId="178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167" fontId="0" fillId="0" borderId="0" xfId="178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309" applyFont="1" applyFill="1" applyAlignment="1">
      <alignment horizontal="center" vertical="center"/>
      <protection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309" applyFont="1" applyFill="1" applyAlignment="1">
      <alignment horizontal="left" vertical="center"/>
      <protection/>
    </xf>
    <xf numFmtId="41" fontId="0" fillId="0" borderId="0" xfId="178" applyNumberFormat="1" applyFont="1" applyFill="1" applyAlignment="1">
      <alignment horizontal="right" vertical="center"/>
    </xf>
    <xf numFmtId="41" fontId="0" fillId="0" borderId="30" xfId="178" applyNumberFormat="1" applyFont="1" applyFill="1" applyBorder="1" applyAlignment="1">
      <alignment horizontal="right" vertical="center"/>
    </xf>
    <xf numFmtId="0" fontId="5" fillId="0" borderId="0" xfId="309" applyFont="1" applyFill="1" applyAlignment="1">
      <alignment vertical="center"/>
      <protection/>
    </xf>
    <xf numFmtId="167" fontId="5" fillId="0" borderId="0" xfId="178" applyNumberFormat="1" applyFont="1" applyFill="1" applyAlignment="1">
      <alignment horizontal="center" vertical="center"/>
    </xf>
    <xf numFmtId="167" fontId="0" fillId="0" borderId="6" xfId="178" applyNumberFormat="1" applyFont="1" applyFill="1" applyBorder="1" applyAlignment="1">
      <alignment horizontal="right" vertical="center"/>
    </xf>
    <xf numFmtId="167" fontId="0" fillId="0" borderId="6" xfId="178" applyNumberFormat="1" applyFont="1" applyFill="1" applyBorder="1" applyAlignment="1">
      <alignment vertical="center"/>
    </xf>
    <xf numFmtId="167" fontId="3" fillId="0" borderId="30" xfId="178" applyNumberFormat="1" applyFont="1" applyFill="1" applyBorder="1" applyAlignment="1">
      <alignment vertical="center"/>
    </xf>
    <xf numFmtId="167" fontId="3" fillId="0" borderId="0" xfId="178" applyNumberFormat="1" applyFont="1" applyFill="1" applyAlignment="1">
      <alignment vertical="center"/>
    </xf>
    <xf numFmtId="167" fontId="3" fillId="0" borderId="0" xfId="178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309" applyFont="1" applyFill="1" applyAlignment="1">
      <alignment vertical="center"/>
      <protection/>
    </xf>
    <xf numFmtId="41" fontId="0" fillId="0" borderId="0" xfId="178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43" fontId="0" fillId="0" borderId="6" xfId="178" applyFont="1" applyFill="1" applyBorder="1" applyAlignment="1">
      <alignment horizontal="right" vertical="center"/>
    </xf>
    <xf numFmtId="0" fontId="5" fillId="0" borderId="0" xfId="178" applyNumberFormat="1" applyFont="1" applyFill="1" applyAlignment="1">
      <alignment horizontal="center" vertical="center"/>
    </xf>
    <xf numFmtId="43" fontId="0" fillId="0" borderId="0" xfId="178" applyFont="1" applyFill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7" fontId="0" fillId="0" borderId="0" xfId="178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67" fontId="0" fillId="0" borderId="0" xfId="178" applyNumberFormat="1" applyFont="1" applyFill="1" applyAlignment="1">
      <alignment horizontal="right" vertical="center"/>
    </xf>
    <xf numFmtId="167" fontId="0" fillId="0" borderId="0" xfId="178" applyNumberFormat="1" applyFont="1" applyFill="1" applyAlignment="1">
      <alignment vertical="center"/>
    </xf>
    <xf numFmtId="49" fontId="138" fillId="0" borderId="0" xfId="0" applyNumberFormat="1" applyFont="1" applyFill="1" applyBorder="1" applyAlignment="1">
      <alignment vertical="center"/>
    </xf>
    <xf numFmtId="41" fontId="138" fillId="0" borderId="0" xfId="0" applyNumberFormat="1" applyFont="1" applyFill="1" applyBorder="1" applyAlignment="1">
      <alignment vertical="center"/>
    </xf>
    <xf numFmtId="167" fontId="3" fillId="0" borderId="0" xfId="178" applyNumberFormat="1" applyFont="1" applyFill="1" applyAlignment="1">
      <alignment horizontal="right" vertical="center"/>
    </xf>
    <xf numFmtId="167" fontId="3" fillId="0" borderId="32" xfId="178" applyNumberFormat="1" applyFont="1" applyFill="1" applyBorder="1" applyAlignment="1">
      <alignment vertical="center"/>
    </xf>
    <xf numFmtId="167" fontId="3" fillId="0" borderId="31" xfId="178" applyNumberFormat="1" applyFont="1" applyFill="1" applyBorder="1" applyAlignment="1">
      <alignment vertical="center"/>
    </xf>
    <xf numFmtId="0" fontId="6" fillId="0" borderId="0" xfId="309" applyFont="1" applyFill="1" applyAlignment="1">
      <alignment horizontal="center" vertical="center"/>
      <protection/>
    </xf>
    <xf numFmtId="166" fontId="0" fillId="0" borderId="0" xfId="309" applyNumberFormat="1" applyFont="1" applyFill="1" applyAlignment="1">
      <alignment vertical="center"/>
      <protection/>
    </xf>
    <xf numFmtId="166" fontId="0" fillId="0" borderId="30" xfId="309" applyNumberFormat="1" applyFont="1" applyFill="1" applyBorder="1" applyAlignment="1">
      <alignment vertical="center"/>
      <protection/>
    </xf>
    <xf numFmtId="166" fontId="3" fillId="0" borderId="0" xfId="309" applyNumberFormat="1" applyFont="1" applyFill="1" applyAlignment="1">
      <alignment vertical="center"/>
      <protection/>
    </xf>
    <xf numFmtId="166" fontId="3" fillId="0" borderId="32" xfId="309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0" fillId="0" borderId="0" xfId="192" applyNumberFormat="1" applyFont="1" applyFill="1" applyBorder="1" applyAlignment="1">
      <alignment horizontal="right" vertical="center"/>
    </xf>
    <xf numFmtId="41" fontId="0" fillId="0" borderId="30" xfId="192" applyNumberFormat="1" applyFont="1" applyFill="1" applyBorder="1" applyAlignment="1">
      <alignment horizontal="right" vertical="center"/>
    </xf>
    <xf numFmtId="167" fontId="3" fillId="0" borderId="0" xfId="178" applyNumberFormat="1" applyFont="1" applyFill="1" applyBorder="1" applyAlignment="1">
      <alignment horizontal="center"/>
    </xf>
    <xf numFmtId="167" fontId="3" fillId="0" borderId="0" xfId="178" applyNumberFormat="1" applyFont="1" applyFill="1" applyAlignment="1">
      <alignment horizontal="center"/>
    </xf>
    <xf numFmtId="0" fontId="0" fillId="0" borderId="6" xfId="178" applyNumberFormat="1" applyFont="1" applyFill="1" applyBorder="1" applyAlignment="1" quotePrefix="1">
      <alignment horizontal="center"/>
    </xf>
    <xf numFmtId="167" fontId="3" fillId="0" borderId="30" xfId="178" applyNumberFormat="1" applyFont="1" applyFill="1" applyBorder="1" applyAlignment="1">
      <alignment horizontal="center"/>
    </xf>
    <xf numFmtId="0" fontId="0" fillId="0" borderId="6" xfId="178" applyNumberFormat="1" applyFont="1" applyFill="1" applyBorder="1" applyAlignment="1" quotePrefix="1">
      <alignment horizontal="center"/>
    </xf>
    <xf numFmtId="0" fontId="0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6" xfId="178" applyNumberFormat="1" applyFont="1" applyFill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67" fontId="3" fillId="0" borderId="0" xfId="178" applyNumberFormat="1" applyFont="1" applyFill="1" applyAlignment="1">
      <alignment horizontal="center" vertical="center"/>
    </xf>
    <xf numFmtId="167" fontId="3" fillId="0" borderId="30" xfId="178" applyNumberFormat="1" applyFont="1" applyFill="1" applyBorder="1" applyAlignment="1">
      <alignment horizontal="center" vertical="center"/>
    </xf>
    <xf numFmtId="167" fontId="3" fillId="0" borderId="0" xfId="178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67" fontId="0" fillId="0" borderId="30" xfId="178" applyNumberFormat="1" applyFont="1" applyBorder="1" applyAlignment="1">
      <alignment horizontal="right"/>
    </xf>
  </cellXfs>
  <cellStyles count="481">
    <cellStyle name="Normal" xfId="0"/>
    <cellStyle name="??" xfId="15"/>
    <cellStyle name="?? [0.00]_ADMAG" xfId="16"/>
    <cellStyle name="???" xfId="17"/>
    <cellStyle name="???? [0.00]_ADMAG" xfId="18"/>
    <cellStyle name="?????????????????" xfId="19"/>
    <cellStyle name="????????????????? [0]_MOGAS97" xfId="20"/>
    <cellStyle name="??????????????????? [0]_MOGAS97" xfId="21"/>
    <cellStyle name="???????????????????_MOGAS97" xfId="22"/>
    <cellStyle name="?????????????????_MOGAS97" xfId="23"/>
    <cellStyle name="????_ADMAG" xfId="24"/>
    <cellStyle name="???[0]_liz-ss" xfId="25"/>
    <cellStyle name="???_'01.11" xfId="26"/>
    <cellStyle name="??_ADMAG" xfId="27"/>
    <cellStyle name="’??? [0.00]_TMCA Spreadsheet(body)" xfId="28"/>
    <cellStyle name="’???_TMCA Spreadsheet(body)" xfId="29"/>
    <cellStyle name="•W?_TMCA Spreadsheet(body)" xfId="30"/>
    <cellStyle name="20 % - Akzent1" xfId="31"/>
    <cellStyle name="20 % - Akzent2" xfId="32"/>
    <cellStyle name="20 % - Akzent3" xfId="33"/>
    <cellStyle name="20 % - Akzent4" xfId="34"/>
    <cellStyle name="20 % - Akzent5" xfId="35"/>
    <cellStyle name="20 % - Akzent6" xfId="36"/>
    <cellStyle name="20% - Accent1" xfId="37"/>
    <cellStyle name="20% - Accent1 2" xfId="38"/>
    <cellStyle name="20% - Accent1 3" xfId="39"/>
    <cellStyle name="20% - Accent2" xfId="40"/>
    <cellStyle name="20% - Accent2 2" xfId="41"/>
    <cellStyle name="20% - Accent2 3" xfId="42"/>
    <cellStyle name="20% - Accent3" xfId="43"/>
    <cellStyle name="20% - Accent3 2" xfId="44"/>
    <cellStyle name="20% - Accent3 3" xfId="45"/>
    <cellStyle name="20% - Accent4" xfId="46"/>
    <cellStyle name="20% - Accent4 2" xfId="47"/>
    <cellStyle name="20% - Accent4 3" xfId="48"/>
    <cellStyle name="20% - Accent5" xfId="49"/>
    <cellStyle name="20% - Accent5 2" xfId="50"/>
    <cellStyle name="20% - Accent5 3" xfId="51"/>
    <cellStyle name="20% - Accent6" xfId="52"/>
    <cellStyle name="20% - Accent6 2" xfId="53"/>
    <cellStyle name="20% - Accent6 3" xfId="54"/>
    <cellStyle name="20% - ส่วนที่ถูกเน้น1" xfId="55"/>
    <cellStyle name="20% - ส่วนที่ถูกเน้น2" xfId="56"/>
    <cellStyle name="20% - ส่วนที่ถูกเน้น3" xfId="57"/>
    <cellStyle name="20% - ส่วนที่ถูกเน้น4" xfId="58"/>
    <cellStyle name="20% - ส่วนที่ถูกเน้น5" xfId="59"/>
    <cellStyle name="20% - ส่วนที่ถูกเน้น6" xfId="60"/>
    <cellStyle name="40 % - Akzent1" xfId="61"/>
    <cellStyle name="40 % - Akzent2" xfId="62"/>
    <cellStyle name="40 % - Akzent3" xfId="63"/>
    <cellStyle name="40 % - Akzent4" xfId="64"/>
    <cellStyle name="40 % - Akzent5" xfId="65"/>
    <cellStyle name="40 % - Akzent6" xfId="66"/>
    <cellStyle name="40% - Accent1" xfId="67"/>
    <cellStyle name="40% - Accent1 2" xfId="68"/>
    <cellStyle name="40% - Accent1 3" xfId="69"/>
    <cellStyle name="40% - Accent2" xfId="70"/>
    <cellStyle name="40% - Accent2 2" xfId="71"/>
    <cellStyle name="40% - Accent2 3" xfId="72"/>
    <cellStyle name="40% - Accent3" xfId="73"/>
    <cellStyle name="40% - Accent3 2" xfId="74"/>
    <cellStyle name="40% - Accent3 3" xfId="75"/>
    <cellStyle name="40% - Accent4" xfId="76"/>
    <cellStyle name="40% - Accent4 2" xfId="77"/>
    <cellStyle name="40% - Accent4 3" xfId="78"/>
    <cellStyle name="40% - Accent5" xfId="79"/>
    <cellStyle name="40% - Accent5 2" xfId="80"/>
    <cellStyle name="40% - Accent5 3" xfId="81"/>
    <cellStyle name="40% - Accent6" xfId="82"/>
    <cellStyle name="40% - Accent6 2" xfId="83"/>
    <cellStyle name="40% - Accent6 3" xfId="84"/>
    <cellStyle name="40% - ส่วนที่ถูกเน้น1" xfId="85"/>
    <cellStyle name="40% - ส่วนที่ถูกเน้น2" xfId="86"/>
    <cellStyle name="40% - ส่วนที่ถูกเน้น3" xfId="87"/>
    <cellStyle name="40% - ส่วนที่ถูกเน้น4" xfId="88"/>
    <cellStyle name="40% - ส่วนที่ถูกเน้น5" xfId="89"/>
    <cellStyle name="40% - ส่วนที่ถูกเน้น6" xfId="90"/>
    <cellStyle name="594941.25" xfId="91"/>
    <cellStyle name="60 % - Akzent1" xfId="92"/>
    <cellStyle name="60 % - Akzent2" xfId="93"/>
    <cellStyle name="60 % - Akzent3" xfId="94"/>
    <cellStyle name="60 % - Akzent4" xfId="95"/>
    <cellStyle name="60 % - Akzent5" xfId="96"/>
    <cellStyle name="60 % - Akzent6" xfId="97"/>
    <cellStyle name="60% - Accent1" xfId="98"/>
    <cellStyle name="60% - Accent1 2" xfId="99"/>
    <cellStyle name="60% - Accent1 3" xfId="100"/>
    <cellStyle name="60% - Accent2" xfId="101"/>
    <cellStyle name="60% - Accent2 2" xfId="102"/>
    <cellStyle name="60% - Accent2 3" xfId="103"/>
    <cellStyle name="60% - Accent3" xfId="104"/>
    <cellStyle name="60% - Accent3 2" xfId="105"/>
    <cellStyle name="60% - Accent3 3" xfId="106"/>
    <cellStyle name="60% - Accent4" xfId="107"/>
    <cellStyle name="60% - Accent4 2" xfId="108"/>
    <cellStyle name="60% - Accent4 3" xfId="109"/>
    <cellStyle name="60% - Accent5" xfId="110"/>
    <cellStyle name="60% - Accent5 2" xfId="111"/>
    <cellStyle name="60% - Accent5 3" xfId="112"/>
    <cellStyle name="60% - Accent6" xfId="113"/>
    <cellStyle name="60% - Accent6 2" xfId="114"/>
    <cellStyle name="60% - Accent6 3" xfId="115"/>
    <cellStyle name="60% - ส่วนที่ถูกเน้น1" xfId="116"/>
    <cellStyle name="60% - ส่วนที่ถูกเน้น2" xfId="117"/>
    <cellStyle name="60% - ส่วนที่ถูกเน้น3" xfId="118"/>
    <cellStyle name="60% - ส่วนที่ถูกเน้น4" xfId="119"/>
    <cellStyle name="60% - ส่วนที่ถูกเน้น5" xfId="120"/>
    <cellStyle name="60% - ส่วนที่ถูกเน้น6" xfId="121"/>
    <cellStyle name="75" xfId="122"/>
    <cellStyle name="AA FRAME" xfId="123"/>
    <cellStyle name="AA HEADING" xfId="124"/>
    <cellStyle name="AA INITIALS" xfId="125"/>
    <cellStyle name="AA INPUT" xfId="126"/>
    <cellStyle name="AA LOCK" xfId="127"/>
    <cellStyle name="AA MGR NAME" xfId="128"/>
    <cellStyle name="AA NORMAL" xfId="129"/>
    <cellStyle name="AA NUMBER" xfId="130"/>
    <cellStyle name="AA NUMBER2" xfId="131"/>
    <cellStyle name="AA QUESTION" xfId="132"/>
    <cellStyle name="AA SHADE" xfId="133"/>
    <cellStyle name="Accent1" xfId="134"/>
    <cellStyle name="Accent1 2" xfId="135"/>
    <cellStyle name="Accent1 3" xfId="136"/>
    <cellStyle name="Accent2" xfId="137"/>
    <cellStyle name="Accent2 2" xfId="138"/>
    <cellStyle name="Accent2 3" xfId="139"/>
    <cellStyle name="Accent3" xfId="140"/>
    <cellStyle name="Accent3 2" xfId="141"/>
    <cellStyle name="Accent3 3" xfId="142"/>
    <cellStyle name="Accent4" xfId="143"/>
    <cellStyle name="Accent4 2" xfId="144"/>
    <cellStyle name="Accent4 3" xfId="145"/>
    <cellStyle name="Accent5" xfId="146"/>
    <cellStyle name="Accent5 2" xfId="147"/>
    <cellStyle name="Accent5 3" xfId="148"/>
    <cellStyle name="Accent6" xfId="149"/>
    <cellStyle name="Accent6 2" xfId="150"/>
    <cellStyle name="Accent6 3" xfId="151"/>
    <cellStyle name="Akzent1" xfId="152"/>
    <cellStyle name="Akzent2" xfId="153"/>
    <cellStyle name="Akzent3" xfId="154"/>
    <cellStyle name="Akzent4" xfId="155"/>
    <cellStyle name="Akzent5" xfId="156"/>
    <cellStyle name="Akzent6" xfId="157"/>
    <cellStyle name="Ausgabe" xfId="158"/>
    <cellStyle name="Bad" xfId="159"/>
    <cellStyle name="Bad 2" xfId="160"/>
    <cellStyle name="Bad 3" xfId="161"/>
    <cellStyle name="Berechnung" xfId="162"/>
    <cellStyle name="Border" xfId="163"/>
    <cellStyle name="Calc Currency (0)" xfId="164"/>
    <cellStyle name="Calc Currency (2)" xfId="165"/>
    <cellStyle name="Calc Percent (0)" xfId="166"/>
    <cellStyle name="Calc Percent (1)" xfId="167"/>
    <cellStyle name="Calc Percent (2)" xfId="168"/>
    <cellStyle name="Calc Units (0)" xfId="169"/>
    <cellStyle name="Calc Units (1)" xfId="170"/>
    <cellStyle name="Calc Units (2)" xfId="171"/>
    <cellStyle name="Calculation" xfId="172"/>
    <cellStyle name="Calculation 2" xfId="173"/>
    <cellStyle name="Calculation 3" xfId="174"/>
    <cellStyle name="Check Cell" xfId="175"/>
    <cellStyle name="Check Cell 2" xfId="176"/>
    <cellStyle name="Check Cell 3" xfId="177"/>
    <cellStyle name="Comma" xfId="178"/>
    <cellStyle name="Comma  - Style1" xfId="179"/>
    <cellStyle name="Comma  - Style2" xfId="180"/>
    <cellStyle name="Comma  - Style3" xfId="181"/>
    <cellStyle name="Comma  - Style4" xfId="182"/>
    <cellStyle name="Comma  - Style5" xfId="183"/>
    <cellStyle name="Comma  - Style6" xfId="184"/>
    <cellStyle name="Comma  - Style7" xfId="185"/>
    <cellStyle name="Comma  - Style8" xfId="186"/>
    <cellStyle name="Comma [0]" xfId="187"/>
    <cellStyle name="Comma [00]" xfId="188"/>
    <cellStyle name="Comma 10" xfId="189"/>
    <cellStyle name="Comma 2" xfId="190"/>
    <cellStyle name="Comma 2 10" xfId="191"/>
    <cellStyle name="Comma 2 2" xfId="192"/>
    <cellStyle name="Comma 2 2 14" xfId="193"/>
    <cellStyle name="Comma 2 2 2" xfId="194"/>
    <cellStyle name="Comma 2 3" xfId="195"/>
    <cellStyle name="Comma 2 4" xfId="196"/>
    <cellStyle name="Comma 2 5" xfId="197"/>
    <cellStyle name="Comma 2 6" xfId="198"/>
    <cellStyle name="Comma 3" xfId="199"/>
    <cellStyle name="Comma 3 2" xfId="200"/>
    <cellStyle name="Comma 4" xfId="201"/>
    <cellStyle name="Comma 5" xfId="202"/>
    <cellStyle name="Comma 6" xfId="203"/>
    <cellStyle name="Comma 7" xfId="204"/>
    <cellStyle name="Comma 8" xfId="205"/>
    <cellStyle name="Comma 9" xfId="206"/>
    <cellStyle name="comma zerodec" xfId="207"/>
    <cellStyle name="Comma0" xfId="208"/>
    <cellStyle name="Copied" xfId="209"/>
    <cellStyle name="Curren - Style3" xfId="210"/>
    <cellStyle name="Curren - Style4" xfId="211"/>
    <cellStyle name="Currency" xfId="212"/>
    <cellStyle name="Currency [0]" xfId="213"/>
    <cellStyle name="Currency [00]" xfId="214"/>
    <cellStyle name="Currency0" xfId="215"/>
    <cellStyle name="Currency1" xfId="216"/>
    <cellStyle name="Currency2" xfId="217"/>
    <cellStyle name="Dan" xfId="218"/>
    <cellStyle name="Date" xfId="219"/>
    <cellStyle name="Date Short" xfId="220"/>
    <cellStyle name="DELTA" xfId="221"/>
    <cellStyle name="Dezimal [0]_35ERI8T2gbIEMixb4v26icuOo" xfId="222"/>
    <cellStyle name="Dezimal_35ERI8T2gbIEMixb4v26icuOo" xfId="223"/>
    <cellStyle name="Dollar (zero dec)" xfId="224"/>
    <cellStyle name="Eingabe" xfId="225"/>
    <cellStyle name="Enter Currency (0)" xfId="226"/>
    <cellStyle name="Enter Currency (2)" xfId="227"/>
    <cellStyle name="Enter Units (0)" xfId="228"/>
    <cellStyle name="Enter Units (1)" xfId="229"/>
    <cellStyle name="Enter Units (2)" xfId="230"/>
    <cellStyle name="Entered" xfId="231"/>
    <cellStyle name="Ergebnis" xfId="232"/>
    <cellStyle name="Erklärender Text" xfId="233"/>
    <cellStyle name="Explanatory Text" xfId="234"/>
    <cellStyle name="Explanatory Text 2" xfId="235"/>
    <cellStyle name="Explanatory Text 3" xfId="236"/>
    <cellStyle name="Fixed" xfId="237"/>
    <cellStyle name="Format Number Column" xfId="238"/>
    <cellStyle name="Good" xfId="239"/>
    <cellStyle name="Good 2" xfId="240"/>
    <cellStyle name="Good 3" xfId="241"/>
    <cellStyle name="Grey" xfId="242"/>
    <cellStyle name="Gut" xfId="243"/>
    <cellStyle name="Header1" xfId="244"/>
    <cellStyle name="Header2" xfId="245"/>
    <cellStyle name="Heading" xfId="246"/>
    <cellStyle name="Heading 1" xfId="247"/>
    <cellStyle name="Heading 1 2" xfId="248"/>
    <cellStyle name="Heading 1 3" xfId="249"/>
    <cellStyle name="Heading 2" xfId="250"/>
    <cellStyle name="Heading 2 2" xfId="251"/>
    <cellStyle name="Heading 2 3" xfId="252"/>
    <cellStyle name="Heading 3" xfId="253"/>
    <cellStyle name="Heading 3 2" xfId="254"/>
    <cellStyle name="Heading 3 3" xfId="255"/>
    <cellStyle name="Heading 4" xfId="256"/>
    <cellStyle name="Heading 4 2" xfId="257"/>
    <cellStyle name="Heading 4 3" xfId="258"/>
    <cellStyle name="Indent" xfId="259"/>
    <cellStyle name="Info_Main" xfId="260"/>
    <cellStyle name="Input" xfId="261"/>
    <cellStyle name="Input [yellow]" xfId="262"/>
    <cellStyle name="Input 2" xfId="263"/>
    <cellStyle name="Input 3" xfId="264"/>
    <cellStyle name="InputCurrency" xfId="265"/>
    <cellStyle name="InputPercent1" xfId="266"/>
    <cellStyle name="KPMG Heading 1" xfId="267"/>
    <cellStyle name="KPMG Heading 2" xfId="268"/>
    <cellStyle name="KPMG Heading 3" xfId="269"/>
    <cellStyle name="KPMG Heading 4" xfId="270"/>
    <cellStyle name="KPMG Normal" xfId="271"/>
    <cellStyle name="KPMG Normal Text" xfId="272"/>
    <cellStyle name="left" xfId="273"/>
    <cellStyle name="Link Currency (0)" xfId="274"/>
    <cellStyle name="Link Currency (2)" xfId="275"/>
    <cellStyle name="Link Units (0)" xfId="276"/>
    <cellStyle name="Link Units (1)" xfId="277"/>
    <cellStyle name="Link Units (2)" xfId="278"/>
    <cellStyle name="Linked Cell" xfId="279"/>
    <cellStyle name="Linked Cell 2" xfId="280"/>
    <cellStyle name="Linked Cell 3" xfId="281"/>
    <cellStyle name="Miglia - Stile1" xfId="282"/>
    <cellStyle name="Miglia - Stile2" xfId="283"/>
    <cellStyle name="Miglia - Stile3" xfId="284"/>
    <cellStyle name="Miglia - Stile4" xfId="285"/>
    <cellStyle name="Miglia - Stile5" xfId="286"/>
    <cellStyle name="Migliaia (0)" xfId="287"/>
    <cellStyle name="Milliers [0]_AR1194" xfId="288"/>
    <cellStyle name="Milliers_AR1194" xfId="289"/>
    <cellStyle name="Mon?taire [0]_AR1194" xfId="290"/>
    <cellStyle name="Mon?taire_AR1194" xfId="291"/>
    <cellStyle name="Monétaire [0]_laroux" xfId="292"/>
    <cellStyle name="Monétaire_laroux" xfId="293"/>
    <cellStyle name="Neutral" xfId="294"/>
    <cellStyle name="Neutral 2" xfId="295"/>
    <cellStyle name="Neutral 3" xfId="296"/>
    <cellStyle name="no dec" xfId="297"/>
    <cellStyle name="Normal - Stile6" xfId="298"/>
    <cellStyle name="Normal - Stile7" xfId="299"/>
    <cellStyle name="Normal - Stile8" xfId="300"/>
    <cellStyle name="Normal - Style1" xfId="301"/>
    <cellStyle name="Normal - Style2" xfId="302"/>
    <cellStyle name="Normal - Style5" xfId="303"/>
    <cellStyle name="Normal 10" xfId="304"/>
    <cellStyle name="Normal 11" xfId="305"/>
    <cellStyle name="Normal 12" xfId="306"/>
    <cellStyle name="Normal 13" xfId="307"/>
    <cellStyle name="Normal 14" xfId="308"/>
    <cellStyle name="Normal 2" xfId="309"/>
    <cellStyle name="Normal 2 2" xfId="310"/>
    <cellStyle name="Normal 2 3" xfId="311"/>
    <cellStyle name="Normal 3" xfId="312"/>
    <cellStyle name="Normal 3 2" xfId="313"/>
    <cellStyle name="Normal 3 2 2" xfId="314"/>
    <cellStyle name="Normal 3 3" xfId="315"/>
    <cellStyle name="Normal 4" xfId="316"/>
    <cellStyle name="Normal 4 2" xfId="317"/>
    <cellStyle name="Normal 4 2 2" xfId="318"/>
    <cellStyle name="Normal 4 2 3" xfId="319"/>
    <cellStyle name="Normal 4 3" xfId="320"/>
    <cellStyle name="Normal 5" xfId="321"/>
    <cellStyle name="Normal 5 2" xfId="322"/>
    <cellStyle name="Normal 6" xfId="323"/>
    <cellStyle name="Normal 7" xfId="324"/>
    <cellStyle name="Normal 8" xfId="325"/>
    <cellStyle name="Normal 9" xfId="326"/>
    <cellStyle name="Normal0" xfId="327"/>
    <cellStyle name="Note" xfId="328"/>
    <cellStyle name="Note 2" xfId="329"/>
    <cellStyle name="Note 2 2" xfId="330"/>
    <cellStyle name="Note 3" xfId="331"/>
    <cellStyle name="Notiz" xfId="332"/>
    <cellStyle name="Output" xfId="333"/>
    <cellStyle name="Output 2" xfId="334"/>
    <cellStyle name="Output 3" xfId="335"/>
    <cellStyle name="Output Amounts" xfId="336"/>
    <cellStyle name="Output Line Items" xfId="337"/>
    <cellStyle name="PageSubTitle" xfId="338"/>
    <cellStyle name="PageTitle" xfId="339"/>
    <cellStyle name="Percent" xfId="340"/>
    <cellStyle name="Percent [0]" xfId="341"/>
    <cellStyle name="Percent [00]" xfId="342"/>
    <cellStyle name="Percent [2]" xfId="343"/>
    <cellStyle name="Percent 12" xfId="344"/>
    <cellStyle name="Percent 2" xfId="345"/>
    <cellStyle name="Percent 2 2" xfId="346"/>
    <cellStyle name="Percent 3" xfId="347"/>
    <cellStyle name="Percent 4" xfId="348"/>
    <cellStyle name="Percent 5" xfId="349"/>
    <cellStyle name="PERCENTAGE" xfId="350"/>
    <cellStyle name="PLAN" xfId="351"/>
    <cellStyle name="PrePop Currency (0)" xfId="352"/>
    <cellStyle name="PrePop Currency (2)" xfId="353"/>
    <cellStyle name="PrePop Units (0)" xfId="354"/>
    <cellStyle name="PrePop Units (1)" xfId="355"/>
    <cellStyle name="PrePop Units (2)" xfId="356"/>
    <cellStyle name="PSChar" xfId="357"/>
    <cellStyle name="PSDate" xfId="358"/>
    <cellStyle name="PSDec" xfId="359"/>
    <cellStyle name="PSHeading" xfId="360"/>
    <cellStyle name="PSInt" xfId="361"/>
    <cellStyle name="PSSpacer" xfId="362"/>
    <cellStyle name="pwstyle" xfId="363"/>
    <cellStyle name="Quantity" xfId="364"/>
    <cellStyle name="RevList" xfId="365"/>
    <cellStyle name="SAPBEXaggData" xfId="366"/>
    <cellStyle name="SAPBEXaggDataEmph" xfId="367"/>
    <cellStyle name="SAPBEXaggItem" xfId="368"/>
    <cellStyle name="SAPBEXaggItemX" xfId="369"/>
    <cellStyle name="SAPBEXchaText" xfId="370"/>
    <cellStyle name="SAPBEXexcBad7" xfId="371"/>
    <cellStyle name="SAPBEXexcBad8" xfId="372"/>
    <cellStyle name="SAPBEXexcBad9" xfId="373"/>
    <cellStyle name="SAPBEXexcCritical4" xfId="374"/>
    <cellStyle name="SAPBEXexcCritical5" xfId="375"/>
    <cellStyle name="SAPBEXexcCritical6" xfId="376"/>
    <cellStyle name="SAPBEXexcGood1" xfId="377"/>
    <cellStyle name="SAPBEXexcGood2" xfId="378"/>
    <cellStyle name="SAPBEXexcGood3" xfId="379"/>
    <cellStyle name="SAPBEXfilterDrill" xfId="380"/>
    <cellStyle name="SAPBEXfilterItem" xfId="381"/>
    <cellStyle name="SAPBEXfilterText" xfId="382"/>
    <cellStyle name="SAPBEXformats" xfId="383"/>
    <cellStyle name="SAPBEXheaderItem" xfId="384"/>
    <cellStyle name="SAPBEXheaderText" xfId="385"/>
    <cellStyle name="SAPBEXHLevel0" xfId="386"/>
    <cellStyle name="SAPBEXHLevel0X" xfId="387"/>
    <cellStyle name="SAPBEXHLevel1" xfId="388"/>
    <cellStyle name="SAPBEXHLevel1X" xfId="389"/>
    <cellStyle name="SAPBEXHLevel2" xfId="390"/>
    <cellStyle name="SAPBEXHLevel2X" xfId="391"/>
    <cellStyle name="SAPBEXHLevel3" xfId="392"/>
    <cellStyle name="SAPBEXHLevel3X" xfId="393"/>
    <cellStyle name="SAPBEXresData" xfId="394"/>
    <cellStyle name="SAPBEXresDataEmph" xfId="395"/>
    <cellStyle name="SAPBEXresItem" xfId="396"/>
    <cellStyle name="SAPBEXresItemX" xfId="397"/>
    <cellStyle name="SAPBEXstdData" xfId="398"/>
    <cellStyle name="SAPBEXstdDataEmph" xfId="399"/>
    <cellStyle name="SAPBEXstdItem" xfId="400"/>
    <cellStyle name="SAPBEXstdItemX" xfId="401"/>
    <cellStyle name="SAPBEXtitle" xfId="402"/>
    <cellStyle name="SAPBEXundefined" xfId="403"/>
    <cellStyle name="SCH1" xfId="404"/>
    <cellStyle name="Schlecht" xfId="405"/>
    <cellStyle name="Standard_9912(4)" xfId="406"/>
    <cellStyle name="Style 1" xfId="407"/>
    <cellStyle name="style1" xfId="408"/>
    <cellStyle name="SubHeading" xfId="409"/>
    <cellStyle name="Subtotal" xfId="410"/>
    <cellStyle name="TED STANDARD" xfId="411"/>
    <cellStyle name="Text Indent A" xfId="412"/>
    <cellStyle name="Text Indent B" xfId="413"/>
    <cellStyle name="Text Indent C" xfId="414"/>
    <cellStyle name="Title" xfId="415"/>
    <cellStyle name="Title 2" xfId="416"/>
    <cellStyle name="Title 3" xfId="417"/>
    <cellStyle name="Total" xfId="418"/>
    <cellStyle name="Total 2" xfId="419"/>
    <cellStyle name="Total 3" xfId="420"/>
    <cellStyle name="Überschrift" xfId="421"/>
    <cellStyle name="Überschrift 1" xfId="422"/>
    <cellStyle name="Überschrift 2" xfId="423"/>
    <cellStyle name="Überschrift 3" xfId="424"/>
    <cellStyle name="Überschrift 4" xfId="425"/>
    <cellStyle name="Überschrift_Abraham verbl. OR 31.12.2011" xfId="426"/>
    <cellStyle name="Valuta (0)" xfId="427"/>
    <cellStyle name="Verknüpfte Zelle" xfId="428"/>
    <cellStyle name="Warnender Text" xfId="429"/>
    <cellStyle name="Warning Text" xfId="430"/>
    <cellStyle name="Warning Text 2" xfId="431"/>
    <cellStyle name="Warning Text 3" xfId="432"/>
    <cellStyle name="wrap" xfId="433"/>
    <cellStyle name="Wไhrung [0]_35ERI8T2gbIEMixb4v26icuOo" xfId="434"/>
    <cellStyle name="Wไhrung_35ERI8T2gbIEMixb4v26icuOo" xfId="435"/>
    <cellStyle name="Zelle überprüfen" xfId="436"/>
    <cellStyle name="ｵﾒﾁ｡ﾒﾃ爼ﾗ靉ﾁ篦ｧﾋﾅﾒﾂﾁﾔｵﾔ" xfId="437"/>
    <cellStyle name="เครื่องหมายจุลภาค [0]_AP US" xfId="438"/>
    <cellStyle name="เครื่องหมายจุลภาค_120010" xfId="439"/>
    <cellStyle name="เครื่องหมายสกุลเงิน [0]_AP US" xfId="440"/>
    <cellStyle name="เครื่องหมายสกุลเงิน_AP US" xfId="441"/>
    <cellStyle name="เชื่อมโยงหลายมิติ" xfId="442"/>
    <cellStyle name="เซลล์ตรวจสอบ" xfId="443"/>
    <cellStyle name="เซลล์ที่มีการเชื่อมโยง" xfId="444"/>
    <cellStyle name="แย่" xfId="445"/>
    <cellStyle name="แสดงผล" xfId="446"/>
    <cellStyle name="การคำนวณ" xfId="447"/>
    <cellStyle name="ข้อความเตือน" xfId="448"/>
    <cellStyle name="ข้อความอธิบาย" xfId="449"/>
    <cellStyle name="ชื่อเรื่อง" xfId="450"/>
    <cellStyle name="ณfน๔_NTCณ๘ป๙ (2)" xfId="451"/>
    <cellStyle name="ดี" xfId="452"/>
    <cellStyle name="ตามการเชื่อมโยงหลายมิติ" xfId="453"/>
    <cellStyle name="น้บะภฒ_95" xfId="454"/>
    <cellStyle name="ปกติ_01-Planing_&amp;_Booking" xfId="455"/>
    <cellStyle name="ป้อนค่า" xfId="456"/>
    <cellStyle name="ปานกลาง" xfId="457"/>
    <cellStyle name="ผลรวม" xfId="458"/>
    <cellStyle name="ฤ?ธถ [0]_95" xfId="459"/>
    <cellStyle name="ฤ?ธถ_95" xfId="460"/>
    <cellStyle name="ฤธถ [0]_95" xfId="461"/>
    <cellStyle name="ฤธถ_95" xfId="462"/>
    <cellStyle name="ลEญ [0]_laroux" xfId="463"/>
    <cellStyle name="ลEญ_laroux" xfId="464"/>
    <cellStyle name="ล๋ศญ [0]_95" xfId="465"/>
    <cellStyle name="ล๋ศญ_95" xfId="466"/>
    <cellStyle name="วฅมุ_4ฟ๙ฝวภ๛" xfId="467"/>
    <cellStyle name="ส่วนที่ถูกเน้น1" xfId="468"/>
    <cellStyle name="ส่วนที่ถูกเน้น2" xfId="469"/>
    <cellStyle name="ส่วนที่ถูกเน้น3" xfId="470"/>
    <cellStyle name="ส่วนที่ถูกเน้น4" xfId="471"/>
    <cellStyle name="ส่วนที่ถูกเน้น5" xfId="472"/>
    <cellStyle name="ส่วนที่ถูกเน้น6" xfId="473"/>
    <cellStyle name="หมายเหตุ" xfId="474"/>
    <cellStyle name="หมายเหตุ 2" xfId="475"/>
    <cellStyle name="หัวเรื่อง 1" xfId="476"/>
    <cellStyle name="หัวเรื่อง 2" xfId="477"/>
    <cellStyle name="หัวเรื่อง 3" xfId="478"/>
    <cellStyle name="หัวเรื่อง 4" xfId="479"/>
    <cellStyle name="_x001D_๐&quot;_x000C_์๒_x000C_฿U_x0001_ญ_x0005_J_x000F__x0007__x0001__x0001_" xfId="480"/>
    <cellStyle name="_x001D_๐๏%$ฟ&amp;_x0017__x000B__x0008_ศ_x001C__x001D__x0007__x0001__x0001_" xfId="481"/>
    <cellStyle name="一般_0006(1)" xfId="482"/>
    <cellStyle name="千分位[0]_LC (2)" xfId="483"/>
    <cellStyle name="千分位_LC (2)" xfId="484"/>
    <cellStyle name="未定義" xfId="485"/>
    <cellStyle name="桁区切り [0.00]_part price" xfId="486"/>
    <cellStyle name="桁区切り_part price" xfId="487"/>
    <cellStyle name="標準_05_AR862為替評価替え確認リスト印刷_帳票レイアウト" xfId="488"/>
    <cellStyle name="爼ﾗ靉ﾁ篦ｧﾋﾅﾒﾂﾁﾔｵﾔ" xfId="489"/>
    <cellStyle name="貨幣 [0]_liz-ss" xfId="490"/>
    <cellStyle name="貨幣[0]_LC (2)" xfId="491"/>
    <cellStyle name="貨幣_LC (2)" xfId="492"/>
    <cellStyle name="通貨 [0.00]_part price" xfId="493"/>
    <cellStyle name="通貨_part price" xfId="4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zoomScaleSheetLayoutView="90" zoomScalePageLayoutView="0" workbookViewId="0" topLeftCell="A1">
      <selection activeCell="A1" sqref="A1"/>
    </sheetView>
  </sheetViews>
  <sheetFormatPr defaultColWidth="9.140625" defaultRowHeight="20.25" customHeight="1"/>
  <cols>
    <col min="1" max="1" width="38.421875" style="72" customWidth="1"/>
    <col min="2" max="2" width="6.00390625" style="70" customWidth="1"/>
    <col min="3" max="3" width="16.140625" style="71" bestFit="1" customWidth="1"/>
    <col min="4" max="4" width="1.1484375" style="71" customWidth="1"/>
    <col min="5" max="5" width="14.140625" style="71" bestFit="1" customWidth="1"/>
    <col min="6" max="6" width="1.1484375" style="71" customWidth="1"/>
    <col min="7" max="7" width="14.8515625" style="71" bestFit="1" customWidth="1"/>
    <col min="8" max="8" width="1.1484375" style="71" customWidth="1"/>
    <col min="9" max="9" width="14.8515625" style="71" customWidth="1"/>
    <col min="10" max="16384" width="9.140625" style="70" customWidth="1"/>
  </cols>
  <sheetData>
    <row r="1" ht="20.25" customHeight="1">
      <c r="A1" s="11" t="s">
        <v>28</v>
      </c>
    </row>
    <row r="2" ht="20.25" customHeight="1">
      <c r="A2" s="11" t="s">
        <v>29</v>
      </c>
    </row>
    <row r="3" ht="20.25" customHeight="1">
      <c r="A3" s="12" t="s">
        <v>105</v>
      </c>
    </row>
    <row r="4" spans="1:9" s="84" customFormat="1" ht="20.25" customHeight="1">
      <c r="A4" s="83"/>
      <c r="C4" s="85"/>
      <c r="D4" s="85"/>
      <c r="E4" s="85"/>
      <c r="F4" s="85"/>
      <c r="G4" s="85"/>
      <c r="H4" s="86"/>
      <c r="I4" s="99" t="s">
        <v>104</v>
      </c>
    </row>
    <row r="5" spans="1:9" s="84" customFormat="1" ht="20.25" customHeight="1">
      <c r="A5" s="83"/>
      <c r="C5" s="340" t="s">
        <v>0</v>
      </c>
      <c r="D5" s="340"/>
      <c r="E5" s="340"/>
      <c r="F5" s="340"/>
      <c r="G5" s="340" t="s">
        <v>56</v>
      </c>
      <c r="H5" s="340"/>
      <c r="I5" s="340"/>
    </row>
    <row r="6" spans="1:9" s="84" customFormat="1" ht="20.25" customHeight="1">
      <c r="A6" s="87"/>
      <c r="B6" s="88"/>
      <c r="C6" s="339" t="s">
        <v>57</v>
      </c>
      <c r="D6" s="339"/>
      <c r="E6" s="339"/>
      <c r="F6" s="339"/>
      <c r="G6" s="339" t="s">
        <v>153</v>
      </c>
      <c r="H6" s="339"/>
      <c r="I6" s="339"/>
    </row>
    <row r="7" spans="2:9" ht="20.25" customHeight="1">
      <c r="B7" s="88"/>
      <c r="C7" s="341" t="s">
        <v>147</v>
      </c>
      <c r="D7" s="341"/>
      <c r="E7" s="341"/>
      <c r="F7" s="103"/>
      <c r="G7" s="341" t="s">
        <v>147</v>
      </c>
      <c r="H7" s="341"/>
      <c r="I7" s="341"/>
    </row>
    <row r="8" spans="1:9" ht="20.25" customHeight="1">
      <c r="A8" s="79" t="s">
        <v>19</v>
      </c>
      <c r="B8" s="89" t="s">
        <v>35</v>
      </c>
      <c r="C8" s="101">
        <v>2018</v>
      </c>
      <c r="D8" s="90"/>
      <c r="E8" s="101">
        <v>2017</v>
      </c>
      <c r="F8" s="90"/>
      <c r="G8" s="101">
        <v>2018</v>
      </c>
      <c r="H8" s="90"/>
      <c r="I8" s="101">
        <v>2017</v>
      </c>
    </row>
    <row r="9" spans="1:9" ht="10.5" customHeight="1">
      <c r="A9" s="79"/>
      <c r="B9" s="89"/>
      <c r="C9" s="104"/>
      <c r="D9" s="90"/>
      <c r="E9" s="104"/>
      <c r="F9" s="90"/>
      <c r="G9" s="104"/>
      <c r="H9" s="90"/>
      <c r="I9" s="104"/>
    </row>
    <row r="10" spans="1:9" ht="20.25" customHeight="1">
      <c r="A10" s="80" t="s">
        <v>16</v>
      </c>
      <c r="B10" s="89"/>
      <c r="C10" s="85"/>
      <c r="D10" s="85"/>
      <c r="E10" s="85"/>
      <c r="F10" s="85"/>
      <c r="G10" s="85"/>
      <c r="H10" s="85"/>
      <c r="I10" s="85"/>
    </row>
    <row r="11" spans="1:9" ht="20.25" customHeight="1">
      <c r="A11" s="81" t="s">
        <v>1</v>
      </c>
      <c r="B11" s="89">
        <v>6</v>
      </c>
      <c r="C11" s="166">
        <v>31478037</v>
      </c>
      <c r="D11" s="85"/>
      <c r="E11" s="166">
        <v>22971716</v>
      </c>
      <c r="F11" s="85"/>
      <c r="G11" s="166">
        <v>4405856</v>
      </c>
      <c r="H11" s="85"/>
      <c r="I11" s="166">
        <v>3608756</v>
      </c>
    </row>
    <row r="12" spans="1:9" ht="20.25" customHeight="1">
      <c r="A12" s="81" t="s">
        <v>165</v>
      </c>
      <c r="B12" s="89"/>
      <c r="C12" s="166">
        <v>1555490</v>
      </c>
      <c r="D12" s="85"/>
      <c r="E12" s="166">
        <v>3866394</v>
      </c>
      <c r="F12" s="85"/>
      <c r="G12" s="173">
        <v>0</v>
      </c>
      <c r="H12" s="85"/>
      <c r="I12" s="173">
        <v>0</v>
      </c>
    </row>
    <row r="13" spans="1:9" ht="20.25" customHeight="1">
      <c r="A13" s="82" t="s">
        <v>102</v>
      </c>
      <c r="B13" s="89">
        <v>7</v>
      </c>
      <c r="C13" s="166">
        <v>40749353</v>
      </c>
      <c r="D13" s="85"/>
      <c r="E13" s="166">
        <v>36133672</v>
      </c>
      <c r="F13" s="85"/>
      <c r="G13" s="85">
        <v>3050636</v>
      </c>
      <c r="H13" s="85"/>
      <c r="I13" s="85">
        <v>3658844</v>
      </c>
    </row>
    <row r="14" spans="1:9" ht="20.25" customHeight="1">
      <c r="A14" s="6" t="s">
        <v>45</v>
      </c>
      <c r="B14" s="89">
        <v>5</v>
      </c>
      <c r="C14" s="173" t="s">
        <v>2</v>
      </c>
      <c r="D14" s="85"/>
      <c r="E14" s="173">
        <v>0</v>
      </c>
      <c r="F14" s="85"/>
      <c r="G14" s="85">
        <v>60622000</v>
      </c>
      <c r="H14" s="85"/>
      <c r="I14" s="85">
        <v>36556000</v>
      </c>
    </row>
    <row r="15" spans="1:9" ht="20.25" customHeight="1">
      <c r="A15" s="25" t="s">
        <v>267</v>
      </c>
      <c r="B15" s="89">
        <v>5</v>
      </c>
      <c r="C15" s="166">
        <v>16624</v>
      </c>
      <c r="D15" s="85"/>
      <c r="E15" s="166">
        <v>558541</v>
      </c>
      <c r="F15" s="85"/>
      <c r="G15" s="173">
        <v>0</v>
      </c>
      <c r="H15" s="85"/>
      <c r="I15" s="173">
        <v>0</v>
      </c>
    </row>
    <row r="16" spans="1:9" ht="20.25" customHeight="1">
      <c r="A16" s="19" t="s">
        <v>3</v>
      </c>
      <c r="B16" s="89">
        <v>8</v>
      </c>
      <c r="C16" s="173">
        <v>59631804</v>
      </c>
      <c r="D16" s="85"/>
      <c r="E16" s="173">
        <v>55117570</v>
      </c>
      <c r="F16" s="85"/>
      <c r="G16" s="85">
        <v>3660905</v>
      </c>
      <c r="H16" s="85"/>
      <c r="I16" s="85">
        <v>3630932</v>
      </c>
    </row>
    <row r="17" spans="1:9" ht="20.25" customHeight="1">
      <c r="A17" s="19" t="s">
        <v>141</v>
      </c>
      <c r="B17" s="89">
        <v>9</v>
      </c>
      <c r="C17" s="173">
        <v>34677589</v>
      </c>
      <c r="D17" s="175"/>
      <c r="E17" s="173">
        <v>29973327</v>
      </c>
      <c r="F17" s="175"/>
      <c r="G17" s="85">
        <v>847253</v>
      </c>
      <c r="H17" s="175"/>
      <c r="I17" s="85">
        <v>1159072</v>
      </c>
    </row>
    <row r="18" spans="1:9" ht="20.25" customHeight="1">
      <c r="A18" s="25" t="s">
        <v>96</v>
      </c>
      <c r="B18" s="89"/>
      <c r="C18" s="85"/>
      <c r="D18" s="84"/>
      <c r="E18" s="85"/>
      <c r="F18" s="84"/>
      <c r="H18" s="84"/>
      <c r="I18" s="84"/>
    </row>
    <row r="19" spans="1:9" ht="20.25" customHeight="1">
      <c r="A19" s="19" t="s">
        <v>97</v>
      </c>
      <c r="B19" s="89"/>
      <c r="C19" s="166">
        <v>8120183</v>
      </c>
      <c r="D19" s="85"/>
      <c r="E19" s="166">
        <v>6657021</v>
      </c>
      <c r="F19" s="85"/>
      <c r="G19" s="173">
        <v>0</v>
      </c>
      <c r="H19" s="85"/>
      <c r="I19" s="173">
        <v>0</v>
      </c>
    </row>
    <row r="20" spans="1:9" ht="20.25" customHeight="1">
      <c r="A20" s="6" t="s">
        <v>98</v>
      </c>
      <c r="B20" s="89"/>
      <c r="C20" s="166">
        <v>2155930</v>
      </c>
      <c r="D20" s="174"/>
      <c r="E20" s="166">
        <v>2110715</v>
      </c>
      <c r="F20" s="85"/>
      <c r="G20" s="173">
        <v>181016</v>
      </c>
      <c r="H20" s="85"/>
      <c r="I20" s="173">
        <v>152511</v>
      </c>
    </row>
    <row r="21" spans="1:9" ht="20.25" customHeight="1">
      <c r="A21" s="6" t="s">
        <v>148</v>
      </c>
      <c r="B21" s="89">
        <v>5</v>
      </c>
      <c r="C21" s="173">
        <v>201159</v>
      </c>
      <c r="D21" s="174"/>
      <c r="E21" s="173">
        <v>170632</v>
      </c>
      <c r="F21" s="85"/>
      <c r="G21" s="173">
        <v>3228208</v>
      </c>
      <c r="H21" s="85"/>
      <c r="I21" s="173">
        <v>3600000</v>
      </c>
    </row>
    <row r="22" spans="1:9" ht="20.25" customHeight="1">
      <c r="A22" s="6" t="s">
        <v>88</v>
      </c>
      <c r="B22" s="89"/>
      <c r="C22" s="85"/>
      <c r="D22" s="174"/>
      <c r="E22" s="85"/>
      <c r="F22" s="85"/>
      <c r="G22" s="173"/>
      <c r="H22" s="85"/>
      <c r="I22" s="173"/>
    </row>
    <row r="23" spans="1:9" ht="20.25" customHeight="1">
      <c r="A23" s="6" t="s">
        <v>89</v>
      </c>
      <c r="B23" s="89">
        <v>20</v>
      </c>
      <c r="C23" s="173">
        <v>1134452</v>
      </c>
      <c r="D23" s="176"/>
      <c r="E23" s="173">
        <v>818209</v>
      </c>
      <c r="F23" s="176"/>
      <c r="G23" s="173">
        <v>0</v>
      </c>
      <c r="H23" s="173"/>
      <c r="I23" s="173">
        <v>0</v>
      </c>
    </row>
    <row r="24" spans="1:9" ht="20.25" customHeight="1">
      <c r="A24" s="6" t="s">
        <v>4</v>
      </c>
      <c r="B24" s="89"/>
      <c r="C24" s="166">
        <v>5822133</v>
      </c>
      <c r="D24" s="85"/>
      <c r="E24" s="166">
        <v>6069307</v>
      </c>
      <c r="F24" s="85"/>
      <c r="G24" s="85">
        <v>32115</v>
      </c>
      <c r="H24" s="85"/>
      <c r="I24" s="85">
        <v>319223</v>
      </c>
    </row>
    <row r="25" spans="1:9" ht="20.25" customHeight="1">
      <c r="A25" s="5" t="s">
        <v>11</v>
      </c>
      <c r="B25" s="92"/>
      <c r="C25" s="177">
        <f>SUM(C11:C24)</f>
        <v>185542754</v>
      </c>
      <c r="D25" s="43"/>
      <c r="E25" s="177">
        <f>SUM(E11:E24)</f>
        <v>164447104</v>
      </c>
      <c r="F25" s="43"/>
      <c r="G25" s="177">
        <f>SUM(G11:G24)</f>
        <v>76027989</v>
      </c>
      <c r="H25" s="43"/>
      <c r="I25" s="177">
        <f>SUM(I11:I24)</f>
        <v>52685338</v>
      </c>
    </row>
    <row r="26" spans="1:9" ht="20.25" customHeight="1">
      <c r="A26" s="75"/>
      <c r="B26" s="89"/>
      <c r="C26" s="85"/>
      <c r="D26" s="85"/>
      <c r="E26" s="85"/>
      <c r="F26" s="85"/>
      <c r="G26" s="85"/>
      <c r="H26" s="85"/>
      <c r="I26" s="85"/>
    </row>
    <row r="27" spans="1:9" ht="20.25" customHeight="1">
      <c r="A27" s="11" t="s">
        <v>28</v>
      </c>
      <c r="B27" s="84"/>
      <c r="C27" s="85"/>
      <c r="D27" s="85"/>
      <c r="E27" s="85"/>
      <c r="F27" s="85"/>
      <c r="G27" s="85"/>
      <c r="H27" s="85"/>
      <c r="I27" s="85"/>
    </row>
    <row r="28" spans="1:9" ht="20.25" customHeight="1">
      <c r="A28" s="11" t="s">
        <v>29</v>
      </c>
      <c r="B28" s="84"/>
      <c r="C28" s="85"/>
      <c r="D28" s="85"/>
      <c r="E28" s="85"/>
      <c r="F28" s="85"/>
      <c r="G28" s="85"/>
      <c r="H28" s="85"/>
      <c r="I28" s="85"/>
    </row>
    <row r="29" spans="1:9" ht="20.25" customHeight="1">
      <c r="A29" s="12" t="s">
        <v>105</v>
      </c>
      <c r="B29" s="84"/>
      <c r="C29" s="85"/>
      <c r="D29" s="85"/>
      <c r="E29" s="85"/>
      <c r="F29" s="85"/>
      <c r="G29" s="85"/>
      <c r="H29" s="85"/>
      <c r="I29" s="85"/>
    </row>
    <row r="30" spans="1:9" ht="20.25" customHeight="1">
      <c r="A30" s="12"/>
      <c r="B30" s="84"/>
      <c r="C30" s="85"/>
      <c r="D30" s="85"/>
      <c r="E30" s="85"/>
      <c r="F30" s="85"/>
      <c r="G30" s="85"/>
      <c r="H30" s="85"/>
      <c r="I30" s="99" t="s">
        <v>104</v>
      </c>
    </row>
    <row r="31" spans="1:9" ht="20.25" customHeight="1">
      <c r="A31" s="69"/>
      <c r="B31" s="84"/>
      <c r="C31" s="340" t="s">
        <v>0</v>
      </c>
      <c r="D31" s="340"/>
      <c r="E31" s="340"/>
      <c r="F31" s="340"/>
      <c r="G31" s="340" t="s">
        <v>56</v>
      </c>
      <c r="H31" s="340"/>
      <c r="I31" s="340"/>
    </row>
    <row r="32" spans="2:9" ht="20.25" customHeight="1">
      <c r="B32" s="88"/>
      <c r="C32" s="339" t="s">
        <v>57</v>
      </c>
      <c r="D32" s="339"/>
      <c r="E32" s="339"/>
      <c r="F32" s="339"/>
      <c r="G32" s="339" t="s">
        <v>153</v>
      </c>
      <c r="H32" s="339"/>
      <c r="I32" s="339"/>
    </row>
    <row r="33" spans="2:9" ht="20.25" customHeight="1">
      <c r="B33" s="88"/>
      <c r="C33" s="341" t="s">
        <v>147</v>
      </c>
      <c r="D33" s="341"/>
      <c r="E33" s="341"/>
      <c r="F33" s="103"/>
      <c r="G33" s="341" t="s">
        <v>147</v>
      </c>
      <c r="H33" s="341"/>
      <c r="I33" s="341"/>
    </row>
    <row r="34" spans="1:9" ht="20.25" customHeight="1">
      <c r="A34" s="12" t="s">
        <v>101</v>
      </c>
      <c r="B34" s="89" t="s">
        <v>35</v>
      </c>
      <c r="C34" s="101">
        <v>2018</v>
      </c>
      <c r="D34" s="90"/>
      <c r="E34" s="101">
        <v>2017</v>
      </c>
      <c r="F34" s="90"/>
      <c r="G34" s="101">
        <v>2018</v>
      </c>
      <c r="H34" s="90"/>
      <c r="I34" s="101">
        <v>2017</v>
      </c>
    </row>
    <row r="35" spans="1:9" ht="11.25" customHeight="1">
      <c r="A35" s="12"/>
      <c r="B35" s="89"/>
      <c r="C35" s="104"/>
      <c r="D35" s="90"/>
      <c r="E35" s="104"/>
      <c r="F35" s="90"/>
      <c r="G35" s="104"/>
      <c r="H35" s="90"/>
      <c r="I35" s="104"/>
    </row>
    <row r="36" spans="1:9" ht="20.25" customHeight="1">
      <c r="A36" s="9" t="s">
        <v>17</v>
      </c>
      <c r="B36" s="89"/>
      <c r="C36" s="85"/>
      <c r="D36" s="85"/>
      <c r="E36" s="85"/>
      <c r="F36" s="85"/>
      <c r="G36" s="85"/>
      <c r="H36" s="85"/>
      <c r="I36" s="85"/>
    </row>
    <row r="37" spans="1:9" ht="20.25" customHeight="1">
      <c r="A37" s="19" t="s">
        <v>308</v>
      </c>
      <c r="B37" s="89">
        <v>10</v>
      </c>
      <c r="C37" s="166">
        <v>4261522</v>
      </c>
      <c r="D37" s="85"/>
      <c r="E37" s="166">
        <v>5910158</v>
      </c>
      <c r="F37" s="85"/>
      <c r="G37" s="173" t="s">
        <v>2</v>
      </c>
      <c r="H37" s="85"/>
      <c r="I37" s="166" t="s">
        <v>2</v>
      </c>
    </row>
    <row r="38" spans="1:9" ht="20.25" customHeight="1">
      <c r="A38" s="6" t="s">
        <v>99</v>
      </c>
      <c r="B38" s="89">
        <v>11</v>
      </c>
      <c r="C38" s="173" t="s">
        <v>2</v>
      </c>
      <c r="D38" s="174"/>
      <c r="E38" s="173" t="s">
        <v>2</v>
      </c>
      <c r="F38" s="85"/>
      <c r="G38" s="166">
        <v>151976480</v>
      </c>
      <c r="H38" s="166"/>
      <c r="I38" s="166">
        <v>133236916</v>
      </c>
    </row>
    <row r="39" spans="1:9" ht="20.25" customHeight="1">
      <c r="A39" s="19" t="s">
        <v>149</v>
      </c>
      <c r="B39" s="89">
        <v>13</v>
      </c>
      <c r="C39" s="166">
        <v>96125533</v>
      </c>
      <c r="D39" s="85"/>
      <c r="E39" s="166">
        <v>84225527</v>
      </c>
      <c r="F39" s="85"/>
      <c r="G39" s="166">
        <v>334809</v>
      </c>
      <c r="H39" s="85"/>
      <c r="I39" s="166">
        <v>334809</v>
      </c>
    </row>
    <row r="40" spans="1:9" ht="20.25" customHeight="1">
      <c r="A40" s="19" t="s">
        <v>174</v>
      </c>
      <c r="B40" s="89">
        <v>14</v>
      </c>
      <c r="C40" s="166">
        <v>9595506</v>
      </c>
      <c r="D40" s="175"/>
      <c r="E40" s="166">
        <v>6949351</v>
      </c>
      <c r="F40" s="175"/>
      <c r="G40" s="173">
        <v>4360381</v>
      </c>
      <c r="H40" s="166"/>
      <c r="I40" s="173">
        <v>1882164</v>
      </c>
    </row>
    <row r="41" spans="1:9" ht="20.25" customHeight="1">
      <c r="A41" s="19" t="s">
        <v>74</v>
      </c>
      <c r="B41" s="89">
        <v>15</v>
      </c>
      <c r="C41" s="166">
        <v>1504511</v>
      </c>
      <c r="D41" s="85"/>
      <c r="E41" s="166">
        <v>1542009</v>
      </c>
      <c r="F41" s="85"/>
      <c r="G41" s="166">
        <v>150291</v>
      </c>
      <c r="H41" s="85"/>
      <c r="I41" s="166">
        <v>678170</v>
      </c>
    </row>
    <row r="42" spans="1:9" ht="20.25" customHeight="1">
      <c r="A42" s="19" t="s">
        <v>150</v>
      </c>
      <c r="B42" s="89"/>
      <c r="C42" s="166">
        <v>33313</v>
      </c>
      <c r="D42" s="175"/>
      <c r="E42" s="166">
        <v>34395</v>
      </c>
      <c r="F42" s="175"/>
      <c r="G42" s="173" t="s">
        <v>2</v>
      </c>
      <c r="H42" s="175"/>
      <c r="I42" s="173" t="s">
        <v>2</v>
      </c>
    </row>
    <row r="43" spans="1:9" ht="20.25" customHeight="1">
      <c r="A43" s="6" t="s">
        <v>24</v>
      </c>
      <c r="B43" s="89">
        <v>5</v>
      </c>
      <c r="C43" s="173" t="s">
        <v>2</v>
      </c>
      <c r="D43" s="174"/>
      <c r="E43" s="173" t="s">
        <v>2</v>
      </c>
      <c r="F43" s="85"/>
      <c r="G43" s="173">
        <v>15673186</v>
      </c>
      <c r="H43" s="85"/>
      <c r="I43" s="173">
        <v>16939090</v>
      </c>
    </row>
    <row r="44" spans="1:9" ht="20.25" customHeight="1">
      <c r="A44" s="25" t="s">
        <v>265</v>
      </c>
      <c r="B44" s="89">
        <v>5</v>
      </c>
      <c r="C44" s="173">
        <v>6150</v>
      </c>
      <c r="D44" s="174"/>
      <c r="E44" s="173">
        <v>2700</v>
      </c>
      <c r="F44" s="85"/>
      <c r="G44" s="173" t="s">
        <v>2</v>
      </c>
      <c r="H44" s="85"/>
      <c r="I44" s="173" t="s">
        <v>2</v>
      </c>
    </row>
    <row r="45" spans="1:9" ht="20.25" customHeight="1">
      <c r="A45" s="19" t="s">
        <v>106</v>
      </c>
      <c r="B45" s="89">
        <v>16</v>
      </c>
      <c r="C45" s="166">
        <v>1850902</v>
      </c>
      <c r="D45" s="85"/>
      <c r="E45" s="166">
        <v>1729341</v>
      </c>
      <c r="F45" s="85"/>
      <c r="G45" s="166">
        <v>354663</v>
      </c>
      <c r="H45" s="85"/>
      <c r="I45" s="166">
        <v>199863</v>
      </c>
    </row>
    <row r="46" spans="1:9" ht="20.25" customHeight="1">
      <c r="A46" s="25" t="s">
        <v>46</v>
      </c>
      <c r="B46" s="89">
        <v>17</v>
      </c>
      <c r="C46" s="166">
        <v>195200722</v>
      </c>
      <c r="D46" s="85"/>
      <c r="E46" s="166">
        <v>189060060</v>
      </c>
      <c r="F46" s="85"/>
      <c r="G46" s="166">
        <v>16218982</v>
      </c>
      <c r="H46" s="85"/>
      <c r="I46" s="166">
        <v>16839701</v>
      </c>
    </row>
    <row r="47" spans="1:9" ht="20.25" customHeight="1">
      <c r="A47" s="19" t="s">
        <v>142</v>
      </c>
      <c r="B47" s="89">
        <v>9</v>
      </c>
      <c r="C47" s="166">
        <v>8216165</v>
      </c>
      <c r="D47" s="178"/>
      <c r="E47" s="166">
        <v>7764161</v>
      </c>
      <c r="F47" s="178"/>
      <c r="G47" s="173" t="s">
        <v>2</v>
      </c>
      <c r="H47" s="178"/>
      <c r="I47" s="173" t="s">
        <v>2</v>
      </c>
    </row>
    <row r="48" spans="1:9" ht="20.25" customHeight="1">
      <c r="A48" s="19" t="s">
        <v>107</v>
      </c>
      <c r="B48" s="89">
        <v>18</v>
      </c>
      <c r="C48" s="166">
        <v>95428170</v>
      </c>
      <c r="D48" s="178"/>
      <c r="E48" s="166">
        <v>99522368</v>
      </c>
      <c r="F48" s="178"/>
      <c r="G48" s="173" t="s">
        <v>2</v>
      </c>
      <c r="H48" s="174"/>
      <c r="I48" s="173" t="s">
        <v>2</v>
      </c>
    </row>
    <row r="49" spans="1:9" ht="20.25" customHeight="1">
      <c r="A49" s="19" t="s">
        <v>108</v>
      </c>
      <c r="B49" s="89">
        <v>19</v>
      </c>
      <c r="C49" s="166">
        <v>16211916</v>
      </c>
      <c r="D49" s="85"/>
      <c r="E49" s="166">
        <v>16484693</v>
      </c>
      <c r="F49" s="85"/>
      <c r="G49" s="166">
        <v>32632</v>
      </c>
      <c r="H49" s="85"/>
      <c r="I49" s="166">
        <v>36600</v>
      </c>
    </row>
    <row r="50" spans="1:9" ht="20.25" customHeight="1">
      <c r="A50" s="6" t="s">
        <v>88</v>
      </c>
      <c r="B50" s="89"/>
      <c r="C50" s="85"/>
      <c r="D50" s="85"/>
      <c r="E50" s="85"/>
      <c r="F50" s="85"/>
      <c r="G50" s="85"/>
      <c r="H50" s="85"/>
      <c r="I50" s="85"/>
    </row>
    <row r="51" spans="1:9" ht="20.25" customHeight="1">
      <c r="A51" s="6" t="s">
        <v>89</v>
      </c>
      <c r="B51" s="89">
        <v>20</v>
      </c>
      <c r="C51" s="166">
        <v>1600</v>
      </c>
      <c r="D51" s="85"/>
      <c r="E51" s="166">
        <v>2577</v>
      </c>
      <c r="F51" s="85"/>
      <c r="G51" s="173" t="s">
        <v>2</v>
      </c>
      <c r="H51" s="174"/>
      <c r="I51" s="173" t="s">
        <v>2</v>
      </c>
    </row>
    <row r="52" spans="1:9" ht="20.25" customHeight="1">
      <c r="A52" s="6" t="s">
        <v>151</v>
      </c>
      <c r="B52" s="89">
        <v>21</v>
      </c>
      <c r="C52" s="166">
        <v>3384069</v>
      </c>
      <c r="D52" s="85"/>
      <c r="E52" s="166">
        <v>4727324</v>
      </c>
      <c r="F52" s="85"/>
      <c r="G52" s="173">
        <v>1572692</v>
      </c>
      <c r="H52" s="85"/>
      <c r="I52" s="173">
        <v>2990483</v>
      </c>
    </row>
    <row r="53" spans="1:9" ht="20.25" customHeight="1">
      <c r="A53" s="19" t="s">
        <v>189</v>
      </c>
      <c r="B53" s="89">
        <v>22</v>
      </c>
      <c r="C53" s="166">
        <v>8301979</v>
      </c>
      <c r="D53" s="85"/>
      <c r="E53" s="166">
        <v>7869990</v>
      </c>
      <c r="F53" s="85"/>
      <c r="G53" s="173" t="s">
        <v>2</v>
      </c>
      <c r="H53" s="85"/>
      <c r="I53" s="173" t="s">
        <v>2</v>
      </c>
    </row>
    <row r="54" spans="1:9" ht="20.25" customHeight="1">
      <c r="A54" s="6" t="s">
        <v>5</v>
      </c>
      <c r="B54" s="92"/>
      <c r="C54" s="166">
        <v>2426039</v>
      </c>
      <c r="D54" s="85"/>
      <c r="E54" s="166">
        <v>3225190</v>
      </c>
      <c r="F54" s="85"/>
      <c r="G54" s="166">
        <v>196110</v>
      </c>
      <c r="H54" s="85"/>
      <c r="I54" s="166">
        <v>161005</v>
      </c>
    </row>
    <row r="55" spans="1:9" ht="20.25" customHeight="1">
      <c r="A55" s="5" t="s">
        <v>12</v>
      </c>
      <c r="B55" s="92"/>
      <c r="C55" s="177">
        <f>SUM(C37:D54)</f>
        <v>442548097</v>
      </c>
      <c r="D55" s="43"/>
      <c r="E55" s="177">
        <f>SUM(E37:F54)</f>
        <v>429049844</v>
      </c>
      <c r="F55" s="43"/>
      <c r="G55" s="177">
        <f>SUM(G38:G54)</f>
        <v>190870226</v>
      </c>
      <c r="H55" s="43"/>
      <c r="I55" s="177">
        <f>SUM(I38:I54)</f>
        <v>173298801</v>
      </c>
    </row>
    <row r="56" spans="1:9" ht="20.25" customHeight="1">
      <c r="A56" s="74"/>
      <c r="B56" s="92"/>
      <c r="C56" s="91"/>
      <c r="D56" s="43"/>
      <c r="E56" s="91"/>
      <c r="F56" s="43"/>
      <c r="G56" s="91"/>
      <c r="H56" s="43"/>
      <c r="I56" s="91"/>
    </row>
    <row r="57" spans="1:9" ht="20.25" customHeight="1" thickBot="1">
      <c r="A57" s="5" t="s">
        <v>18</v>
      </c>
      <c r="B57" s="89"/>
      <c r="C57" s="97">
        <f>C25+C55</f>
        <v>628090851</v>
      </c>
      <c r="D57" s="43"/>
      <c r="E57" s="97">
        <f>E25+E55</f>
        <v>593496948</v>
      </c>
      <c r="F57" s="43"/>
      <c r="G57" s="97">
        <f>G25+G55</f>
        <v>266898215</v>
      </c>
      <c r="H57" s="43"/>
      <c r="I57" s="97">
        <f>I25+I55</f>
        <v>225984139</v>
      </c>
    </row>
    <row r="58" spans="2:9" ht="20.25" customHeight="1" thickTop="1">
      <c r="B58" s="92"/>
      <c r="C58" s="85"/>
      <c r="D58" s="85"/>
      <c r="E58" s="85"/>
      <c r="F58" s="85"/>
      <c r="G58" s="85"/>
      <c r="H58" s="85"/>
      <c r="I58" s="85"/>
    </row>
    <row r="59" spans="1:9" ht="20.25" customHeight="1">
      <c r="A59" s="11" t="s">
        <v>28</v>
      </c>
      <c r="B59" s="92"/>
      <c r="C59" s="85"/>
      <c r="D59" s="85"/>
      <c r="E59" s="85"/>
      <c r="F59" s="85"/>
      <c r="G59" s="85"/>
      <c r="H59" s="85"/>
      <c r="I59" s="85"/>
    </row>
    <row r="60" spans="1:9" ht="20.25" customHeight="1">
      <c r="A60" s="11" t="s">
        <v>29</v>
      </c>
      <c r="B60" s="92"/>
      <c r="C60" s="85"/>
      <c r="D60" s="85"/>
      <c r="E60" s="85"/>
      <c r="F60" s="85"/>
      <c r="G60" s="85"/>
      <c r="H60" s="85"/>
      <c r="I60" s="85"/>
    </row>
    <row r="61" spans="1:9" ht="20.25" customHeight="1">
      <c r="A61" s="12" t="s">
        <v>105</v>
      </c>
      <c r="B61" s="92"/>
      <c r="C61" s="85"/>
      <c r="D61" s="85"/>
      <c r="E61" s="85"/>
      <c r="F61" s="85"/>
      <c r="G61" s="85"/>
      <c r="H61" s="85"/>
      <c r="I61" s="85"/>
    </row>
    <row r="62" spans="1:9" ht="20.25" customHeight="1">
      <c r="A62" s="69"/>
      <c r="B62" s="84"/>
      <c r="C62" s="85"/>
      <c r="D62" s="85"/>
      <c r="E62" s="85"/>
      <c r="F62" s="85"/>
      <c r="G62" s="85"/>
      <c r="H62" s="86"/>
      <c r="I62" s="99" t="s">
        <v>104</v>
      </c>
    </row>
    <row r="63" spans="1:9" ht="20.25" customHeight="1">
      <c r="A63" s="69"/>
      <c r="B63" s="84"/>
      <c r="C63" s="340" t="s">
        <v>0</v>
      </c>
      <c r="D63" s="340"/>
      <c r="E63" s="340"/>
      <c r="F63" s="340"/>
      <c r="G63" s="340" t="s">
        <v>56</v>
      </c>
      <c r="H63" s="340"/>
      <c r="I63" s="340"/>
    </row>
    <row r="64" spans="2:9" ht="20.25" customHeight="1">
      <c r="B64" s="88"/>
      <c r="C64" s="339" t="s">
        <v>57</v>
      </c>
      <c r="D64" s="339"/>
      <c r="E64" s="339"/>
      <c r="F64" s="339"/>
      <c r="G64" s="339" t="s">
        <v>153</v>
      </c>
      <c r="H64" s="339"/>
      <c r="I64" s="339"/>
    </row>
    <row r="65" spans="1:9" ht="20.25" customHeight="1">
      <c r="A65" s="76"/>
      <c r="B65" s="88"/>
      <c r="C65" s="341" t="s">
        <v>147</v>
      </c>
      <c r="D65" s="341"/>
      <c r="E65" s="341"/>
      <c r="F65" s="103"/>
      <c r="G65" s="341" t="s">
        <v>147</v>
      </c>
      <c r="H65" s="341"/>
      <c r="I65" s="341"/>
    </row>
    <row r="66" spans="1:9" ht="20.25" customHeight="1">
      <c r="A66" s="12" t="s">
        <v>292</v>
      </c>
      <c r="B66" s="89" t="s">
        <v>35</v>
      </c>
      <c r="C66" s="101">
        <v>2018</v>
      </c>
      <c r="D66" s="90"/>
      <c r="E66" s="101">
        <v>2017</v>
      </c>
      <c r="F66" s="90"/>
      <c r="G66" s="101">
        <v>2018</v>
      </c>
      <c r="H66" s="90"/>
      <c r="I66" s="101">
        <v>2017</v>
      </c>
    </row>
    <row r="67" spans="1:9" ht="10.5" customHeight="1">
      <c r="A67" s="12"/>
      <c r="B67" s="89"/>
      <c r="C67" s="104"/>
      <c r="D67" s="90"/>
      <c r="E67" s="104"/>
      <c r="F67" s="90"/>
      <c r="G67" s="104"/>
      <c r="H67" s="90"/>
      <c r="I67" s="104"/>
    </row>
    <row r="68" spans="1:9" ht="20.25" customHeight="1">
      <c r="A68" s="9" t="s">
        <v>20</v>
      </c>
      <c r="B68" s="88"/>
      <c r="C68" s="85"/>
      <c r="D68" s="85"/>
      <c r="E68" s="85"/>
      <c r="F68" s="85"/>
      <c r="G68" s="85"/>
      <c r="H68" s="85"/>
      <c r="I68" s="85"/>
    </row>
    <row r="69" spans="1:9" ht="20.25" customHeight="1">
      <c r="A69" s="25" t="s">
        <v>300</v>
      </c>
      <c r="B69" s="89"/>
      <c r="C69" s="85"/>
      <c r="D69" s="85"/>
      <c r="E69" s="85"/>
      <c r="F69" s="85"/>
      <c r="G69" s="85"/>
      <c r="H69" s="85"/>
      <c r="I69" s="85"/>
    </row>
    <row r="70" spans="1:9" ht="20.25" customHeight="1">
      <c r="A70" s="6" t="s">
        <v>152</v>
      </c>
      <c r="B70" s="89">
        <v>23</v>
      </c>
      <c r="C70" s="166">
        <v>61312159</v>
      </c>
      <c r="D70" s="85"/>
      <c r="E70" s="166">
        <v>68077205</v>
      </c>
      <c r="F70" s="85"/>
      <c r="G70" s="85">
        <v>2463</v>
      </c>
      <c r="H70" s="85"/>
      <c r="I70" s="85">
        <v>3477</v>
      </c>
    </row>
    <row r="71" spans="1:9" ht="20.25" customHeight="1">
      <c r="A71" s="19" t="s">
        <v>143</v>
      </c>
      <c r="B71" s="89">
        <v>23</v>
      </c>
      <c r="C71" s="166">
        <v>32243942</v>
      </c>
      <c r="D71" s="85"/>
      <c r="E71" s="166">
        <v>35945586</v>
      </c>
      <c r="F71" s="85"/>
      <c r="G71" s="85">
        <v>17204109</v>
      </c>
      <c r="H71" s="85"/>
      <c r="I71" s="85">
        <v>15440590</v>
      </c>
    </row>
    <row r="72" spans="1:9" ht="20.25" customHeight="1">
      <c r="A72" s="6" t="s">
        <v>7</v>
      </c>
      <c r="B72" s="89">
        <v>24</v>
      </c>
      <c r="C72" s="166">
        <v>35458644</v>
      </c>
      <c r="D72" s="85"/>
      <c r="E72" s="166">
        <v>34837343</v>
      </c>
      <c r="F72" s="85"/>
      <c r="G72" s="85">
        <v>1245798</v>
      </c>
      <c r="H72" s="85"/>
      <c r="I72" s="85">
        <v>1384152</v>
      </c>
    </row>
    <row r="73" spans="1:9" ht="20.25" customHeight="1">
      <c r="A73" s="6" t="s">
        <v>90</v>
      </c>
      <c r="B73" s="89"/>
      <c r="C73" s="85"/>
      <c r="D73" s="84"/>
      <c r="E73" s="85"/>
      <c r="F73" s="84"/>
      <c r="G73" s="179"/>
      <c r="H73" s="84"/>
      <c r="I73" s="179"/>
    </row>
    <row r="74" spans="1:9" ht="20.25" customHeight="1">
      <c r="A74" s="19" t="s">
        <v>190</v>
      </c>
      <c r="B74" s="89" t="s">
        <v>187</v>
      </c>
      <c r="C74" s="85">
        <v>660716</v>
      </c>
      <c r="D74" s="174"/>
      <c r="E74" s="85">
        <v>417608</v>
      </c>
      <c r="F74" s="85"/>
      <c r="G74" s="173" t="s">
        <v>2</v>
      </c>
      <c r="H74" s="85"/>
      <c r="I74" s="173" t="s">
        <v>2</v>
      </c>
    </row>
    <row r="75" spans="1:9" ht="20.25" customHeight="1">
      <c r="A75" s="25" t="s">
        <v>309</v>
      </c>
      <c r="B75" s="89">
        <v>23</v>
      </c>
      <c r="C75" s="166">
        <v>27128370</v>
      </c>
      <c r="D75" s="85"/>
      <c r="E75" s="166">
        <v>25251497</v>
      </c>
      <c r="F75" s="85"/>
      <c r="G75" s="85">
        <v>8500000</v>
      </c>
      <c r="H75" s="85"/>
      <c r="I75" s="85">
        <v>9000000</v>
      </c>
    </row>
    <row r="76" spans="1:9" ht="20.25" customHeight="1">
      <c r="A76" s="6" t="s">
        <v>65</v>
      </c>
      <c r="B76" s="84"/>
      <c r="C76" s="166">
        <v>11555211</v>
      </c>
      <c r="D76" s="85"/>
      <c r="E76" s="166">
        <v>10996851</v>
      </c>
      <c r="F76" s="85"/>
      <c r="G76" s="85">
        <v>200756</v>
      </c>
      <c r="H76" s="85"/>
      <c r="I76" s="85">
        <v>167846</v>
      </c>
    </row>
    <row r="77" spans="1:9" ht="20.25" customHeight="1">
      <c r="A77" s="25" t="s">
        <v>310</v>
      </c>
      <c r="B77" s="84"/>
      <c r="C77" s="166">
        <v>1256492</v>
      </c>
      <c r="D77" s="85"/>
      <c r="E77" s="166">
        <v>1625305</v>
      </c>
      <c r="F77" s="85"/>
      <c r="G77" s="173" t="s">
        <v>2</v>
      </c>
      <c r="H77" s="174"/>
      <c r="I77" s="173" t="s">
        <v>2</v>
      </c>
    </row>
    <row r="78" spans="1:9" ht="20.25" customHeight="1">
      <c r="A78" s="6" t="s">
        <v>10</v>
      </c>
      <c r="B78" s="89" t="s">
        <v>146</v>
      </c>
      <c r="C78" s="166">
        <v>12596625</v>
      </c>
      <c r="D78" s="85"/>
      <c r="E78" s="166">
        <v>13467004</v>
      </c>
      <c r="F78" s="85"/>
      <c r="G78" s="180">
        <v>1649944</v>
      </c>
      <c r="H78" s="85"/>
      <c r="I78" s="180">
        <v>1465120</v>
      </c>
    </row>
    <row r="79" spans="1:9" ht="20.25" customHeight="1">
      <c r="A79" s="5" t="s">
        <v>13</v>
      </c>
      <c r="B79" s="89"/>
      <c r="C79" s="177">
        <f>SUM(C70:C78)</f>
        <v>182212159</v>
      </c>
      <c r="D79" s="43"/>
      <c r="E79" s="177">
        <f>SUM(E70:E78)</f>
        <v>190618399</v>
      </c>
      <c r="F79" s="43"/>
      <c r="G79" s="177">
        <f>SUM(G70:G78)</f>
        <v>28803070</v>
      </c>
      <c r="H79" s="43"/>
      <c r="I79" s="177">
        <f>SUM(I70:I78)</f>
        <v>27461185</v>
      </c>
    </row>
    <row r="80" spans="2:9" ht="20.25" customHeight="1">
      <c r="B80" s="89"/>
      <c r="C80" s="85"/>
      <c r="D80" s="85"/>
      <c r="E80" s="85"/>
      <c r="F80" s="85"/>
      <c r="G80" s="85"/>
      <c r="H80" s="85"/>
      <c r="I80" s="85"/>
    </row>
    <row r="81" spans="1:9" ht="20.25" customHeight="1">
      <c r="A81" s="9" t="s">
        <v>21</v>
      </c>
      <c r="B81" s="89"/>
      <c r="C81" s="85"/>
      <c r="D81" s="85"/>
      <c r="E81" s="85"/>
      <c r="F81" s="85"/>
      <c r="G81" s="85"/>
      <c r="H81" s="85"/>
      <c r="I81" s="85"/>
    </row>
    <row r="82" spans="1:9" ht="20.25" customHeight="1">
      <c r="A82" s="25" t="s">
        <v>301</v>
      </c>
      <c r="B82" s="89">
        <v>23</v>
      </c>
      <c r="C82" s="166">
        <v>208948336</v>
      </c>
      <c r="D82" s="85"/>
      <c r="E82" s="166">
        <v>159018495</v>
      </c>
      <c r="F82" s="85"/>
      <c r="G82" s="85">
        <v>95378585</v>
      </c>
      <c r="H82" s="85"/>
      <c r="I82" s="85">
        <v>64000000</v>
      </c>
    </row>
    <row r="83" spans="1:9" ht="20.25" customHeight="1">
      <c r="A83" s="6" t="s">
        <v>86</v>
      </c>
      <c r="B83" s="89">
        <v>21</v>
      </c>
      <c r="C83" s="166">
        <v>9087554</v>
      </c>
      <c r="D83" s="85"/>
      <c r="E83" s="166">
        <v>9985310</v>
      </c>
      <c r="F83" s="85"/>
      <c r="G83" s="173" t="s">
        <v>2</v>
      </c>
      <c r="H83" s="85"/>
      <c r="I83" s="173" t="s">
        <v>2</v>
      </c>
    </row>
    <row r="84" spans="1:9" ht="20.25" customHeight="1">
      <c r="A84" s="21" t="s">
        <v>291</v>
      </c>
      <c r="B84" s="89">
        <v>25</v>
      </c>
      <c r="C84" s="166">
        <v>5966062</v>
      </c>
      <c r="D84" s="181"/>
      <c r="E84" s="166">
        <v>5765752</v>
      </c>
      <c r="F84" s="181"/>
      <c r="G84" s="181">
        <v>1688656</v>
      </c>
      <c r="H84" s="181"/>
      <c r="I84" s="181">
        <v>1619785</v>
      </c>
    </row>
    <row r="85" spans="1:9" ht="20.25" customHeight="1">
      <c r="A85" s="8" t="s">
        <v>64</v>
      </c>
      <c r="B85" s="89"/>
      <c r="C85" s="166">
        <v>3218486</v>
      </c>
      <c r="D85" s="85"/>
      <c r="E85" s="166">
        <v>1467136</v>
      </c>
      <c r="F85" s="85"/>
      <c r="G85" s="173" t="s">
        <v>2</v>
      </c>
      <c r="H85" s="85"/>
      <c r="I85" s="173" t="s">
        <v>2</v>
      </c>
    </row>
    <row r="86" spans="1:9" ht="20.25" customHeight="1">
      <c r="A86" s="5" t="s">
        <v>34</v>
      </c>
      <c r="B86" s="89"/>
      <c r="C86" s="177">
        <f>SUM(C82:C85)</f>
        <v>227220438</v>
      </c>
      <c r="D86" s="43"/>
      <c r="E86" s="177">
        <f>SUM(E82:E85)</f>
        <v>176236693</v>
      </c>
      <c r="F86" s="43"/>
      <c r="G86" s="177">
        <f>SUM(G82:G85)</f>
        <v>97067241</v>
      </c>
      <c r="H86" s="43"/>
      <c r="I86" s="177">
        <f>SUM(I82:I85)</f>
        <v>65619785</v>
      </c>
    </row>
    <row r="87" spans="1:9" s="73" customFormat="1" ht="20.25" customHeight="1">
      <c r="A87" s="77"/>
      <c r="B87" s="182"/>
      <c r="C87" s="91"/>
      <c r="D87" s="91"/>
      <c r="E87" s="91"/>
      <c r="F87" s="91"/>
      <c r="G87" s="91"/>
      <c r="H87" s="91"/>
      <c r="I87" s="91"/>
    </row>
    <row r="88" spans="1:9" ht="20.25" customHeight="1">
      <c r="A88" s="5" t="s">
        <v>14</v>
      </c>
      <c r="B88" s="89"/>
      <c r="C88" s="95">
        <f>C79+C86</f>
        <v>409432597</v>
      </c>
      <c r="D88" s="43"/>
      <c r="E88" s="95">
        <f>E79+E86</f>
        <v>366855092</v>
      </c>
      <c r="F88" s="43"/>
      <c r="G88" s="95">
        <f>G79+G86</f>
        <v>125870311</v>
      </c>
      <c r="H88" s="43"/>
      <c r="I88" s="95">
        <f>I79+I86</f>
        <v>93080970</v>
      </c>
    </row>
    <row r="89" spans="1:9" ht="20.25" customHeight="1">
      <c r="A89" s="74"/>
      <c r="B89" s="89"/>
      <c r="C89" s="91"/>
      <c r="D89" s="43"/>
      <c r="E89" s="91"/>
      <c r="F89" s="43"/>
      <c r="G89" s="91"/>
      <c r="H89" s="43"/>
      <c r="I89" s="91"/>
    </row>
    <row r="90" spans="1:9" ht="20.25" customHeight="1">
      <c r="A90" s="11" t="s">
        <v>28</v>
      </c>
      <c r="B90" s="84"/>
      <c r="C90" s="85"/>
      <c r="D90" s="85"/>
      <c r="E90" s="85"/>
      <c r="F90" s="85"/>
      <c r="G90" s="85"/>
      <c r="H90" s="85"/>
      <c r="I90" s="85"/>
    </row>
    <row r="91" spans="1:9" ht="20.25" customHeight="1">
      <c r="A91" s="11" t="s">
        <v>29</v>
      </c>
      <c r="B91" s="84"/>
      <c r="C91" s="85"/>
      <c r="D91" s="85"/>
      <c r="E91" s="85"/>
      <c r="F91" s="85"/>
      <c r="G91" s="85"/>
      <c r="H91" s="85"/>
      <c r="I91" s="85"/>
    </row>
    <row r="92" spans="1:9" ht="20.25" customHeight="1">
      <c r="A92" s="12" t="s">
        <v>105</v>
      </c>
      <c r="B92" s="84"/>
      <c r="C92" s="85"/>
      <c r="D92" s="85"/>
      <c r="E92" s="85"/>
      <c r="F92" s="85"/>
      <c r="G92" s="85"/>
      <c r="H92" s="85"/>
      <c r="I92" s="85"/>
    </row>
    <row r="93" spans="1:9" ht="20.25" customHeight="1">
      <c r="A93" s="69"/>
      <c r="B93" s="84"/>
      <c r="C93" s="85"/>
      <c r="D93" s="85"/>
      <c r="E93" s="85"/>
      <c r="F93" s="85"/>
      <c r="G93" s="85"/>
      <c r="H93" s="86"/>
      <c r="I93" s="99" t="s">
        <v>104</v>
      </c>
    </row>
    <row r="94" spans="1:9" ht="20.25" customHeight="1">
      <c r="A94" s="69"/>
      <c r="B94" s="84"/>
      <c r="C94" s="340" t="s">
        <v>0</v>
      </c>
      <c r="D94" s="340"/>
      <c r="E94" s="340"/>
      <c r="F94" s="340"/>
      <c r="G94" s="340" t="s">
        <v>56</v>
      </c>
      <c r="H94" s="340"/>
      <c r="I94" s="340"/>
    </row>
    <row r="95" spans="2:9" ht="20.25" customHeight="1">
      <c r="B95" s="88"/>
      <c r="C95" s="339" t="s">
        <v>57</v>
      </c>
      <c r="D95" s="339"/>
      <c r="E95" s="339"/>
      <c r="F95" s="339"/>
      <c r="G95" s="339" t="s">
        <v>153</v>
      </c>
      <c r="H95" s="339"/>
      <c r="I95" s="339"/>
    </row>
    <row r="96" spans="1:9" ht="20.25" customHeight="1">
      <c r="A96" s="76"/>
      <c r="B96" s="88"/>
      <c r="C96" s="341" t="s">
        <v>147</v>
      </c>
      <c r="D96" s="341"/>
      <c r="E96" s="341"/>
      <c r="F96" s="103"/>
      <c r="G96" s="341" t="s">
        <v>147</v>
      </c>
      <c r="H96" s="341"/>
      <c r="I96" s="341"/>
    </row>
    <row r="97" spans="1:9" ht="20.25" customHeight="1">
      <c r="A97" s="12" t="s">
        <v>298</v>
      </c>
      <c r="B97" s="89" t="s">
        <v>35</v>
      </c>
      <c r="C97" s="101">
        <v>2018</v>
      </c>
      <c r="D97" s="90"/>
      <c r="E97" s="101">
        <v>2017</v>
      </c>
      <c r="F97" s="90"/>
      <c r="G97" s="101">
        <v>2018</v>
      </c>
      <c r="H97" s="90"/>
      <c r="I97" s="101">
        <v>2017</v>
      </c>
    </row>
    <row r="98" spans="1:9" ht="21">
      <c r="A98" s="12" t="s">
        <v>134</v>
      </c>
      <c r="B98" s="89"/>
      <c r="C98" s="104"/>
      <c r="D98" s="90"/>
      <c r="E98" s="104"/>
      <c r="F98" s="90"/>
      <c r="G98" s="104"/>
      <c r="H98" s="90"/>
      <c r="I98" s="104"/>
    </row>
    <row r="99" spans="1:9" ht="20.25" customHeight="1">
      <c r="A99" s="9" t="s">
        <v>293</v>
      </c>
      <c r="B99" s="89"/>
      <c r="C99" s="85"/>
      <c r="D99" s="85"/>
      <c r="E99" s="85"/>
      <c r="F99" s="85"/>
      <c r="G99" s="85"/>
      <c r="H99" s="85"/>
      <c r="I99" s="85"/>
    </row>
    <row r="100" spans="1:9" ht="20.25" customHeight="1">
      <c r="A100" s="6" t="s">
        <v>36</v>
      </c>
      <c r="B100" s="89">
        <v>26</v>
      </c>
      <c r="C100" s="85"/>
      <c r="D100" s="85"/>
      <c r="E100" s="85"/>
      <c r="F100" s="85"/>
      <c r="G100" s="85"/>
      <c r="H100" s="85"/>
      <c r="I100" s="85"/>
    </row>
    <row r="101" spans="1:9" ht="20.25" customHeight="1" thickBot="1">
      <c r="A101" s="6" t="s">
        <v>50</v>
      </c>
      <c r="B101" s="89"/>
      <c r="C101" s="183">
        <v>9291530</v>
      </c>
      <c r="D101" s="85"/>
      <c r="E101" s="183">
        <v>9291530</v>
      </c>
      <c r="F101" s="85"/>
      <c r="G101" s="184">
        <v>9291530</v>
      </c>
      <c r="H101" s="85"/>
      <c r="I101" s="184">
        <v>9291530</v>
      </c>
    </row>
    <row r="102" spans="1:9" ht="20.25" customHeight="1" thickTop="1">
      <c r="A102" s="6" t="s">
        <v>59</v>
      </c>
      <c r="B102" s="89"/>
      <c r="C102" s="166">
        <v>8611242</v>
      </c>
      <c r="D102" s="85"/>
      <c r="E102" s="166">
        <v>8611242</v>
      </c>
      <c r="F102" s="85"/>
      <c r="G102" s="85">
        <v>8611242</v>
      </c>
      <c r="H102" s="85"/>
      <c r="I102" s="85">
        <v>8611242</v>
      </c>
    </row>
    <row r="103" spans="1:9" ht="20.25" customHeight="1">
      <c r="A103" s="6" t="s">
        <v>82</v>
      </c>
      <c r="B103" s="89">
        <v>27</v>
      </c>
      <c r="C103" s="166">
        <v>-2909249</v>
      </c>
      <c r="D103" s="180"/>
      <c r="E103" s="166">
        <v>-2909249</v>
      </c>
      <c r="F103" s="180"/>
      <c r="G103" s="173" t="s">
        <v>2</v>
      </c>
      <c r="H103" s="180"/>
      <c r="I103" s="173" t="s">
        <v>2</v>
      </c>
    </row>
    <row r="104" spans="1:9" ht="20.25" customHeight="1">
      <c r="A104" s="25" t="s">
        <v>272</v>
      </c>
      <c r="B104" s="89">
        <v>28</v>
      </c>
      <c r="C104" s="180"/>
      <c r="D104" s="180"/>
      <c r="E104" s="180"/>
      <c r="F104" s="180"/>
      <c r="G104" s="180"/>
      <c r="H104" s="180"/>
      <c r="I104" s="180"/>
    </row>
    <row r="105" spans="1:9" ht="20.25" customHeight="1">
      <c r="A105" s="25" t="s">
        <v>273</v>
      </c>
      <c r="B105" s="89"/>
      <c r="C105" s="166">
        <v>57298909</v>
      </c>
      <c r="D105" s="85"/>
      <c r="E105" s="166">
        <v>57298909</v>
      </c>
      <c r="F105" s="85"/>
      <c r="G105" s="181">
        <v>56408882</v>
      </c>
      <c r="H105" s="85"/>
      <c r="I105" s="181">
        <v>56408882</v>
      </c>
    </row>
    <row r="106" spans="1:9" ht="20.25" customHeight="1">
      <c r="A106" s="19" t="s">
        <v>145</v>
      </c>
      <c r="B106" s="89"/>
      <c r="C106" s="166">
        <v>3470021</v>
      </c>
      <c r="D106" s="85"/>
      <c r="E106" s="166">
        <v>3470021</v>
      </c>
      <c r="F106" s="85"/>
      <c r="G106" s="181">
        <v>3470021</v>
      </c>
      <c r="H106" s="85"/>
      <c r="I106" s="181">
        <v>3470021</v>
      </c>
    </row>
    <row r="107" spans="1:9" ht="20.25" customHeight="1">
      <c r="A107" s="19" t="s">
        <v>294</v>
      </c>
      <c r="B107" s="89"/>
      <c r="C107" s="166"/>
      <c r="D107" s="85"/>
      <c r="E107" s="166"/>
      <c r="F107" s="85"/>
      <c r="G107" s="181"/>
      <c r="H107" s="85"/>
      <c r="I107" s="181"/>
    </row>
    <row r="108" spans="1:9" ht="20.25" customHeight="1">
      <c r="A108" s="19" t="s">
        <v>173</v>
      </c>
      <c r="B108" s="89"/>
      <c r="C108" s="166">
        <v>3500083</v>
      </c>
      <c r="D108" s="85"/>
      <c r="E108" s="166">
        <v>3949783</v>
      </c>
      <c r="F108" s="85"/>
      <c r="G108" s="173" t="s">
        <v>2</v>
      </c>
      <c r="H108" s="85"/>
      <c r="I108" s="173" t="s">
        <v>2</v>
      </c>
    </row>
    <row r="109" spans="1:9" ht="20.25" customHeight="1">
      <c r="A109" s="19" t="s">
        <v>144</v>
      </c>
      <c r="B109" s="89"/>
      <c r="C109" s="173">
        <v>-5159</v>
      </c>
      <c r="D109" s="85"/>
      <c r="E109" s="173">
        <v>-5159</v>
      </c>
      <c r="F109" s="85"/>
      <c r="G109" s="181">
        <v>490423</v>
      </c>
      <c r="H109" s="85"/>
      <c r="I109" s="181">
        <v>490423</v>
      </c>
    </row>
    <row r="110" spans="1:9" ht="20.25" customHeight="1">
      <c r="A110" s="6" t="s">
        <v>37</v>
      </c>
      <c r="B110" s="89"/>
      <c r="C110" s="85"/>
      <c r="D110" s="85"/>
      <c r="E110" s="85"/>
      <c r="F110" s="85"/>
      <c r="G110" s="85"/>
      <c r="H110" s="85"/>
      <c r="I110" s="85"/>
    </row>
    <row r="111" spans="1:9" ht="20.25" customHeight="1">
      <c r="A111" s="6" t="s">
        <v>38</v>
      </c>
      <c r="B111" s="89">
        <v>28</v>
      </c>
      <c r="C111" s="85"/>
      <c r="D111" s="85"/>
      <c r="E111" s="85"/>
      <c r="F111" s="85"/>
      <c r="G111" s="85"/>
      <c r="H111" s="85"/>
      <c r="I111" s="85"/>
    </row>
    <row r="112" spans="1:9" ht="20.25" customHeight="1">
      <c r="A112" s="6" t="s">
        <v>39</v>
      </c>
      <c r="B112" s="89"/>
      <c r="C112" s="166">
        <v>929166</v>
      </c>
      <c r="D112" s="85"/>
      <c r="E112" s="166">
        <v>929166</v>
      </c>
      <c r="F112" s="85"/>
      <c r="G112" s="166">
        <v>929166</v>
      </c>
      <c r="H112" s="85"/>
      <c r="I112" s="166">
        <v>929166</v>
      </c>
    </row>
    <row r="113" spans="1:9" s="73" customFormat="1" ht="20.25" customHeight="1">
      <c r="A113" s="6" t="s">
        <v>51</v>
      </c>
      <c r="B113" s="182"/>
      <c r="C113" s="166">
        <v>92078740</v>
      </c>
      <c r="D113" s="180"/>
      <c r="E113" s="166">
        <v>82115694</v>
      </c>
      <c r="F113" s="180"/>
      <c r="G113" s="180">
        <v>53296242</v>
      </c>
      <c r="H113" s="180"/>
      <c r="I113" s="180">
        <v>45171051</v>
      </c>
    </row>
    <row r="114" spans="1:9" ht="20.25" customHeight="1">
      <c r="A114" s="19" t="s">
        <v>295</v>
      </c>
      <c r="B114" s="182"/>
      <c r="C114" s="185">
        <v>-12440598</v>
      </c>
      <c r="D114" s="181"/>
      <c r="E114" s="185">
        <v>-445209</v>
      </c>
      <c r="F114" s="181"/>
      <c r="G114" s="186">
        <v>2821928</v>
      </c>
      <c r="H114" s="181"/>
      <c r="I114" s="186">
        <v>2822384</v>
      </c>
    </row>
    <row r="115" spans="1:9" s="78" customFormat="1" ht="20.25" customHeight="1">
      <c r="A115" s="5" t="s">
        <v>126</v>
      </c>
      <c r="B115" s="94"/>
      <c r="C115" s="43">
        <f>SUM(C102:C114)</f>
        <v>150533155</v>
      </c>
      <c r="D115" s="43"/>
      <c r="E115" s="43">
        <f>SUM(E102:E114)</f>
        <v>153015198</v>
      </c>
      <c r="F115" s="43"/>
      <c r="G115" s="43">
        <f>SUM(G102:G114)</f>
        <v>126027904</v>
      </c>
      <c r="H115" s="43"/>
      <c r="I115" s="43">
        <f>SUM(I102:I114)</f>
        <v>117903169</v>
      </c>
    </row>
    <row r="116" spans="1:9" s="78" customFormat="1" ht="20.25" customHeight="1">
      <c r="A116" s="106" t="s">
        <v>197</v>
      </c>
      <c r="B116" s="89">
        <v>29</v>
      </c>
      <c r="C116" s="187">
        <v>15000000</v>
      </c>
      <c r="D116" s="85"/>
      <c r="E116" s="187">
        <v>15000000</v>
      </c>
      <c r="F116" s="85"/>
      <c r="G116" s="85">
        <v>15000000</v>
      </c>
      <c r="H116" s="85"/>
      <c r="I116" s="85">
        <v>15000000</v>
      </c>
    </row>
    <row r="117" spans="1:9" s="78" customFormat="1" ht="20.25" customHeight="1">
      <c r="A117" s="96" t="s">
        <v>198</v>
      </c>
      <c r="B117" s="94"/>
      <c r="C117" s="43"/>
      <c r="D117" s="43"/>
      <c r="E117" s="43"/>
      <c r="F117" s="43"/>
      <c r="G117" s="188"/>
      <c r="H117" s="43"/>
      <c r="I117" s="188"/>
    </row>
    <row r="118" spans="1:9" s="78" customFormat="1" ht="20.25" customHeight="1">
      <c r="A118" s="96" t="s">
        <v>199</v>
      </c>
      <c r="B118" s="94"/>
      <c r="C118" s="43">
        <f>SUM(C115:C116)</f>
        <v>165533155</v>
      </c>
      <c r="D118" s="43"/>
      <c r="E118" s="43">
        <f>SUM(E115:E116)</f>
        <v>168015198</v>
      </c>
      <c r="F118" s="43"/>
      <c r="G118" s="43">
        <f>SUM(G115:G116)</f>
        <v>141027904</v>
      </c>
      <c r="H118" s="43"/>
      <c r="I118" s="43">
        <f>SUM(I115:I116)</f>
        <v>132903169</v>
      </c>
    </row>
    <row r="119" spans="1:9" ht="20.25" customHeight="1">
      <c r="A119" s="19" t="s">
        <v>110</v>
      </c>
      <c r="B119" s="89">
        <v>12</v>
      </c>
      <c r="C119" s="187">
        <v>53125099</v>
      </c>
      <c r="D119" s="85"/>
      <c r="E119" s="187">
        <v>58626658</v>
      </c>
      <c r="F119" s="85"/>
      <c r="G119" s="171">
        <v>0</v>
      </c>
      <c r="H119" s="174"/>
      <c r="I119" s="171">
        <v>0</v>
      </c>
    </row>
    <row r="120" spans="1:9" ht="20.25" customHeight="1">
      <c r="A120" s="5" t="s">
        <v>296</v>
      </c>
      <c r="B120" s="89"/>
      <c r="C120" s="95">
        <f>SUM(C118:C119)</f>
        <v>218658254</v>
      </c>
      <c r="D120" s="43"/>
      <c r="E120" s="95">
        <f>SUM(E118:E119)</f>
        <v>226641856</v>
      </c>
      <c r="F120" s="43"/>
      <c r="G120" s="95">
        <f>SUM(G118:G119)</f>
        <v>141027904</v>
      </c>
      <c r="H120" s="43"/>
      <c r="I120" s="95">
        <f>SUM(I118:I119)</f>
        <v>132903169</v>
      </c>
    </row>
    <row r="121" spans="1:9" ht="20.25" customHeight="1">
      <c r="A121" s="74"/>
      <c r="B121" s="89"/>
      <c r="C121" s="91"/>
      <c r="D121" s="43"/>
      <c r="E121" s="91"/>
      <c r="F121" s="43"/>
      <c r="G121" s="91"/>
      <c r="H121" s="43"/>
      <c r="I121" s="91"/>
    </row>
    <row r="122" spans="1:9" ht="20.25" customHeight="1" thickBot="1">
      <c r="A122" s="5" t="s">
        <v>297</v>
      </c>
      <c r="B122" s="89"/>
      <c r="C122" s="97">
        <f>C88+C120</f>
        <v>628090851</v>
      </c>
      <c r="D122" s="43"/>
      <c r="E122" s="97">
        <f>E88+E120</f>
        <v>593496948</v>
      </c>
      <c r="F122" s="43"/>
      <c r="G122" s="97">
        <f>G88+G120</f>
        <v>266898215</v>
      </c>
      <c r="H122" s="43"/>
      <c r="I122" s="97">
        <f>I88+I120</f>
        <v>225984139</v>
      </c>
    </row>
    <row r="123" spans="1:9" ht="20.25" customHeight="1" thickTop="1">
      <c r="A123" s="74"/>
      <c r="B123" s="89"/>
      <c r="C123" s="91"/>
      <c r="D123" s="43"/>
      <c r="E123" s="91"/>
      <c r="F123" s="43"/>
      <c r="G123" s="91"/>
      <c r="H123" s="43"/>
      <c r="I123" s="91"/>
    </row>
  </sheetData>
  <sheetProtection/>
  <mergeCells count="24">
    <mergeCell ref="C65:E65"/>
    <mergeCell ref="G65:I65"/>
    <mergeCell ref="C96:E96"/>
    <mergeCell ref="G96:I96"/>
    <mergeCell ref="C94:F94"/>
    <mergeCell ref="G94:I94"/>
    <mergeCell ref="C95:F95"/>
    <mergeCell ref="G95:I95"/>
    <mergeCell ref="C5:F5"/>
    <mergeCell ref="G5:I5"/>
    <mergeCell ref="C31:F31"/>
    <mergeCell ref="G31:I31"/>
    <mergeCell ref="C6:F6"/>
    <mergeCell ref="G6:I6"/>
    <mergeCell ref="C7:E7"/>
    <mergeCell ref="G7:I7"/>
    <mergeCell ref="C32:F32"/>
    <mergeCell ref="G32:I32"/>
    <mergeCell ref="C64:F64"/>
    <mergeCell ref="G64:I64"/>
    <mergeCell ref="C63:F63"/>
    <mergeCell ref="G63:I63"/>
    <mergeCell ref="C33:E33"/>
    <mergeCell ref="G33:I33"/>
  </mergeCells>
  <printOptions horizontalCentered="1"/>
  <pageMargins left="0.8" right="0.55" top="0.48" bottom="0.5" header="0.5" footer="0.5"/>
  <pageSetup firstPageNumber="6" useFirstPageNumber="1" fitToHeight="4" horizontalDpi="600" verticalDpi="600" orientation="portrait" paperSize="9" scale="83" r:id="rId1"/>
  <headerFooter alignWithMargins="0">
    <oddFooter>&amp;L  The accompanying notes are an integral part of these financial statements.
&amp;C&amp;P</oddFooter>
  </headerFooter>
  <rowBreaks count="3" manualBreakCount="3">
    <brk id="26" max="8" man="1"/>
    <brk id="58" max="8" man="1"/>
    <brk id="89" max="8" man="1"/>
  </rowBreaks>
  <ignoredErrors>
    <ignoredError sqref="F115 H1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SheetLayoutView="85" zoomScalePageLayoutView="0" workbookViewId="0" topLeftCell="A1">
      <selection activeCell="A1" sqref="A1"/>
    </sheetView>
  </sheetViews>
  <sheetFormatPr defaultColWidth="9.140625" defaultRowHeight="20.25" customHeight="1"/>
  <cols>
    <col min="1" max="1" width="2.00390625" style="120" customWidth="1"/>
    <col min="2" max="2" width="35.57421875" style="120" customWidth="1"/>
    <col min="3" max="3" width="10.140625" style="109" bestFit="1" customWidth="1"/>
    <col min="4" max="4" width="0.85546875" style="114" customWidth="1"/>
    <col min="5" max="5" width="13.140625" style="114" customWidth="1"/>
    <col min="6" max="6" width="0.85546875" style="114" customWidth="1"/>
    <col min="7" max="7" width="13.140625" style="114" customWidth="1"/>
    <col min="8" max="8" width="0.85546875" style="114" customWidth="1"/>
    <col min="9" max="9" width="13.8515625" style="114" customWidth="1"/>
    <col min="10" max="10" width="0.85546875" style="114" customWidth="1"/>
    <col min="11" max="11" width="13.8515625" style="114" customWidth="1"/>
    <col min="12" max="16384" width="9.140625" style="114" customWidth="1"/>
  </cols>
  <sheetData>
    <row r="1" spans="1:11" ht="19.5" customHeight="1">
      <c r="A1" s="28" t="s">
        <v>28</v>
      </c>
      <c r="B1" s="28"/>
      <c r="C1" s="28"/>
      <c r="D1" s="28"/>
      <c r="E1" s="96"/>
      <c r="F1" s="96"/>
      <c r="G1" s="96"/>
      <c r="H1" s="113"/>
      <c r="I1" s="113"/>
      <c r="J1" s="113"/>
      <c r="K1" s="113"/>
    </row>
    <row r="2" spans="1:11" ht="19.5" customHeight="1">
      <c r="A2" s="28" t="s">
        <v>29</v>
      </c>
      <c r="B2" s="28"/>
      <c r="C2" s="28"/>
      <c r="D2" s="28"/>
      <c r="E2" s="96"/>
      <c r="F2" s="96"/>
      <c r="G2" s="96"/>
      <c r="H2" s="113"/>
      <c r="I2" s="113"/>
      <c r="J2" s="113"/>
      <c r="K2" s="113"/>
    </row>
    <row r="3" spans="1:11" ht="19.5" customHeight="1">
      <c r="A3" s="115" t="s">
        <v>30</v>
      </c>
      <c r="B3" s="116"/>
      <c r="C3" s="117"/>
      <c r="D3" s="30"/>
      <c r="E3" s="113"/>
      <c r="F3" s="113"/>
      <c r="G3" s="113"/>
      <c r="H3" s="113"/>
      <c r="I3" s="113"/>
      <c r="J3" s="113"/>
      <c r="K3" s="113"/>
    </row>
    <row r="4" spans="1:11" ht="19.5" customHeight="1">
      <c r="A4" s="8"/>
      <c r="B4" s="8"/>
      <c r="C4" s="108"/>
      <c r="D4" s="113"/>
      <c r="E4" s="85"/>
      <c r="F4" s="85"/>
      <c r="G4" s="85"/>
      <c r="H4" s="85"/>
      <c r="I4" s="85"/>
      <c r="J4" s="86"/>
      <c r="K4" s="118" t="s">
        <v>104</v>
      </c>
    </row>
    <row r="5" spans="1:11" ht="19.5" customHeight="1">
      <c r="A5" s="119"/>
      <c r="B5" s="119"/>
      <c r="C5" s="108"/>
      <c r="D5" s="113"/>
      <c r="E5" s="340" t="s">
        <v>0</v>
      </c>
      <c r="F5" s="340"/>
      <c r="G5" s="340"/>
      <c r="H5" s="340"/>
      <c r="I5" s="340" t="s">
        <v>56</v>
      </c>
      <c r="J5" s="340"/>
      <c r="K5" s="340"/>
    </row>
    <row r="6" spans="1:11" ht="19.5" customHeight="1">
      <c r="A6" s="8"/>
      <c r="B6" s="8"/>
      <c r="C6" s="108"/>
      <c r="D6" s="113"/>
      <c r="E6" s="339" t="s">
        <v>57</v>
      </c>
      <c r="F6" s="339"/>
      <c r="G6" s="339"/>
      <c r="H6" s="339"/>
      <c r="I6" s="342" t="s">
        <v>153</v>
      </c>
      <c r="J6" s="342"/>
      <c r="K6" s="342"/>
    </row>
    <row r="7" spans="4:11" ht="19.5" customHeight="1">
      <c r="D7" s="113"/>
      <c r="E7" s="343" t="s">
        <v>178</v>
      </c>
      <c r="F7" s="341"/>
      <c r="G7" s="341"/>
      <c r="H7" s="103"/>
      <c r="I7" s="343" t="s">
        <v>178</v>
      </c>
      <c r="J7" s="341"/>
      <c r="K7" s="341"/>
    </row>
    <row r="8" spans="1:11" ht="19.5" customHeight="1">
      <c r="A8" s="96"/>
      <c r="B8" s="96"/>
      <c r="C8" s="108" t="s">
        <v>35</v>
      </c>
      <c r="D8" s="121"/>
      <c r="E8" s="101">
        <v>2018</v>
      </c>
      <c r="F8" s="90"/>
      <c r="G8" s="101">
        <v>2017</v>
      </c>
      <c r="H8" s="90"/>
      <c r="I8" s="101">
        <v>2018</v>
      </c>
      <c r="J8" s="90"/>
      <c r="K8" s="101">
        <v>2017</v>
      </c>
    </row>
    <row r="9" spans="1:11" ht="19.5" customHeight="1">
      <c r="A9" s="112" t="s">
        <v>111</v>
      </c>
      <c r="B9" s="112"/>
      <c r="C9" s="108">
        <v>5</v>
      </c>
      <c r="D9" s="121"/>
      <c r="E9" s="104"/>
      <c r="F9" s="90"/>
      <c r="G9" s="104"/>
      <c r="H9" s="90"/>
      <c r="I9" s="104"/>
      <c r="J9" s="90"/>
      <c r="K9" s="104"/>
    </row>
    <row r="10" spans="1:11" ht="19.5" customHeight="1">
      <c r="A10" s="8" t="s">
        <v>63</v>
      </c>
      <c r="B10" s="8"/>
      <c r="C10" s="108"/>
      <c r="D10" s="121"/>
      <c r="E10" s="122">
        <v>541937396</v>
      </c>
      <c r="F10" s="123"/>
      <c r="G10" s="122">
        <v>501507496</v>
      </c>
      <c r="H10" s="22"/>
      <c r="I10" s="124">
        <v>26021010</v>
      </c>
      <c r="J10" s="46"/>
      <c r="K10" s="124">
        <v>28231395</v>
      </c>
    </row>
    <row r="11" spans="1:11" ht="19.5" customHeight="1">
      <c r="A11" s="8" t="s">
        <v>26</v>
      </c>
      <c r="B11" s="8"/>
      <c r="C11" s="108"/>
      <c r="D11" s="121"/>
      <c r="E11" s="122">
        <v>918378</v>
      </c>
      <c r="F11" s="123"/>
      <c r="G11" s="122">
        <v>936923</v>
      </c>
      <c r="H11" s="22"/>
      <c r="I11" s="124">
        <v>4386778</v>
      </c>
      <c r="J11" s="46"/>
      <c r="K11" s="124">
        <v>3548936</v>
      </c>
    </row>
    <row r="12" spans="1:11" ht="19.5" customHeight="1">
      <c r="A12" s="8" t="s">
        <v>53</v>
      </c>
      <c r="B12" s="8"/>
      <c r="C12" s="108"/>
      <c r="D12" s="121"/>
      <c r="E12" s="122">
        <v>92722</v>
      </c>
      <c r="F12" s="123"/>
      <c r="G12" s="122">
        <v>97287</v>
      </c>
      <c r="H12" s="22"/>
      <c r="I12" s="124">
        <v>10650656</v>
      </c>
      <c r="J12" s="46"/>
      <c r="K12" s="124">
        <v>13958276</v>
      </c>
    </row>
    <row r="13" spans="1:11" ht="19.5" customHeight="1">
      <c r="A13" s="21" t="s">
        <v>347</v>
      </c>
      <c r="B13" s="8"/>
      <c r="C13" s="108"/>
      <c r="D13" s="121"/>
      <c r="E13" s="93"/>
      <c r="F13" s="46"/>
      <c r="G13" s="93"/>
      <c r="H13" s="22"/>
      <c r="I13" s="93"/>
      <c r="J13" s="46"/>
      <c r="K13" s="93"/>
    </row>
    <row r="14" spans="1:11" ht="19.5" customHeight="1">
      <c r="A14" s="21" t="s">
        <v>348</v>
      </c>
      <c r="B14" s="8"/>
      <c r="C14" s="108">
        <v>4</v>
      </c>
      <c r="D14" s="121"/>
      <c r="E14" s="122">
        <v>95239</v>
      </c>
      <c r="F14" s="46"/>
      <c r="G14" s="93">
        <v>0</v>
      </c>
      <c r="H14" s="22"/>
      <c r="I14" s="93">
        <v>0</v>
      </c>
      <c r="J14" s="46"/>
      <c r="K14" s="93">
        <v>0</v>
      </c>
    </row>
    <row r="15" spans="1:11" ht="19.5" customHeight="1">
      <c r="A15" s="21" t="s">
        <v>160</v>
      </c>
      <c r="B15" s="8"/>
      <c r="C15" s="108" t="s">
        <v>349</v>
      </c>
      <c r="D15" s="121"/>
      <c r="E15" s="124">
        <v>9327996</v>
      </c>
      <c r="F15" s="46"/>
      <c r="G15" s="124">
        <v>10428763</v>
      </c>
      <c r="H15" s="22"/>
      <c r="I15" s="124">
        <v>6454810</v>
      </c>
      <c r="J15" s="125"/>
      <c r="K15" s="93">
        <v>0</v>
      </c>
    </row>
    <row r="16" spans="1:11" ht="19.5" customHeight="1">
      <c r="A16" s="8" t="s">
        <v>40</v>
      </c>
      <c r="B16" s="8"/>
      <c r="C16" s="108"/>
      <c r="D16" s="121"/>
      <c r="E16" s="124">
        <v>3130765</v>
      </c>
      <c r="F16" s="46"/>
      <c r="G16" s="124">
        <v>2226472</v>
      </c>
      <c r="H16" s="22"/>
      <c r="I16" s="124">
        <v>103023</v>
      </c>
      <c r="J16" s="46"/>
      <c r="K16" s="124">
        <v>87136</v>
      </c>
    </row>
    <row r="17" spans="1:11" ht="19.5" customHeight="1">
      <c r="A17" s="96" t="s">
        <v>127</v>
      </c>
      <c r="B17" s="96"/>
      <c r="C17" s="108"/>
      <c r="D17" s="121"/>
      <c r="E17" s="126">
        <f>SUM(E10:E16)</f>
        <v>555502496</v>
      </c>
      <c r="F17" s="22"/>
      <c r="G17" s="126">
        <f>SUM(G10:G16)</f>
        <v>515196941</v>
      </c>
      <c r="H17" s="22"/>
      <c r="I17" s="126">
        <f>SUM(I10:I16)</f>
        <v>47616277</v>
      </c>
      <c r="J17" s="22"/>
      <c r="K17" s="126">
        <f>SUM(K10:K16)</f>
        <v>45825743</v>
      </c>
    </row>
    <row r="18" spans="1:11" ht="9.75" customHeight="1">
      <c r="A18" s="96"/>
      <c r="B18" s="96"/>
      <c r="C18" s="108"/>
      <c r="D18" s="121"/>
      <c r="E18" s="124"/>
      <c r="F18" s="46"/>
      <c r="G18" s="124"/>
      <c r="H18" s="22"/>
      <c r="I18" s="124"/>
      <c r="J18" s="46"/>
      <c r="K18" s="124"/>
    </row>
    <row r="19" spans="1:11" ht="19.5" customHeight="1">
      <c r="A19" s="112" t="s">
        <v>23</v>
      </c>
      <c r="B19" s="112"/>
      <c r="C19" s="108">
        <v>5</v>
      </c>
      <c r="D19" s="121"/>
      <c r="E19" s="124"/>
      <c r="F19" s="46"/>
      <c r="G19" s="124"/>
      <c r="H19" s="22"/>
      <c r="I19" s="124"/>
      <c r="J19" s="46"/>
      <c r="K19" s="124"/>
    </row>
    <row r="20" spans="1:11" ht="19.5" customHeight="1">
      <c r="A20" s="8" t="s">
        <v>61</v>
      </c>
      <c r="B20" s="8"/>
      <c r="C20" s="108" t="s">
        <v>240</v>
      </c>
      <c r="D20" s="121"/>
      <c r="E20" s="124">
        <v>476228200</v>
      </c>
      <c r="F20" s="46"/>
      <c r="G20" s="124">
        <v>441421552</v>
      </c>
      <c r="H20" s="22"/>
      <c r="I20" s="124">
        <v>24415422</v>
      </c>
      <c r="J20" s="46"/>
      <c r="K20" s="124">
        <v>25755071</v>
      </c>
    </row>
    <row r="21" spans="1:11" ht="19.5" customHeight="1">
      <c r="A21" s="21" t="s">
        <v>350</v>
      </c>
      <c r="B21" s="106"/>
      <c r="C21" s="108"/>
      <c r="D21" s="121"/>
      <c r="E21" s="124"/>
      <c r="F21" s="46"/>
      <c r="G21" s="124"/>
      <c r="H21" s="22"/>
      <c r="I21" s="124"/>
      <c r="J21" s="46"/>
      <c r="K21" s="124"/>
    </row>
    <row r="22" spans="1:11" ht="19.5" customHeight="1">
      <c r="A22" s="21" t="s">
        <v>180</v>
      </c>
      <c r="B22" s="106"/>
      <c r="C22" s="108">
        <v>9</v>
      </c>
      <c r="D22" s="121"/>
      <c r="E22" s="124">
        <v>-3974589</v>
      </c>
      <c r="F22" s="46"/>
      <c r="G22" s="124">
        <v>56554</v>
      </c>
      <c r="H22" s="22"/>
      <c r="I22" s="45">
        <v>0</v>
      </c>
      <c r="J22" s="46"/>
      <c r="K22" s="45">
        <v>0</v>
      </c>
    </row>
    <row r="23" spans="1:11" ht="19.5" customHeight="1">
      <c r="A23" s="106" t="s">
        <v>239</v>
      </c>
      <c r="B23" s="8"/>
      <c r="C23" s="108" t="s">
        <v>241</v>
      </c>
      <c r="D23" s="121"/>
      <c r="E23" s="124">
        <v>20825346</v>
      </c>
      <c r="F23" s="46"/>
      <c r="G23" s="124">
        <v>20597460</v>
      </c>
      <c r="H23" s="22"/>
      <c r="I23" s="124">
        <v>879367</v>
      </c>
      <c r="J23" s="46"/>
      <c r="K23" s="124">
        <v>907894</v>
      </c>
    </row>
    <row r="24" spans="1:11" ht="19.5" customHeight="1">
      <c r="A24" s="8" t="s">
        <v>75</v>
      </c>
      <c r="B24" s="8"/>
      <c r="C24" s="108" t="s">
        <v>266</v>
      </c>
      <c r="D24" s="121"/>
      <c r="E24" s="124">
        <v>31223387</v>
      </c>
      <c r="F24" s="46"/>
      <c r="G24" s="124">
        <v>31190622</v>
      </c>
      <c r="H24" s="22"/>
      <c r="I24" s="124">
        <v>2931469</v>
      </c>
      <c r="J24" s="46"/>
      <c r="K24" s="124">
        <v>3082584</v>
      </c>
    </row>
    <row r="25" spans="1:11" ht="19.5" customHeight="1">
      <c r="A25" s="21" t="s">
        <v>264</v>
      </c>
      <c r="B25" s="8"/>
      <c r="C25" s="108"/>
      <c r="D25" s="121"/>
      <c r="E25" s="124">
        <v>203243</v>
      </c>
      <c r="F25" s="46"/>
      <c r="G25" s="124">
        <v>21487</v>
      </c>
      <c r="H25" s="22"/>
      <c r="I25" s="124">
        <v>164962</v>
      </c>
      <c r="J25" s="46"/>
      <c r="K25" s="124">
        <v>1205919</v>
      </c>
    </row>
    <row r="26" spans="1:11" ht="20.25" customHeight="1">
      <c r="A26" s="8" t="s">
        <v>76</v>
      </c>
      <c r="B26" s="8"/>
      <c r="C26" s="108">
        <v>35</v>
      </c>
      <c r="D26" s="121"/>
      <c r="E26" s="47">
        <v>11703447</v>
      </c>
      <c r="F26" s="46"/>
      <c r="G26" s="47">
        <v>11743356</v>
      </c>
      <c r="H26" s="22"/>
      <c r="I26" s="47">
        <v>3765130</v>
      </c>
      <c r="J26" s="46"/>
      <c r="K26" s="47">
        <v>3727784</v>
      </c>
    </row>
    <row r="27" spans="1:11" ht="19.5" customHeight="1">
      <c r="A27" s="96" t="s">
        <v>25</v>
      </c>
      <c r="B27" s="96"/>
      <c r="C27" s="108"/>
      <c r="D27" s="121"/>
      <c r="E27" s="127">
        <f>SUM(E20:E26)</f>
        <v>536209034</v>
      </c>
      <c r="F27" s="22"/>
      <c r="G27" s="127">
        <f>SUM(G20:G26)</f>
        <v>505031031</v>
      </c>
      <c r="H27" s="22"/>
      <c r="I27" s="127">
        <f>SUM(H20:I26)</f>
        <v>32156350</v>
      </c>
      <c r="J27" s="22"/>
      <c r="K27" s="127">
        <f>SUM(J20:K26)</f>
        <v>34679252</v>
      </c>
    </row>
    <row r="28" spans="1:11" ht="6.75" customHeight="1">
      <c r="A28" s="96"/>
      <c r="B28" s="96"/>
      <c r="C28" s="108"/>
      <c r="D28" s="121"/>
      <c r="E28" s="22"/>
      <c r="F28" s="22"/>
      <c r="G28" s="22"/>
      <c r="H28" s="22"/>
      <c r="I28" s="22"/>
      <c r="J28" s="22"/>
      <c r="K28" s="22"/>
    </row>
    <row r="29" spans="1:2" s="128" customFormat="1" ht="19.5" customHeight="1">
      <c r="A29" s="21" t="s">
        <v>302</v>
      </c>
      <c r="B29" s="8"/>
    </row>
    <row r="30" spans="1:11" s="128" customFormat="1" ht="19.5" customHeight="1">
      <c r="A30" s="21" t="s">
        <v>303</v>
      </c>
      <c r="B30" s="8"/>
      <c r="C30" s="108" t="s">
        <v>177</v>
      </c>
      <c r="D30" s="129"/>
      <c r="E30" s="130">
        <v>8343121</v>
      </c>
      <c r="F30" s="123"/>
      <c r="G30" s="130">
        <v>7983044</v>
      </c>
      <c r="H30" s="123"/>
      <c r="I30" s="47">
        <v>0</v>
      </c>
      <c r="J30" s="45"/>
      <c r="K30" s="47">
        <v>0</v>
      </c>
    </row>
    <row r="31" spans="1:11" ht="19.5" customHeight="1">
      <c r="A31" s="96" t="s">
        <v>128</v>
      </c>
      <c r="B31" s="96"/>
      <c r="C31" s="108"/>
      <c r="D31" s="121"/>
      <c r="E31" s="124"/>
      <c r="F31" s="46"/>
      <c r="G31" s="124"/>
      <c r="H31" s="22"/>
      <c r="I31" s="124"/>
      <c r="J31" s="46"/>
      <c r="K31" s="124"/>
    </row>
    <row r="32" spans="1:11" ht="19.5" customHeight="1">
      <c r="A32" s="96" t="s">
        <v>268</v>
      </c>
      <c r="B32" s="96"/>
      <c r="C32" s="108"/>
      <c r="D32" s="121"/>
      <c r="E32" s="131">
        <f>SUM(E17-E27)+E30</f>
        <v>27636583</v>
      </c>
      <c r="F32" s="22"/>
      <c r="G32" s="131">
        <f>SUM(G17-G27)+G30</f>
        <v>18148954</v>
      </c>
      <c r="H32" s="22"/>
      <c r="I32" s="131">
        <f>SUM(I17-I27)</f>
        <v>15459927</v>
      </c>
      <c r="J32" s="22"/>
      <c r="K32" s="131">
        <f>SUM(K17-K27)</f>
        <v>11146491</v>
      </c>
    </row>
    <row r="33" spans="1:11" ht="19.5" customHeight="1">
      <c r="A33" s="21" t="s">
        <v>155</v>
      </c>
      <c r="B33" s="8"/>
      <c r="C33" s="108">
        <v>36</v>
      </c>
      <c r="D33" s="121"/>
      <c r="E33" s="132">
        <v>6211904</v>
      </c>
      <c r="F33" s="46"/>
      <c r="G33" s="132">
        <v>250648</v>
      </c>
      <c r="H33" s="22"/>
      <c r="I33" s="132">
        <v>1563220</v>
      </c>
      <c r="J33" s="46"/>
      <c r="K33" s="132">
        <v>-468673</v>
      </c>
    </row>
    <row r="34" spans="1:11" ht="19.5" customHeight="1" thickBot="1">
      <c r="A34" s="96" t="s">
        <v>69</v>
      </c>
      <c r="B34" s="96"/>
      <c r="C34" s="108"/>
      <c r="D34" s="121"/>
      <c r="E34" s="133">
        <f>E32-E33</f>
        <v>21424679</v>
      </c>
      <c r="F34" s="22"/>
      <c r="G34" s="133">
        <f>G32-G33</f>
        <v>17898306</v>
      </c>
      <c r="H34" s="134"/>
      <c r="I34" s="133">
        <f>I32-I33</f>
        <v>13896707</v>
      </c>
      <c r="J34" s="22"/>
      <c r="K34" s="133">
        <f>K32-K33</f>
        <v>11615164</v>
      </c>
    </row>
    <row r="35" spans="1:11" ht="6.75" customHeight="1" thickTop="1">
      <c r="A35" s="96"/>
      <c r="B35" s="96"/>
      <c r="C35" s="108"/>
      <c r="D35" s="121"/>
      <c r="E35" s="134"/>
      <c r="F35" s="22"/>
      <c r="G35" s="134"/>
      <c r="H35" s="22"/>
      <c r="I35" s="134"/>
      <c r="J35" s="22"/>
      <c r="K35" s="134"/>
    </row>
    <row r="36" spans="1:11" s="128" customFormat="1" ht="19.5" customHeight="1">
      <c r="A36" s="135" t="s">
        <v>304</v>
      </c>
      <c r="B36" s="8"/>
      <c r="C36" s="108"/>
      <c r="D36" s="129"/>
      <c r="E36" s="136"/>
      <c r="F36" s="123"/>
      <c r="G36" s="136"/>
      <c r="H36" s="123"/>
      <c r="I36" s="136"/>
      <c r="J36" s="123"/>
      <c r="K36" s="136"/>
    </row>
    <row r="37" spans="1:11" s="128" customFormat="1" ht="19.5" customHeight="1">
      <c r="A37" s="137" t="s">
        <v>66</v>
      </c>
      <c r="B37" s="137"/>
      <c r="C37" s="108"/>
      <c r="D37" s="129"/>
      <c r="E37" s="136">
        <v>15531470</v>
      </c>
      <c r="F37" s="123"/>
      <c r="G37" s="136">
        <v>15259320</v>
      </c>
      <c r="H37" s="123"/>
      <c r="I37" s="138">
        <v>13896707</v>
      </c>
      <c r="J37" s="123"/>
      <c r="K37" s="138">
        <v>11615164</v>
      </c>
    </row>
    <row r="38" spans="1:11" ht="19.5" customHeight="1">
      <c r="A38" s="21" t="s">
        <v>112</v>
      </c>
      <c r="B38" s="8"/>
      <c r="C38" s="108"/>
      <c r="D38" s="121"/>
      <c r="E38" s="132">
        <v>5893209</v>
      </c>
      <c r="F38" s="46"/>
      <c r="G38" s="132">
        <v>2638986</v>
      </c>
      <c r="H38" s="22"/>
      <c r="I38" s="67">
        <v>0</v>
      </c>
      <c r="J38" s="22"/>
      <c r="K38" s="67">
        <v>0</v>
      </c>
    </row>
    <row r="39" spans="1:11" ht="19.5" customHeight="1" thickBot="1">
      <c r="A39" s="96" t="s">
        <v>69</v>
      </c>
      <c r="B39" s="96"/>
      <c r="C39" s="108"/>
      <c r="D39" s="121"/>
      <c r="E39" s="139">
        <f aca="true" t="shared" si="0" ref="E39:J39">SUM(E37:E38)</f>
        <v>21424679</v>
      </c>
      <c r="F39" s="22">
        <f t="shared" si="0"/>
        <v>0</v>
      </c>
      <c r="G39" s="139">
        <f>SUM(G37:G38)</f>
        <v>17898306</v>
      </c>
      <c r="H39" s="22">
        <f t="shared" si="0"/>
        <v>0</v>
      </c>
      <c r="I39" s="139">
        <f t="shared" si="0"/>
        <v>13896707</v>
      </c>
      <c r="J39" s="22">
        <f t="shared" si="0"/>
        <v>0</v>
      </c>
      <c r="K39" s="139">
        <f>SUM(K37:K38)</f>
        <v>11615164</v>
      </c>
    </row>
    <row r="40" spans="1:11" ht="14.25" thickTop="1">
      <c r="A40" s="96"/>
      <c r="B40" s="96"/>
      <c r="C40" s="108"/>
      <c r="D40" s="121"/>
      <c r="E40" s="46"/>
      <c r="F40" s="46"/>
      <c r="G40" s="46"/>
      <c r="H40" s="22"/>
      <c r="I40" s="46"/>
      <c r="J40" s="46"/>
      <c r="K40" s="46"/>
    </row>
    <row r="41" spans="1:11" ht="19.5" customHeight="1" thickBot="1">
      <c r="A41" s="96" t="s">
        <v>103</v>
      </c>
      <c r="B41" s="96"/>
      <c r="C41" s="108">
        <v>38</v>
      </c>
      <c r="D41" s="121"/>
      <c r="E41" s="140">
        <v>1.82</v>
      </c>
      <c r="F41" s="141"/>
      <c r="G41" s="140">
        <v>1.91</v>
      </c>
      <c r="H41" s="141"/>
      <c r="I41" s="140">
        <v>1.54</v>
      </c>
      <c r="J41" s="141"/>
      <c r="K41" s="140">
        <v>1.37</v>
      </c>
    </row>
    <row r="42" spans="1:11" ht="19.5" customHeight="1" thickTop="1">
      <c r="A42" s="8"/>
      <c r="B42" s="8"/>
      <c r="C42" s="108"/>
      <c r="D42" s="129"/>
      <c r="E42" s="141"/>
      <c r="F42" s="141"/>
      <c r="G42" s="141"/>
      <c r="H42" s="141"/>
      <c r="I42" s="141"/>
      <c r="J42" s="141"/>
      <c r="K42" s="141"/>
    </row>
    <row r="43" spans="1:11" s="33" customFormat="1" ht="20.25" customHeight="1">
      <c r="A43" s="28" t="s">
        <v>28</v>
      </c>
      <c r="B43" s="28"/>
      <c r="C43" s="28"/>
      <c r="D43" s="28"/>
      <c r="E43" s="28"/>
      <c r="F43" s="28"/>
      <c r="G43" s="28"/>
      <c r="H43" s="29"/>
      <c r="I43" s="29"/>
      <c r="J43" s="29"/>
      <c r="K43" s="29"/>
    </row>
    <row r="44" spans="1:11" s="33" customFormat="1" ht="20.25" customHeight="1">
      <c r="A44" s="28" t="s">
        <v>29</v>
      </c>
      <c r="B44" s="28"/>
      <c r="C44" s="28"/>
      <c r="D44" s="28"/>
      <c r="E44" s="28"/>
      <c r="F44" s="28"/>
      <c r="G44" s="28"/>
      <c r="H44" s="29"/>
      <c r="I44" s="29"/>
      <c r="J44" s="29"/>
      <c r="K44" s="29"/>
    </row>
    <row r="45" spans="1:11" s="33" customFormat="1" ht="20.25" customHeight="1">
      <c r="A45" s="142" t="s">
        <v>130</v>
      </c>
      <c r="B45" s="116"/>
      <c r="C45" s="143"/>
      <c r="D45" s="30"/>
      <c r="E45" s="30"/>
      <c r="F45" s="30"/>
      <c r="G45" s="30"/>
      <c r="H45" s="29"/>
      <c r="I45" s="29"/>
      <c r="J45" s="29"/>
      <c r="K45" s="29"/>
    </row>
    <row r="46" spans="1:11" ht="19.5" customHeight="1">
      <c r="A46" s="8"/>
      <c r="B46" s="8"/>
      <c r="C46" s="108"/>
      <c r="D46" s="113"/>
      <c r="E46" s="85"/>
      <c r="F46" s="85"/>
      <c r="G46" s="85"/>
      <c r="H46" s="85"/>
      <c r="I46" s="85"/>
      <c r="J46" s="86"/>
      <c r="K46" s="118" t="s">
        <v>104</v>
      </c>
    </row>
    <row r="47" spans="1:11" s="33" customFormat="1" ht="20.25" customHeight="1">
      <c r="A47" s="96"/>
      <c r="B47" s="96"/>
      <c r="C47" s="108"/>
      <c r="D47" s="29"/>
      <c r="E47" s="340" t="s">
        <v>0</v>
      </c>
      <c r="F47" s="340"/>
      <c r="G47" s="340"/>
      <c r="H47" s="340"/>
      <c r="I47" s="340" t="s">
        <v>56</v>
      </c>
      <c r="J47" s="340"/>
      <c r="K47" s="340"/>
    </row>
    <row r="48" spans="1:11" s="33" customFormat="1" ht="20.25" customHeight="1">
      <c r="A48" s="96"/>
      <c r="B48" s="96"/>
      <c r="C48" s="108"/>
      <c r="D48" s="29"/>
      <c r="E48" s="339" t="s">
        <v>57</v>
      </c>
      <c r="F48" s="339"/>
      <c r="G48" s="339"/>
      <c r="H48" s="339"/>
      <c r="I48" s="342" t="s">
        <v>153</v>
      </c>
      <c r="J48" s="342"/>
      <c r="K48" s="342"/>
    </row>
    <row r="49" spans="1:11" ht="19.5" customHeight="1">
      <c r="A49" s="96"/>
      <c r="B49" s="96"/>
      <c r="C49" s="114"/>
      <c r="D49" s="113"/>
      <c r="E49" s="343" t="s">
        <v>178</v>
      </c>
      <c r="F49" s="341"/>
      <c r="G49" s="341"/>
      <c r="H49" s="103"/>
      <c r="I49" s="343" t="s">
        <v>178</v>
      </c>
      <c r="J49" s="341"/>
      <c r="K49" s="341"/>
    </row>
    <row r="50" spans="1:11" ht="13.5">
      <c r="A50" s="96"/>
      <c r="B50" s="96"/>
      <c r="C50" s="108" t="s">
        <v>35</v>
      </c>
      <c r="D50" s="113"/>
      <c r="E50" s="101">
        <v>2018</v>
      </c>
      <c r="F50" s="90"/>
      <c r="G50" s="101">
        <v>2017</v>
      </c>
      <c r="H50" s="90"/>
      <c r="I50" s="101">
        <v>2018</v>
      </c>
      <c r="J50" s="90"/>
      <c r="K50" s="101">
        <v>2017</v>
      </c>
    </row>
    <row r="51" spans="1:11" ht="3" customHeight="1">
      <c r="A51" s="96"/>
      <c r="B51" s="96"/>
      <c r="C51" s="108"/>
      <c r="D51" s="113"/>
      <c r="E51" s="104"/>
      <c r="F51" s="90"/>
      <c r="G51" s="104"/>
      <c r="H51" s="90"/>
      <c r="I51" s="104"/>
      <c r="J51" s="90"/>
      <c r="K51" s="104"/>
    </row>
    <row r="52" spans="1:11" s="33" customFormat="1" ht="19.5" customHeight="1">
      <c r="A52" s="96" t="s">
        <v>69</v>
      </c>
      <c r="B52" s="106"/>
      <c r="C52" s="108"/>
      <c r="D52" s="144"/>
      <c r="E52" s="31">
        <v>21424679</v>
      </c>
      <c r="F52" s="31"/>
      <c r="G52" s="31">
        <v>17898306</v>
      </c>
      <c r="H52" s="31"/>
      <c r="I52" s="31">
        <v>13896707</v>
      </c>
      <c r="J52" s="31"/>
      <c r="K52" s="31">
        <v>11615164</v>
      </c>
    </row>
    <row r="53" spans="1:11" s="33" customFormat="1" ht="5.25" customHeight="1">
      <c r="A53" s="106"/>
      <c r="B53" s="106"/>
      <c r="C53" s="108"/>
      <c r="D53" s="144"/>
      <c r="E53" s="32"/>
      <c r="F53" s="32"/>
      <c r="G53" s="32"/>
      <c r="H53" s="32"/>
      <c r="I53" s="32"/>
      <c r="J53" s="32"/>
      <c r="K53" s="32"/>
    </row>
    <row r="54" spans="1:11" s="33" customFormat="1" ht="19.5" customHeight="1">
      <c r="A54" s="96" t="s">
        <v>113</v>
      </c>
      <c r="B54" s="106"/>
      <c r="C54" s="108"/>
      <c r="D54" s="144"/>
      <c r="E54" s="149"/>
      <c r="F54" s="149"/>
      <c r="G54" s="149"/>
      <c r="H54" s="149"/>
      <c r="I54" s="149"/>
      <c r="J54" s="149"/>
      <c r="K54" s="149"/>
    </row>
    <row r="55" spans="1:11" s="33" customFormat="1" ht="19.5" customHeight="1">
      <c r="A55" s="112" t="s">
        <v>281</v>
      </c>
      <c r="B55" s="8"/>
      <c r="C55" s="108"/>
      <c r="D55" s="144"/>
      <c r="E55" s="149"/>
      <c r="F55" s="149"/>
      <c r="G55" s="149"/>
      <c r="H55" s="149"/>
      <c r="I55" s="149"/>
      <c r="J55" s="149"/>
      <c r="K55" s="149"/>
    </row>
    <row r="56" spans="1:11" s="33" customFormat="1" ht="19.5" customHeight="1">
      <c r="A56" s="112" t="s">
        <v>203</v>
      </c>
      <c r="B56" s="8"/>
      <c r="C56" s="68"/>
      <c r="D56" s="144"/>
      <c r="E56" s="149"/>
      <c r="F56" s="149"/>
      <c r="G56" s="149"/>
      <c r="H56" s="149"/>
      <c r="I56" s="149"/>
      <c r="J56" s="149"/>
      <c r="K56" s="149"/>
    </row>
    <row r="57" spans="1:11" s="33" customFormat="1" ht="19.5" customHeight="1">
      <c r="A57" s="151" t="s">
        <v>200</v>
      </c>
      <c r="B57" s="8"/>
      <c r="C57" s="108"/>
      <c r="D57" s="144"/>
      <c r="E57" s="32"/>
      <c r="F57" s="32"/>
      <c r="G57" s="32"/>
      <c r="H57" s="32"/>
      <c r="I57" s="32"/>
      <c r="J57" s="32"/>
      <c r="K57" s="32"/>
    </row>
    <row r="58" spans="1:11" s="33" customFormat="1" ht="19.5" customHeight="1">
      <c r="A58" s="21" t="s">
        <v>201</v>
      </c>
      <c r="B58" s="8"/>
      <c r="C58" s="108">
        <v>10</v>
      </c>
      <c r="D58" s="144"/>
      <c r="E58" s="32">
        <v>-1094821</v>
      </c>
      <c r="F58" s="32"/>
      <c r="G58" s="32">
        <v>699469</v>
      </c>
      <c r="H58" s="32"/>
      <c r="I58" s="35">
        <v>0</v>
      </c>
      <c r="J58" s="32"/>
      <c r="K58" s="35">
        <v>0</v>
      </c>
    </row>
    <row r="59" spans="1:11" s="33" customFormat="1" ht="19.5" customHeight="1">
      <c r="A59" s="21" t="s">
        <v>316</v>
      </c>
      <c r="B59" s="8"/>
      <c r="C59" s="108"/>
      <c r="D59" s="144"/>
      <c r="E59" s="32"/>
      <c r="F59" s="32"/>
      <c r="G59" s="32"/>
      <c r="H59" s="32"/>
      <c r="I59" s="35"/>
      <c r="J59" s="32"/>
      <c r="K59" s="35"/>
    </row>
    <row r="60" spans="1:11" s="33" customFormat="1" ht="19.5" customHeight="1">
      <c r="A60" s="21"/>
      <c r="B60" s="106" t="s">
        <v>317</v>
      </c>
      <c r="C60" s="108"/>
      <c r="D60" s="144"/>
      <c r="E60" s="32"/>
      <c r="F60" s="32"/>
      <c r="G60" s="32"/>
      <c r="H60" s="32"/>
      <c r="I60" s="35"/>
      <c r="J60" s="32"/>
      <c r="K60" s="35"/>
    </row>
    <row r="61" spans="1:11" s="33" customFormat="1" ht="19.5" customHeight="1">
      <c r="A61" s="21"/>
      <c r="B61" s="106" t="s">
        <v>318</v>
      </c>
      <c r="C61" s="108">
        <v>10</v>
      </c>
      <c r="D61" s="144"/>
      <c r="E61" s="32">
        <v>-441729</v>
      </c>
      <c r="F61" s="32"/>
      <c r="G61" s="32">
        <v>0</v>
      </c>
      <c r="H61" s="32"/>
      <c r="I61" s="35">
        <v>0</v>
      </c>
      <c r="J61" s="32"/>
      <c r="K61" s="35">
        <v>0</v>
      </c>
    </row>
    <row r="62" spans="1:11" s="33" customFormat="1" ht="19.5" customHeight="1">
      <c r="A62" s="151" t="s">
        <v>202</v>
      </c>
      <c r="B62" s="8"/>
      <c r="C62" s="108"/>
      <c r="D62" s="144"/>
      <c r="E62" s="148">
        <v>-13445931</v>
      </c>
      <c r="F62" s="35"/>
      <c r="G62" s="148">
        <v>-10946096</v>
      </c>
      <c r="H62" s="35"/>
      <c r="I62" s="35" t="s">
        <v>2</v>
      </c>
      <c r="J62" s="35"/>
      <c r="K62" s="35" t="s">
        <v>2</v>
      </c>
    </row>
    <row r="63" spans="1:11" s="33" customFormat="1" ht="19.5" customHeight="1">
      <c r="A63" s="106" t="s">
        <v>319</v>
      </c>
      <c r="B63" s="8"/>
      <c r="C63" s="108"/>
      <c r="D63" s="144"/>
      <c r="E63" s="148"/>
      <c r="F63" s="35"/>
      <c r="G63" s="148"/>
      <c r="H63" s="35"/>
      <c r="I63" s="35"/>
      <c r="J63" s="35"/>
      <c r="K63" s="35"/>
    </row>
    <row r="64" spans="1:11" s="33" customFormat="1" ht="19.5" customHeight="1">
      <c r="A64" s="151"/>
      <c r="B64" s="106" t="s">
        <v>320</v>
      </c>
      <c r="C64" s="108"/>
      <c r="D64" s="144"/>
      <c r="E64" s="148"/>
      <c r="F64" s="35"/>
      <c r="G64" s="148"/>
      <c r="H64" s="35"/>
      <c r="I64" s="35"/>
      <c r="J64" s="35"/>
      <c r="K64" s="35"/>
    </row>
    <row r="65" spans="1:4" s="33" customFormat="1" ht="19.5" customHeight="1">
      <c r="A65" s="151"/>
      <c r="B65" s="106" t="s">
        <v>321</v>
      </c>
      <c r="C65" s="108"/>
      <c r="D65" s="144"/>
    </row>
    <row r="66" spans="1:11" s="33" customFormat="1" ht="19.5" customHeight="1">
      <c r="A66" s="151"/>
      <c r="B66" s="106" t="s">
        <v>322</v>
      </c>
      <c r="C66" s="108"/>
      <c r="D66" s="144"/>
      <c r="E66" s="148">
        <v>-3650</v>
      </c>
      <c r="F66" s="35"/>
      <c r="G66" s="32">
        <v>0</v>
      </c>
      <c r="H66" s="35"/>
      <c r="I66" s="35">
        <v>0</v>
      </c>
      <c r="J66" s="35"/>
      <c r="K66" s="35">
        <v>0</v>
      </c>
    </row>
    <row r="67" spans="1:11" s="33" customFormat="1" ht="19.5" customHeight="1">
      <c r="A67" s="21" t="s">
        <v>282</v>
      </c>
      <c r="B67" s="8"/>
      <c r="C67" s="108"/>
      <c r="D67" s="144"/>
      <c r="I67" s="35"/>
      <c r="K67" s="35"/>
    </row>
    <row r="68" spans="1:11" s="33" customFormat="1" ht="19.5" customHeight="1">
      <c r="A68" s="21" t="s">
        <v>373</v>
      </c>
      <c r="B68" s="8"/>
      <c r="C68" s="108">
        <v>36</v>
      </c>
      <c r="D68" s="144"/>
      <c r="E68" s="156">
        <v>346041</v>
      </c>
      <c r="G68" s="156">
        <v>396846</v>
      </c>
      <c r="I68" s="158">
        <v>0</v>
      </c>
      <c r="K68" s="158">
        <v>0</v>
      </c>
    </row>
    <row r="69" spans="1:11" s="33" customFormat="1" ht="19.5" customHeight="1">
      <c r="A69" s="159" t="s">
        <v>289</v>
      </c>
      <c r="B69" s="21"/>
      <c r="C69" s="108"/>
      <c r="D69" s="144"/>
      <c r="E69" s="148"/>
      <c r="G69" s="148"/>
      <c r="I69" s="157"/>
      <c r="K69" s="157"/>
    </row>
    <row r="70" spans="1:11" s="33" customFormat="1" ht="19.5" customHeight="1">
      <c r="A70" s="159" t="s">
        <v>285</v>
      </c>
      <c r="B70" s="114"/>
      <c r="C70" s="108"/>
      <c r="D70" s="144"/>
      <c r="E70" s="40">
        <f>SUM(E57:E68)</f>
        <v>-14640090</v>
      </c>
      <c r="F70" s="42"/>
      <c r="G70" s="40">
        <f>SUM(G57:G68)</f>
        <v>-9849781</v>
      </c>
      <c r="H70" s="42"/>
      <c r="I70" s="40">
        <f>SUM(I57:I68)</f>
        <v>0</v>
      </c>
      <c r="J70" s="42"/>
      <c r="K70" s="40">
        <f>SUM(K57:K68)</f>
        <v>0</v>
      </c>
    </row>
    <row r="71" spans="1:4" s="33" customFormat="1" ht="19.5" customHeight="1">
      <c r="A71" s="112" t="s">
        <v>284</v>
      </c>
      <c r="B71" s="8"/>
      <c r="C71" s="108"/>
      <c r="D71" s="144"/>
    </row>
    <row r="72" spans="1:11" s="33" customFormat="1" ht="19.5" customHeight="1">
      <c r="A72" s="112" t="s">
        <v>285</v>
      </c>
      <c r="B72" s="8"/>
      <c r="C72" s="68"/>
      <c r="D72" s="144"/>
      <c r="E72" s="149"/>
      <c r="F72" s="149"/>
      <c r="G72" s="149"/>
      <c r="H72" s="149"/>
      <c r="I72" s="149"/>
      <c r="J72" s="149"/>
      <c r="K72" s="149"/>
    </row>
    <row r="73" spans="1:11" s="33" customFormat="1" ht="19.5" customHeight="1">
      <c r="A73" s="106" t="s">
        <v>176</v>
      </c>
      <c r="B73" s="106"/>
      <c r="C73" s="108">
        <v>17</v>
      </c>
      <c r="D73" s="144"/>
      <c r="E73" s="35">
        <v>0</v>
      </c>
      <c r="F73" s="123"/>
      <c r="G73" s="150">
        <v>109484</v>
      </c>
      <c r="H73" s="123"/>
      <c r="I73" s="35">
        <v>0</v>
      </c>
      <c r="J73" s="123"/>
      <c r="K73" s="35">
        <v>0</v>
      </c>
    </row>
    <row r="74" spans="1:8" s="33" customFormat="1" ht="19.5" customHeight="1">
      <c r="A74" s="21" t="s">
        <v>330</v>
      </c>
      <c r="B74" s="96"/>
      <c r="C74" s="108"/>
      <c r="D74" s="144"/>
      <c r="E74" s="149"/>
      <c r="F74" s="149"/>
      <c r="G74" s="149"/>
      <c r="H74" s="149"/>
    </row>
    <row r="75" spans="1:11" s="33" customFormat="1" ht="19.5" customHeight="1">
      <c r="A75" s="21" t="s">
        <v>204</v>
      </c>
      <c r="B75" s="96"/>
      <c r="C75" s="108"/>
      <c r="D75" s="144"/>
      <c r="E75" s="150">
        <v>-63001</v>
      </c>
      <c r="F75" s="123"/>
      <c r="G75" s="150">
        <v>-51070</v>
      </c>
      <c r="H75" s="123"/>
      <c r="I75" s="35">
        <v>0</v>
      </c>
      <c r="J75" s="149"/>
      <c r="K75" s="35">
        <v>0</v>
      </c>
    </row>
    <row r="76" spans="1:10" s="33" customFormat="1" ht="19.5" customHeight="1">
      <c r="A76" s="21" t="s">
        <v>286</v>
      </c>
      <c r="B76" s="160"/>
      <c r="C76" s="151"/>
      <c r="D76" s="144"/>
      <c r="E76" s="150"/>
      <c r="F76" s="123"/>
      <c r="G76" s="150"/>
      <c r="H76" s="123"/>
      <c r="J76" s="123"/>
    </row>
    <row r="77" spans="1:11" s="33" customFormat="1" ht="19.5" customHeight="1">
      <c r="A77" s="21" t="s">
        <v>283</v>
      </c>
      <c r="B77" s="96"/>
      <c r="C77" s="108">
        <v>36</v>
      </c>
      <c r="D77" s="144"/>
      <c r="E77" s="152">
        <v>-9244</v>
      </c>
      <c r="F77" s="153"/>
      <c r="G77" s="152">
        <v>-1908</v>
      </c>
      <c r="H77" s="153"/>
      <c r="I77" s="158">
        <v>0</v>
      </c>
      <c r="J77" s="153"/>
      <c r="K77" s="158">
        <v>0</v>
      </c>
    </row>
    <row r="78" spans="1:11" s="33" customFormat="1" ht="19.5" customHeight="1">
      <c r="A78" s="159" t="s">
        <v>290</v>
      </c>
      <c r="B78" s="96"/>
      <c r="C78" s="108"/>
      <c r="D78" s="144"/>
      <c r="E78" s="153"/>
      <c r="F78" s="153"/>
      <c r="G78" s="153"/>
      <c r="H78" s="153"/>
      <c r="I78" s="153"/>
      <c r="J78" s="153"/>
      <c r="K78" s="153"/>
    </row>
    <row r="79" spans="1:11" s="33" customFormat="1" ht="19.5" customHeight="1">
      <c r="A79" s="159" t="s">
        <v>285</v>
      </c>
      <c r="B79" s="96"/>
      <c r="C79" s="108"/>
      <c r="D79" s="144"/>
      <c r="E79" s="161">
        <f>SUM(E73:E77)</f>
        <v>-72245</v>
      </c>
      <c r="F79" s="154"/>
      <c r="G79" s="161">
        <f>SUM(G73:G77)</f>
        <v>56506</v>
      </c>
      <c r="H79" s="154"/>
      <c r="I79" s="161">
        <f>SUM(I54:I77)</f>
        <v>0</v>
      </c>
      <c r="J79" s="154"/>
      <c r="K79" s="161">
        <f>SUM(K54:K77)</f>
        <v>0</v>
      </c>
    </row>
    <row r="80" spans="1:11" s="33" customFormat="1" ht="19.5" customHeight="1">
      <c r="A80" s="96" t="s">
        <v>205</v>
      </c>
      <c r="B80" s="96"/>
      <c r="C80" s="108"/>
      <c r="D80" s="144"/>
      <c r="F80" s="27"/>
      <c r="H80" s="32"/>
      <c r="I80" s="32"/>
      <c r="J80" s="32"/>
      <c r="K80" s="32"/>
    </row>
    <row r="81" spans="1:11" s="33" customFormat="1" ht="19.5" customHeight="1">
      <c r="A81" s="96" t="s">
        <v>193</v>
      </c>
      <c r="B81" s="96"/>
      <c r="C81" s="108"/>
      <c r="D81" s="144"/>
      <c r="E81" s="34">
        <f>E79+E70</f>
        <v>-14712335</v>
      </c>
      <c r="F81" s="22"/>
      <c r="G81" s="34">
        <f>G79+G70</f>
        <v>-9793275</v>
      </c>
      <c r="H81" s="31"/>
      <c r="I81" s="34">
        <f>I79+I70</f>
        <v>0</v>
      </c>
      <c r="J81" s="31"/>
      <c r="K81" s="34">
        <f>K79+K70</f>
        <v>0</v>
      </c>
    </row>
    <row r="82" spans="1:11" s="33" customFormat="1" ht="19.5" customHeight="1">
      <c r="A82" s="96" t="s">
        <v>114</v>
      </c>
      <c r="B82" s="106"/>
      <c r="C82" s="108"/>
      <c r="D82" s="144"/>
      <c r="E82" s="26"/>
      <c r="F82" s="27"/>
      <c r="G82" s="26"/>
      <c r="H82" s="32"/>
      <c r="I82" s="35"/>
      <c r="J82" s="32"/>
      <c r="K82" s="35"/>
    </row>
    <row r="83" spans="1:11" s="33" customFormat="1" ht="19.5" customHeight="1" thickBot="1">
      <c r="A83" s="96" t="s">
        <v>131</v>
      </c>
      <c r="B83" s="106"/>
      <c r="C83" s="108"/>
      <c r="D83" s="144"/>
      <c r="E83" s="36">
        <f>SUM(E81,E52)</f>
        <v>6712344</v>
      </c>
      <c r="F83" s="22"/>
      <c r="G83" s="36">
        <f>SUM(G81,G52)</f>
        <v>8105031</v>
      </c>
      <c r="H83" s="31"/>
      <c r="I83" s="36">
        <f>SUM(I81,I52)</f>
        <v>13896707</v>
      </c>
      <c r="J83" s="31"/>
      <c r="K83" s="36">
        <f>SUM(K81,K52)</f>
        <v>11615164</v>
      </c>
    </row>
    <row r="84" spans="1:11" s="33" customFormat="1" ht="4.5" customHeight="1" thickTop="1">
      <c r="A84" s="106"/>
      <c r="B84" s="106"/>
      <c r="C84" s="108"/>
      <c r="D84" s="144"/>
      <c r="E84" s="26"/>
      <c r="F84" s="26"/>
      <c r="G84" s="26"/>
      <c r="H84" s="26"/>
      <c r="I84" s="35"/>
      <c r="J84" s="32"/>
      <c r="K84" s="35"/>
    </row>
    <row r="85" s="33" customFormat="1" ht="19.5" customHeight="1"/>
    <row r="86" spans="1:11" s="33" customFormat="1" ht="20.25" customHeight="1">
      <c r="A86" s="28" t="s">
        <v>28</v>
      </c>
      <c r="B86" s="28"/>
      <c r="C86" s="28"/>
      <c r="D86" s="28"/>
      <c r="E86" s="28"/>
      <c r="F86" s="28"/>
      <c r="G86" s="28"/>
      <c r="H86" s="29"/>
      <c r="I86" s="29"/>
      <c r="J86" s="29"/>
      <c r="K86" s="29"/>
    </row>
    <row r="87" spans="1:11" s="33" customFormat="1" ht="20.25" customHeight="1">
      <c r="A87" s="28" t="s">
        <v>29</v>
      </c>
      <c r="B87" s="28"/>
      <c r="C87" s="28"/>
      <c r="D87" s="28"/>
      <c r="E87" s="28"/>
      <c r="F87" s="28"/>
      <c r="G87" s="28"/>
      <c r="H87" s="29"/>
      <c r="I87" s="29"/>
      <c r="J87" s="29"/>
      <c r="K87" s="29"/>
    </row>
    <row r="88" spans="1:11" s="33" customFormat="1" ht="20.25" customHeight="1">
      <c r="A88" s="142" t="s">
        <v>130</v>
      </c>
      <c r="B88" s="116"/>
      <c r="C88" s="143"/>
      <c r="D88" s="30"/>
      <c r="E88" s="30"/>
      <c r="F88" s="30"/>
      <c r="G88" s="30"/>
      <c r="H88" s="29"/>
      <c r="I88" s="29"/>
      <c r="J88" s="29"/>
      <c r="K88" s="29"/>
    </row>
    <row r="89" spans="1:11" ht="19.5" customHeight="1">
      <c r="A89" s="8"/>
      <c r="B89" s="8"/>
      <c r="C89" s="108"/>
      <c r="D89" s="113"/>
      <c r="E89" s="85"/>
      <c r="F89" s="85"/>
      <c r="G89" s="85"/>
      <c r="H89" s="85"/>
      <c r="I89" s="85"/>
      <c r="J89" s="86"/>
      <c r="K89" s="118" t="s">
        <v>104</v>
      </c>
    </row>
    <row r="90" spans="1:11" s="33" customFormat="1" ht="20.25" customHeight="1">
      <c r="A90" s="96"/>
      <c r="B90" s="96"/>
      <c r="C90" s="108"/>
      <c r="D90" s="29"/>
      <c r="E90" s="340" t="s">
        <v>0</v>
      </c>
      <c r="F90" s="340"/>
      <c r="G90" s="340"/>
      <c r="H90" s="340"/>
      <c r="I90" s="340" t="s">
        <v>56</v>
      </c>
      <c r="J90" s="340"/>
      <c r="K90" s="340"/>
    </row>
    <row r="91" spans="1:11" s="33" customFormat="1" ht="20.25" customHeight="1">
      <c r="A91" s="96"/>
      <c r="B91" s="96"/>
      <c r="C91" s="108"/>
      <c r="D91" s="29"/>
      <c r="E91" s="339" t="s">
        <v>57</v>
      </c>
      <c r="F91" s="339"/>
      <c r="G91" s="339"/>
      <c r="H91" s="339"/>
      <c r="I91" s="342" t="s">
        <v>153</v>
      </c>
      <c r="J91" s="342"/>
      <c r="K91" s="342"/>
    </row>
    <row r="92" spans="1:11" ht="19.5" customHeight="1">
      <c r="A92" s="96"/>
      <c r="B92" s="96"/>
      <c r="C92" s="114"/>
      <c r="D92" s="113"/>
      <c r="E92" s="343" t="s">
        <v>178</v>
      </c>
      <c r="F92" s="341"/>
      <c r="G92" s="341"/>
      <c r="H92" s="103"/>
      <c r="I92" s="343" t="s">
        <v>178</v>
      </c>
      <c r="J92" s="341"/>
      <c r="K92" s="341"/>
    </row>
    <row r="93" spans="1:11" ht="13.5">
      <c r="A93" s="96"/>
      <c r="B93" s="96"/>
      <c r="C93" s="108"/>
      <c r="D93" s="113"/>
      <c r="E93" s="101">
        <v>2018</v>
      </c>
      <c r="F93" s="90"/>
      <c r="G93" s="101">
        <v>2017</v>
      </c>
      <c r="H93" s="90"/>
      <c r="I93" s="101">
        <v>2018</v>
      </c>
      <c r="J93" s="90"/>
      <c r="K93" s="101">
        <v>2017</v>
      </c>
    </row>
    <row r="95" spans="1:11" ht="20.25" customHeight="1">
      <c r="A95" s="96" t="s">
        <v>114</v>
      </c>
      <c r="B95" s="96"/>
      <c r="C95" s="108"/>
      <c r="D95" s="144"/>
      <c r="E95" s="31"/>
      <c r="F95" s="22"/>
      <c r="G95" s="31"/>
      <c r="H95" s="22"/>
      <c r="I95" s="31"/>
      <c r="J95" s="22"/>
      <c r="K95" s="31"/>
    </row>
    <row r="96" spans="1:11" ht="20.25" customHeight="1">
      <c r="A96" s="96" t="s">
        <v>115</v>
      </c>
      <c r="B96" s="96"/>
      <c r="C96" s="108"/>
      <c r="D96" s="144"/>
      <c r="E96" s="31"/>
      <c r="F96" s="22"/>
      <c r="G96" s="31"/>
      <c r="H96" s="22"/>
      <c r="I96" s="31"/>
      <c r="J96" s="22"/>
      <c r="K96" s="31"/>
    </row>
    <row r="97" spans="1:11" ht="20.25" customHeight="1">
      <c r="A97" s="106" t="s">
        <v>66</v>
      </c>
      <c r="B97" s="106"/>
      <c r="C97" s="108"/>
      <c r="D97" s="144"/>
      <c r="E97" s="32">
        <v>3123582</v>
      </c>
      <c r="F97" s="32"/>
      <c r="G97" s="32">
        <v>7225082</v>
      </c>
      <c r="H97" s="32"/>
      <c r="I97" s="32">
        <v>13896707</v>
      </c>
      <c r="J97" s="32"/>
      <c r="K97" s="32">
        <v>11615164</v>
      </c>
    </row>
    <row r="98" spans="1:11" ht="20.25" customHeight="1">
      <c r="A98" s="106" t="s">
        <v>112</v>
      </c>
      <c r="B98" s="106"/>
      <c r="C98" s="106"/>
      <c r="D98" s="106"/>
      <c r="E98" s="172">
        <v>3588762</v>
      </c>
      <c r="F98" s="106"/>
      <c r="G98" s="172">
        <v>879949</v>
      </c>
      <c r="H98" s="106"/>
      <c r="I98" s="158">
        <v>0</v>
      </c>
      <c r="J98" s="106"/>
      <c r="K98" s="158" t="s">
        <v>2</v>
      </c>
    </row>
    <row r="99" spans="1:11" ht="20.25" customHeight="1">
      <c r="A99" s="96" t="s">
        <v>114</v>
      </c>
      <c r="B99" s="96"/>
      <c r="C99" s="145"/>
      <c r="D99" s="146"/>
      <c r="E99" s="31"/>
      <c r="F99" s="22"/>
      <c r="G99" s="31"/>
      <c r="H99" s="22"/>
      <c r="I99" s="31"/>
      <c r="J99" s="22"/>
      <c r="K99" s="31"/>
    </row>
    <row r="100" spans="1:11" ht="20.25" customHeight="1" thickBot="1">
      <c r="A100" s="96" t="s">
        <v>131</v>
      </c>
      <c r="B100" s="106"/>
      <c r="C100" s="108"/>
      <c r="D100" s="144"/>
      <c r="E100" s="36">
        <f>SUM(E97:E99)</f>
        <v>6712344</v>
      </c>
      <c r="F100" s="22"/>
      <c r="G100" s="36">
        <f>SUM(G97:G99)</f>
        <v>8105031</v>
      </c>
      <c r="H100" s="22"/>
      <c r="I100" s="36">
        <f>SUM(I97:I99)</f>
        <v>13896707</v>
      </c>
      <c r="J100" s="22"/>
      <c r="K100" s="36">
        <f>SUM(K97:K99)</f>
        <v>11615164</v>
      </c>
    </row>
    <row r="101" ht="20.25" customHeight="1" thickTop="1"/>
  </sheetData>
  <sheetProtection/>
  <mergeCells count="18">
    <mergeCell ref="E5:H5"/>
    <mergeCell ref="E6:H6"/>
    <mergeCell ref="E7:G7"/>
    <mergeCell ref="I7:K7"/>
    <mergeCell ref="I5:K5"/>
    <mergeCell ref="I6:K6"/>
    <mergeCell ref="E47:H47"/>
    <mergeCell ref="E48:H48"/>
    <mergeCell ref="E49:G49"/>
    <mergeCell ref="I49:K49"/>
    <mergeCell ref="I47:K47"/>
    <mergeCell ref="I48:K48"/>
    <mergeCell ref="E90:H90"/>
    <mergeCell ref="I90:K90"/>
    <mergeCell ref="E91:H91"/>
    <mergeCell ref="I91:K91"/>
    <mergeCell ref="E92:G92"/>
    <mergeCell ref="I92:K92"/>
  </mergeCells>
  <printOptions horizontalCentered="1"/>
  <pageMargins left="0.8" right="0.55" top="0.48" bottom="0.5" header="0.5" footer="0.5"/>
  <pageSetup firstPageNumber="10" useFirstPageNumber="1" fitToHeight="2" horizontalDpi="600" verticalDpi="600" orientation="portrait" paperSize="9" scale="84" r:id="rId1"/>
  <headerFooter alignWithMargins="0">
    <oddFooter>&amp;L   The accompanying notes are an integral part of these financial statements.
&amp;C&amp;P</oddFooter>
  </headerFooter>
  <rowBreaks count="2" manualBreakCount="2">
    <brk id="42" max="10" man="1"/>
    <brk id="8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87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20.25" customHeight="1"/>
  <cols>
    <col min="1" max="1" width="45.57421875" style="193" customWidth="1"/>
    <col min="2" max="2" width="5.421875" style="193" customWidth="1"/>
    <col min="3" max="3" width="13.00390625" style="193" customWidth="1"/>
    <col min="4" max="4" width="0.9921875" style="193" customWidth="1"/>
    <col min="5" max="5" width="14.140625" style="193" bestFit="1" customWidth="1"/>
    <col min="6" max="6" width="0.9921875" style="193" customWidth="1"/>
    <col min="7" max="7" width="12.8515625" style="193" customWidth="1"/>
    <col min="8" max="8" width="0.9921875" style="193" customWidth="1"/>
    <col min="9" max="9" width="11.8515625" style="193" customWidth="1"/>
    <col min="10" max="10" width="0.9921875" style="193" customWidth="1"/>
    <col min="11" max="11" width="17.140625" style="193" customWidth="1"/>
    <col min="12" max="12" width="0.9921875" style="193" customWidth="1"/>
    <col min="13" max="13" width="14.57421875" style="193" bestFit="1" customWidth="1"/>
    <col min="14" max="14" width="0.9921875" style="193" customWidth="1"/>
    <col min="15" max="15" width="10.00390625" style="193" customWidth="1"/>
    <col min="16" max="16" width="0.9921875" style="193" customWidth="1"/>
    <col min="17" max="17" width="14.00390625" style="193" customWidth="1"/>
    <col min="18" max="18" width="0.9921875" style="193" customWidth="1"/>
    <col min="19" max="19" width="12.8515625" style="193" bestFit="1" customWidth="1"/>
    <col min="20" max="20" width="0.9921875" style="193" customWidth="1"/>
    <col min="21" max="21" width="14.57421875" style="193" customWidth="1"/>
    <col min="22" max="22" width="0.9921875" style="193" customWidth="1"/>
    <col min="23" max="23" width="12.8515625" style="193" customWidth="1"/>
    <col min="24" max="24" width="0.9921875" style="193" customWidth="1"/>
    <col min="25" max="25" width="12.57421875" style="193" customWidth="1"/>
    <col min="26" max="26" width="0.9921875" style="193" customWidth="1"/>
    <col min="27" max="27" width="15.8515625" style="193" customWidth="1"/>
    <col min="28" max="28" width="0.9921875" style="193" customWidth="1"/>
    <col min="29" max="29" width="12.8515625" style="193" customWidth="1"/>
    <col min="30" max="30" width="0.9921875" style="193" customWidth="1"/>
    <col min="31" max="31" width="18.140625" style="193" customWidth="1"/>
    <col min="32" max="32" width="0.9921875" style="193" customWidth="1"/>
    <col min="33" max="33" width="12.8515625" style="193" customWidth="1"/>
    <col min="34" max="34" width="0.9921875" style="193" customWidth="1"/>
    <col min="35" max="35" width="19.8515625" style="193" bestFit="1" customWidth="1"/>
    <col min="36" max="36" width="0.5625" style="193" customWidth="1"/>
    <col min="37" max="16384" width="9.140625" style="193" customWidth="1"/>
  </cols>
  <sheetData>
    <row r="1" spans="1:4" ht="20.25" customHeight="1">
      <c r="A1" s="191" t="s">
        <v>32</v>
      </c>
      <c r="B1" s="191"/>
      <c r="C1" s="192"/>
      <c r="D1" s="192"/>
    </row>
    <row r="2" spans="1:2" ht="20.25" customHeight="1">
      <c r="A2" s="191" t="s">
        <v>33</v>
      </c>
      <c r="B2" s="191"/>
    </row>
    <row r="3" spans="1:24" ht="20.25" customHeight="1">
      <c r="A3" s="194" t="s">
        <v>68</v>
      </c>
      <c r="B3" s="194"/>
      <c r="C3" s="195"/>
      <c r="D3" s="195"/>
      <c r="O3" s="195"/>
      <c r="Q3" s="195"/>
      <c r="R3" s="195"/>
      <c r="S3" s="195"/>
      <c r="U3" s="195"/>
      <c r="V3" s="195"/>
      <c r="W3" s="195"/>
      <c r="X3" s="195"/>
    </row>
    <row r="4" spans="1:35" ht="15.75" customHeight="1">
      <c r="A4" s="196"/>
      <c r="B4" s="196"/>
      <c r="AI4" s="197" t="s">
        <v>104</v>
      </c>
    </row>
    <row r="5" spans="3:35" s="198" customFormat="1" ht="16.5" customHeight="1">
      <c r="C5" s="345" t="s">
        <v>58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</row>
    <row r="6" spans="3:35" s="198" customFormat="1" ht="15.75" customHeight="1">
      <c r="C6" s="199"/>
      <c r="D6" s="199"/>
      <c r="E6" s="199"/>
      <c r="F6" s="199"/>
      <c r="G6" s="199"/>
      <c r="H6" s="199"/>
      <c r="I6" s="199"/>
      <c r="J6" s="199"/>
      <c r="K6" s="200" t="s">
        <v>162</v>
      </c>
      <c r="L6" s="199"/>
      <c r="M6" s="199"/>
      <c r="N6" s="199"/>
      <c r="O6" s="199"/>
      <c r="P6" s="199"/>
      <c r="Q6" s="199"/>
      <c r="R6" s="199"/>
      <c r="S6" s="344" t="s">
        <v>109</v>
      </c>
      <c r="T6" s="344"/>
      <c r="U6" s="344"/>
      <c r="V6" s="344"/>
      <c r="W6" s="344"/>
      <c r="X6" s="344"/>
      <c r="Y6" s="344"/>
      <c r="Z6" s="199"/>
      <c r="AE6" s="199"/>
      <c r="AG6" s="199"/>
      <c r="AI6" s="199"/>
    </row>
    <row r="7" spans="6:33" s="198" customFormat="1" ht="21" customHeight="1">
      <c r="F7" s="202"/>
      <c r="G7" s="202"/>
      <c r="H7" s="202"/>
      <c r="I7" s="202"/>
      <c r="J7" s="202"/>
      <c r="K7" s="200" t="s">
        <v>246</v>
      </c>
      <c r="L7" s="203"/>
      <c r="M7" s="203"/>
      <c r="N7" s="202"/>
      <c r="O7" s="202"/>
      <c r="P7" s="202"/>
      <c r="U7" s="200" t="s">
        <v>248</v>
      </c>
      <c r="V7" s="202"/>
      <c r="W7" s="200" t="s">
        <v>206</v>
      </c>
      <c r="Y7" s="200" t="s">
        <v>116</v>
      </c>
      <c r="AE7" s="200" t="s">
        <v>263</v>
      </c>
      <c r="AG7" s="202"/>
    </row>
    <row r="8" spans="3:35" s="198" customFormat="1" ht="20.25" customHeight="1">
      <c r="C8" s="202" t="s">
        <v>52</v>
      </c>
      <c r="D8" s="202"/>
      <c r="E8" s="202"/>
      <c r="F8" s="202"/>
      <c r="G8" s="204" t="s">
        <v>244</v>
      </c>
      <c r="H8" s="202"/>
      <c r="J8" s="202"/>
      <c r="K8" s="200" t="s">
        <v>247</v>
      </c>
      <c r="L8" s="202"/>
      <c r="M8" s="203" t="s">
        <v>137</v>
      </c>
      <c r="N8" s="202"/>
      <c r="P8" s="202"/>
      <c r="Q8" s="205" t="s">
        <v>72</v>
      </c>
      <c r="S8" s="203" t="s">
        <v>8</v>
      </c>
      <c r="T8" s="202"/>
      <c r="U8" s="200" t="s">
        <v>249</v>
      </c>
      <c r="V8" s="202"/>
      <c r="W8" s="200" t="s">
        <v>207</v>
      </c>
      <c r="X8" s="202"/>
      <c r="Y8" s="200" t="s">
        <v>117</v>
      </c>
      <c r="AC8" s="206" t="s">
        <v>215</v>
      </c>
      <c r="AE8" s="200" t="s">
        <v>256</v>
      </c>
      <c r="AG8" s="207" t="s">
        <v>120</v>
      </c>
      <c r="AI8" s="200" t="s">
        <v>9</v>
      </c>
    </row>
    <row r="9" spans="3:35" s="198" customFormat="1" ht="20.25" customHeight="1">
      <c r="C9" s="202" t="s">
        <v>15</v>
      </c>
      <c r="D9" s="202"/>
      <c r="E9" s="202" t="s">
        <v>70</v>
      </c>
      <c r="F9" s="202"/>
      <c r="G9" s="204" t="s">
        <v>245</v>
      </c>
      <c r="H9" s="202"/>
      <c r="I9" s="208" t="s">
        <v>140</v>
      </c>
      <c r="J9" s="202"/>
      <c r="K9" s="200" t="s">
        <v>163</v>
      </c>
      <c r="L9" s="202"/>
      <c r="M9" s="203" t="s">
        <v>138</v>
      </c>
      <c r="N9" s="202"/>
      <c r="O9" s="202" t="s">
        <v>62</v>
      </c>
      <c r="P9" s="202"/>
      <c r="Q9" s="205" t="s">
        <v>79</v>
      </c>
      <c r="S9" s="203" t="s">
        <v>78</v>
      </c>
      <c r="T9" s="202"/>
      <c r="U9" s="200" t="s">
        <v>250</v>
      </c>
      <c r="V9" s="202"/>
      <c r="W9" s="200" t="s">
        <v>49</v>
      </c>
      <c r="X9" s="202"/>
      <c r="Y9" s="200" t="s">
        <v>262</v>
      </c>
      <c r="Z9" s="202"/>
      <c r="AC9" s="206" t="s">
        <v>216</v>
      </c>
      <c r="AE9" s="200" t="s">
        <v>118</v>
      </c>
      <c r="AG9" s="209" t="s">
        <v>121</v>
      </c>
      <c r="AI9" s="200" t="s">
        <v>257</v>
      </c>
    </row>
    <row r="10" spans="2:35" s="198" customFormat="1" ht="20.25" customHeight="1">
      <c r="B10" s="210" t="s">
        <v>35</v>
      </c>
      <c r="C10" s="201" t="s">
        <v>41</v>
      </c>
      <c r="D10" s="202"/>
      <c r="E10" s="201" t="s">
        <v>71</v>
      </c>
      <c r="F10" s="202"/>
      <c r="G10" s="201" t="s">
        <v>71</v>
      </c>
      <c r="H10" s="202"/>
      <c r="I10" s="211" t="s">
        <v>136</v>
      </c>
      <c r="J10" s="202"/>
      <c r="K10" s="212" t="s">
        <v>172</v>
      </c>
      <c r="L10" s="202"/>
      <c r="M10" s="213" t="s">
        <v>139</v>
      </c>
      <c r="N10" s="202"/>
      <c r="O10" s="201" t="s">
        <v>43</v>
      </c>
      <c r="P10" s="202"/>
      <c r="Q10" s="214" t="s">
        <v>80</v>
      </c>
      <c r="S10" s="213" t="s">
        <v>77</v>
      </c>
      <c r="T10" s="202"/>
      <c r="U10" s="212" t="s">
        <v>251</v>
      </c>
      <c r="V10" s="202"/>
      <c r="W10" s="212" t="s">
        <v>78</v>
      </c>
      <c r="X10" s="202"/>
      <c r="Y10" s="212" t="s">
        <v>252</v>
      </c>
      <c r="Z10" s="202"/>
      <c r="AA10" s="212" t="s">
        <v>126</v>
      </c>
      <c r="AC10" s="212" t="s">
        <v>217</v>
      </c>
      <c r="AE10" s="212" t="s">
        <v>119</v>
      </c>
      <c r="AG10" s="201" t="s">
        <v>73</v>
      </c>
      <c r="AI10" s="212" t="s">
        <v>42</v>
      </c>
    </row>
    <row r="11" spans="3:35" s="198" customFormat="1" ht="9" customHeight="1"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E11" s="215"/>
      <c r="AG11" s="215"/>
      <c r="AI11" s="215"/>
    </row>
    <row r="12" s="216" customFormat="1" ht="20.25" customHeight="1">
      <c r="A12" s="216" t="s">
        <v>196</v>
      </c>
    </row>
    <row r="13" spans="1:35" s="220" customFormat="1" ht="20.25" customHeight="1">
      <c r="A13" s="216" t="s">
        <v>194</v>
      </c>
      <c r="B13" s="216"/>
      <c r="C13" s="217">
        <v>7742942</v>
      </c>
      <c r="D13" s="217"/>
      <c r="E13" s="217">
        <v>-1135146</v>
      </c>
      <c r="F13" s="217"/>
      <c r="G13" s="217">
        <v>36462883</v>
      </c>
      <c r="H13" s="217"/>
      <c r="I13" s="217">
        <v>3470021</v>
      </c>
      <c r="J13" s="217"/>
      <c r="K13" s="217">
        <v>4001573</v>
      </c>
      <c r="L13" s="217"/>
      <c r="M13" s="218">
        <v>-5159</v>
      </c>
      <c r="N13" s="217"/>
      <c r="O13" s="217">
        <v>820666</v>
      </c>
      <c r="P13" s="217"/>
      <c r="Q13" s="217">
        <v>74782483</v>
      </c>
      <c r="R13" s="217"/>
      <c r="S13" s="217">
        <v>13723199</v>
      </c>
      <c r="T13" s="217"/>
      <c r="U13" s="217">
        <v>-2894310</v>
      </c>
      <c r="V13" s="217"/>
      <c r="W13" s="217">
        <v>-3271469</v>
      </c>
      <c r="X13" s="217"/>
      <c r="Y13" s="217">
        <v>7557420</v>
      </c>
      <c r="Z13" s="217"/>
      <c r="AA13" s="219">
        <f>SUM(C13:W13)</f>
        <v>133697683</v>
      </c>
      <c r="AC13" s="221">
        <v>0</v>
      </c>
      <c r="AE13" s="217">
        <f>SUM(C13:W13)</f>
        <v>133697683</v>
      </c>
      <c r="AG13" s="217">
        <v>60008727</v>
      </c>
      <c r="AI13" s="217">
        <f>SUM(AE13:AG13)</f>
        <v>193706410</v>
      </c>
    </row>
    <row r="14" spans="1:35" s="216" customFormat="1" ht="20.25" customHeight="1">
      <c r="A14" s="216" t="s">
        <v>242</v>
      </c>
      <c r="C14" s="222"/>
      <c r="D14" s="223"/>
      <c r="E14" s="222"/>
      <c r="F14" s="223"/>
      <c r="G14" s="222"/>
      <c r="H14" s="223"/>
      <c r="J14" s="223"/>
      <c r="K14" s="222"/>
      <c r="L14" s="223"/>
      <c r="M14" s="222"/>
      <c r="N14" s="223"/>
      <c r="O14" s="222"/>
      <c r="P14" s="223"/>
      <c r="Q14" s="222"/>
      <c r="R14" s="223"/>
      <c r="S14" s="224"/>
      <c r="T14" s="223"/>
      <c r="U14" s="222"/>
      <c r="V14" s="223"/>
      <c r="W14" s="222"/>
      <c r="X14" s="222"/>
      <c r="Y14" s="224"/>
      <c r="Z14" s="223"/>
      <c r="AE14" s="224"/>
      <c r="AG14" s="224"/>
      <c r="AI14" s="224"/>
    </row>
    <row r="15" spans="1:35" s="216" customFormat="1" ht="20.25" customHeight="1">
      <c r="A15" s="216" t="s">
        <v>122</v>
      </c>
      <c r="C15" s="222"/>
      <c r="D15" s="223"/>
      <c r="E15" s="222"/>
      <c r="F15" s="223"/>
      <c r="G15" s="222"/>
      <c r="H15" s="223"/>
      <c r="J15" s="223"/>
      <c r="K15" s="222"/>
      <c r="L15" s="223"/>
      <c r="M15" s="222"/>
      <c r="N15" s="223"/>
      <c r="O15" s="222"/>
      <c r="P15" s="223"/>
      <c r="Q15" s="222"/>
      <c r="R15" s="223"/>
      <c r="S15" s="224"/>
      <c r="T15" s="223"/>
      <c r="U15" s="222"/>
      <c r="V15" s="223"/>
      <c r="W15" s="222"/>
      <c r="X15" s="222"/>
      <c r="Y15" s="224"/>
      <c r="Z15" s="223"/>
      <c r="AE15" s="224"/>
      <c r="AG15" s="224"/>
      <c r="AI15" s="224"/>
    </row>
    <row r="16" spans="1:35" s="216" customFormat="1" ht="20.25" customHeight="1">
      <c r="A16" s="225" t="s">
        <v>208</v>
      </c>
      <c r="B16" s="225"/>
      <c r="C16" s="222"/>
      <c r="D16" s="223"/>
      <c r="E16" s="222"/>
      <c r="F16" s="223"/>
      <c r="G16" s="222"/>
      <c r="H16" s="223"/>
      <c r="J16" s="223"/>
      <c r="K16" s="222"/>
      <c r="L16" s="223"/>
      <c r="M16" s="222"/>
      <c r="N16" s="223"/>
      <c r="O16" s="222"/>
      <c r="P16" s="223"/>
      <c r="Q16" s="222"/>
      <c r="R16" s="223"/>
      <c r="S16" s="224"/>
      <c r="T16" s="223"/>
      <c r="U16" s="222"/>
      <c r="V16" s="223"/>
      <c r="W16" s="222"/>
      <c r="X16" s="222"/>
      <c r="Y16" s="224"/>
      <c r="Z16" s="223"/>
      <c r="AE16" s="224"/>
      <c r="AG16" s="224"/>
      <c r="AI16" s="224"/>
    </row>
    <row r="17" spans="1:35" s="216" customFormat="1" ht="20.25" customHeight="1">
      <c r="A17" s="226" t="s">
        <v>276</v>
      </c>
      <c r="B17" s="227">
        <v>27</v>
      </c>
      <c r="C17" s="228">
        <v>868300</v>
      </c>
      <c r="D17" s="223"/>
      <c r="E17" s="221">
        <v>0</v>
      </c>
      <c r="F17" s="223"/>
      <c r="G17" s="228">
        <v>20836026</v>
      </c>
      <c r="H17" s="223"/>
      <c r="I17" s="221">
        <v>0</v>
      </c>
      <c r="J17" s="223"/>
      <c r="K17" s="221">
        <v>0</v>
      </c>
      <c r="L17" s="223"/>
      <c r="M17" s="221">
        <v>0</v>
      </c>
      <c r="N17" s="223"/>
      <c r="O17" s="221">
        <v>0</v>
      </c>
      <c r="P17" s="223"/>
      <c r="Q17" s="221">
        <v>0</v>
      </c>
      <c r="R17" s="223"/>
      <c r="S17" s="221">
        <v>0</v>
      </c>
      <c r="T17" s="223"/>
      <c r="U17" s="221">
        <v>0</v>
      </c>
      <c r="V17" s="223"/>
      <c r="W17" s="221">
        <v>0</v>
      </c>
      <c r="X17" s="222"/>
      <c r="Y17" s="221">
        <v>0</v>
      </c>
      <c r="Z17" s="223"/>
      <c r="AA17" s="230">
        <f>SUM(C17:W17)</f>
        <v>21704326</v>
      </c>
      <c r="AC17" s="221">
        <v>0</v>
      </c>
      <c r="AE17" s="230">
        <f>SUM(C17:Y17)</f>
        <v>21704326</v>
      </c>
      <c r="AG17" s="221">
        <v>0</v>
      </c>
      <c r="AI17" s="228">
        <f>SUM(AE17:AG17)</f>
        <v>21704326</v>
      </c>
    </row>
    <row r="18" spans="1:35" s="216" customFormat="1" ht="20.25" customHeight="1">
      <c r="A18" s="226" t="s">
        <v>209</v>
      </c>
      <c r="B18" s="227">
        <v>28</v>
      </c>
      <c r="C18" s="231" t="s">
        <v>2</v>
      </c>
      <c r="D18" s="223"/>
      <c r="E18" s="228">
        <v>-1774103</v>
      </c>
      <c r="F18" s="223"/>
      <c r="G18" s="229">
        <v>0</v>
      </c>
      <c r="H18" s="223"/>
      <c r="I18" s="221">
        <v>0</v>
      </c>
      <c r="J18" s="223"/>
      <c r="K18" s="221">
        <v>0</v>
      </c>
      <c r="L18" s="223"/>
      <c r="M18" s="221">
        <v>0</v>
      </c>
      <c r="N18" s="223"/>
      <c r="O18" s="221">
        <v>0</v>
      </c>
      <c r="P18" s="223"/>
      <c r="Q18" s="221">
        <v>0</v>
      </c>
      <c r="R18" s="223"/>
      <c r="S18" s="221">
        <v>0</v>
      </c>
      <c r="T18" s="223"/>
      <c r="U18" s="221">
        <v>0</v>
      </c>
      <c r="V18" s="223"/>
      <c r="W18" s="221">
        <v>0</v>
      </c>
      <c r="X18" s="222"/>
      <c r="Y18" s="221">
        <v>0</v>
      </c>
      <c r="Z18" s="223"/>
      <c r="AA18" s="230">
        <f>SUM(C18:W18)</f>
        <v>-1774103</v>
      </c>
      <c r="AC18" s="221">
        <v>0</v>
      </c>
      <c r="AE18" s="230">
        <f>SUM(C18:Y18)</f>
        <v>-1774103</v>
      </c>
      <c r="AG18" s="221">
        <v>0</v>
      </c>
      <c r="AI18" s="228">
        <f>SUM(AE18:AG18)</f>
        <v>-1774103</v>
      </c>
    </row>
    <row r="19" spans="1:35" s="216" customFormat="1" ht="20.25" customHeight="1">
      <c r="A19" s="232" t="s">
        <v>191</v>
      </c>
      <c r="B19" s="225"/>
      <c r="C19" s="233" t="s">
        <v>2</v>
      </c>
      <c r="D19" s="234"/>
      <c r="E19" s="235">
        <v>0</v>
      </c>
      <c r="F19" s="234"/>
      <c r="G19" s="236">
        <v>0</v>
      </c>
      <c r="H19" s="234"/>
      <c r="I19" s="235">
        <v>0</v>
      </c>
      <c r="J19" s="230"/>
      <c r="K19" s="237" t="s">
        <v>2</v>
      </c>
      <c r="L19" s="230"/>
      <c r="M19" s="235">
        <v>0</v>
      </c>
      <c r="N19" s="230"/>
      <c r="O19" s="235">
        <v>0</v>
      </c>
      <c r="P19" s="238"/>
      <c r="Q19" s="239">
        <v>-7417154</v>
      </c>
      <c r="R19" s="240"/>
      <c r="S19" s="241" t="s">
        <v>2</v>
      </c>
      <c r="T19" s="242"/>
      <c r="U19" s="241" t="s">
        <v>2</v>
      </c>
      <c r="V19" s="242"/>
      <c r="W19" s="241" t="s">
        <v>2</v>
      </c>
      <c r="X19" s="243"/>
      <c r="Y19" s="241" t="s">
        <v>2</v>
      </c>
      <c r="Z19" s="244"/>
      <c r="AA19" s="241">
        <f>SUM(C19:W19)</f>
        <v>-7417154</v>
      </c>
      <c r="AB19" s="240"/>
      <c r="AC19" s="235">
        <v>0</v>
      </c>
      <c r="AD19" s="240"/>
      <c r="AE19" s="241">
        <f>SUM(C19:Y19)</f>
        <v>-7417154</v>
      </c>
      <c r="AF19" s="240"/>
      <c r="AG19" s="241">
        <v>-2411951</v>
      </c>
      <c r="AH19" s="240"/>
      <c r="AI19" s="245">
        <f>SUM(AE19:AG19)</f>
        <v>-9829105</v>
      </c>
    </row>
    <row r="20" spans="1:35" s="216" customFormat="1" ht="20.25" customHeight="1">
      <c r="A20" s="225" t="s">
        <v>253</v>
      </c>
      <c r="B20" s="225"/>
      <c r="C20" s="237">
        <f>SUM(C17:C19)</f>
        <v>868300</v>
      </c>
      <c r="D20" s="246"/>
      <c r="E20" s="237">
        <f>SUM(E17:E19)</f>
        <v>-1774103</v>
      </c>
      <c r="F20" s="246"/>
      <c r="G20" s="237">
        <f>SUM(G17:G19)</f>
        <v>20836026</v>
      </c>
      <c r="H20" s="246"/>
      <c r="I20" s="237" t="s">
        <v>2</v>
      </c>
      <c r="J20" s="246"/>
      <c r="K20" s="237" t="s">
        <v>2</v>
      </c>
      <c r="L20" s="246"/>
      <c r="M20" s="237" t="s">
        <v>2</v>
      </c>
      <c r="N20" s="246"/>
      <c r="O20" s="237" t="s">
        <v>2</v>
      </c>
      <c r="P20" s="246"/>
      <c r="Q20" s="237">
        <f>SUM(Q17:Q19)</f>
        <v>-7417154</v>
      </c>
      <c r="R20" s="246"/>
      <c r="S20" s="237" t="s">
        <v>2</v>
      </c>
      <c r="T20" s="246"/>
      <c r="U20" s="237" t="s">
        <v>2</v>
      </c>
      <c r="V20" s="246"/>
      <c r="W20" s="237" t="s">
        <v>2</v>
      </c>
      <c r="X20" s="246"/>
      <c r="Y20" s="237" t="s">
        <v>2</v>
      </c>
      <c r="Z20" s="246"/>
      <c r="AA20" s="237">
        <f>SUM(C20:W20)</f>
        <v>12513069</v>
      </c>
      <c r="AB20" s="240"/>
      <c r="AC20" s="235">
        <v>0</v>
      </c>
      <c r="AD20" s="240"/>
      <c r="AE20" s="237">
        <f>SUM(AE17:AE19)</f>
        <v>12513069</v>
      </c>
      <c r="AF20" s="240"/>
      <c r="AG20" s="237">
        <f>SUM(AG17:AG19)</f>
        <v>-2411951</v>
      </c>
      <c r="AH20" s="240"/>
      <c r="AI20" s="247">
        <f>SUM(AE20:AG20)</f>
        <v>10101118</v>
      </c>
    </row>
    <row r="21" spans="1:35" s="216" customFormat="1" ht="20.25" customHeight="1">
      <c r="A21" s="225" t="s">
        <v>135</v>
      </c>
      <c r="B21" s="248"/>
      <c r="C21" s="249"/>
      <c r="D21" s="246"/>
      <c r="E21" s="249"/>
      <c r="F21" s="246"/>
      <c r="G21" s="249"/>
      <c r="H21" s="246"/>
      <c r="I21" s="249"/>
      <c r="J21" s="246"/>
      <c r="K21" s="249"/>
      <c r="L21" s="246"/>
      <c r="M21" s="249"/>
      <c r="N21" s="246"/>
      <c r="O21" s="249"/>
      <c r="P21" s="246"/>
      <c r="Q21" s="249"/>
      <c r="R21" s="246"/>
      <c r="S21" s="249"/>
      <c r="T21" s="246"/>
      <c r="U21" s="249"/>
      <c r="V21" s="246"/>
      <c r="W21" s="249"/>
      <c r="X21" s="249"/>
      <c r="Y21" s="249"/>
      <c r="Z21" s="246"/>
      <c r="AA21" s="249"/>
      <c r="AB21" s="240"/>
      <c r="AC21" s="250"/>
      <c r="AD21" s="240"/>
      <c r="AE21" s="249"/>
      <c r="AF21" s="240"/>
      <c r="AG21" s="249"/>
      <c r="AH21" s="240"/>
      <c r="AI21" s="246"/>
    </row>
    <row r="22" spans="1:35" s="216" customFormat="1" ht="20.25" customHeight="1">
      <c r="A22" s="225" t="s">
        <v>171</v>
      </c>
      <c r="B22" s="227"/>
      <c r="C22" s="249"/>
      <c r="D22" s="246"/>
      <c r="E22" s="249"/>
      <c r="F22" s="246"/>
      <c r="G22" s="249"/>
      <c r="H22" s="246"/>
      <c r="I22" s="249"/>
      <c r="J22" s="246"/>
      <c r="K22" s="249"/>
      <c r="L22" s="246"/>
      <c r="M22" s="249"/>
      <c r="N22" s="246"/>
      <c r="O22" s="249"/>
      <c r="P22" s="246"/>
      <c r="Q22" s="249"/>
      <c r="R22" s="246"/>
      <c r="S22" s="249"/>
      <c r="T22" s="246"/>
      <c r="U22" s="249"/>
      <c r="V22" s="246"/>
      <c r="W22" s="249"/>
      <c r="X22" s="249"/>
      <c r="Y22" s="249"/>
      <c r="Z22" s="246"/>
      <c r="AA22" s="249"/>
      <c r="AB22" s="240"/>
      <c r="AC22" s="240"/>
      <c r="AD22" s="240"/>
      <c r="AE22" s="249"/>
      <c r="AF22" s="240"/>
      <c r="AG22" s="249"/>
      <c r="AH22" s="240"/>
      <c r="AI22" s="246"/>
    </row>
    <row r="23" spans="1:35" s="252" customFormat="1" ht="20.25" customHeight="1">
      <c r="A23" s="248" t="s">
        <v>183</v>
      </c>
      <c r="B23" s="248"/>
      <c r="C23" s="230"/>
      <c r="D23" s="234"/>
      <c r="E23" s="230"/>
      <c r="F23" s="234"/>
      <c r="G23" s="230"/>
      <c r="H23" s="234"/>
      <c r="I23" s="230"/>
      <c r="J23" s="234"/>
      <c r="K23" s="230"/>
      <c r="L23" s="234"/>
      <c r="M23" s="230"/>
      <c r="N23" s="234"/>
      <c r="O23" s="230"/>
      <c r="P23" s="234"/>
      <c r="Q23" s="230"/>
      <c r="R23" s="234"/>
      <c r="S23" s="230"/>
      <c r="T23" s="234"/>
      <c r="U23" s="230"/>
      <c r="V23" s="234"/>
      <c r="W23" s="230"/>
      <c r="X23" s="230"/>
      <c r="Y23" s="230"/>
      <c r="Z23" s="234"/>
      <c r="AA23" s="230"/>
      <c r="AB23" s="251"/>
      <c r="AC23" s="251"/>
      <c r="AD23" s="251"/>
      <c r="AE23" s="230"/>
      <c r="AF23" s="251"/>
      <c r="AG23" s="230"/>
      <c r="AH23" s="251"/>
      <c r="AI23" s="234"/>
    </row>
    <row r="24" spans="1:35" s="252" customFormat="1" ht="20.25" customHeight="1">
      <c r="A24" s="248" t="s">
        <v>167</v>
      </c>
      <c r="B24" s="227"/>
      <c r="C24" s="221">
        <v>0</v>
      </c>
      <c r="D24" s="234"/>
      <c r="E24" s="221">
        <v>0</v>
      </c>
      <c r="F24" s="234"/>
      <c r="G24" s="221">
        <v>0</v>
      </c>
      <c r="H24" s="234"/>
      <c r="I24" s="221">
        <v>0</v>
      </c>
      <c r="J24" s="234"/>
      <c r="K24" s="221">
        <v>0</v>
      </c>
      <c r="L24" s="234"/>
      <c r="M24" s="221">
        <v>0</v>
      </c>
      <c r="N24" s="234"/>
      <c r="O24" s="221">
        <v>0</v>
      </c>
      <c r="P24" s="234"/>
      <c r="Q24" s="221">
        <v>0</v>
      </c>
      <c r="R24" s="234"/>
      <c r="S24" s="221">
        <v>0</v>
      </c>
      <c r="T24" s="234"/>
      <c r="U24" s="221">
        <v>0</v>
      </c>
      <c r="V24" s="234"/>
      <c r="W24" s="221">
        <v>0</v>
      </c>
      <c r="X24" s="230"/>
      <c r="Y24" s="221">
        <v>0</v>
      </c>
      <c r="Z24" s="234"/>
      <c r="AA24" s="221">
        <f>SUM(C24:W24)</f>
        <v>0</v>
      </c>
      <c r="AB24" s="251"/>
      <c r="AC24" s="221">
        <v>0</v>
      </c>
      <c r="AD24" s="251"/>
      <c r="AE24" s="221">
        <v>0</v>
      </c>
      <c r="AF24" s="251"/>
      <c r="AG24" s="253">
        <v>-36562</v>
      </c>
      <c r="AH24" s="251"/>
      <c r="AI24" s="228">
        <f>SUM(AE24:AG24)</f>
        <v>-36562</v>
      </c>
    </row>
    <row r="25" spans="1:35" s="226" customFormat="1" ht="20.25" customHeight="1">
      <c r="A25" s="248" t="s">
        <v>184</v>
      </c>
      <c r="C25" s="221"/>
      <c r="D25" s="234"/>
      <c r="E25" s="221"/>
      <c r="F25" s="234"/>
      <c r="G25" s="221"/>
      <c r="H25" s="234"/>
      <c r="I25" s="221"/>
      <c r="J25" s="254"/>
      <c r="K25" s="221"/>
      <c r="L25" s="254"/>
      <c r="M25" s="221"/>
      <c r="N25" s="254"/>
      <c r="O25" s="221"/>
      <c r="P25" s="254"/>
      <c r="Q25" s="221"/>
      <c r="R25" s="254"/>
      <c r="S25" s="221"/>
      <c r="T25" s="254"/>
      <c r="U25" s="221"/>
      <c r="V25" s="254"/>
      <c r="W25" s="221"/>
      <c r="X25" s="255"/>
      <c r="Y25" s="221"/>
      <c r="Z25" s="254"/>
      <c r="AA25" s="221"/>
      <c r="AB25" s="256"/>
      <c r="AC25" s="221"/>
      <c r="AD25" s="256"/>
      <c r="AE25" s="221"/>
      <c r="AF25" s="256"/>
      <c r="AG25" s="229"/>
      <c r="AH25" s="256"/>
      <c r="AI25" s="254"/>
    </row>
    <row r="26" spans="1:35" s="226" customFormat="1" ht="20.25" customHeight="1">
      <c r="A26" s="232" t="s">
        <v>182</v>
      </c>
      <c r="C26" s="221">
        <v>0</v>
      </c>
      <c r="D26" s="234"/>
      <c r="E26" s="221">
        <v>0</v>
      </c>
      <c r="F26" s="234"/>
      <c r="G26" s="221">
        <v>0</v>
      </c>
      <c r="H26" s="234"/>
      <c r="I26" s="221">
        <v>0</v>
      </c>
      <c r="J26" s="254"/>
      <c r="K26" s="253">
        <v>-63527</v>
      </c>
      <c r="L26" s="254"/>
      <c r="M26" s="221">
        <v>0</v>
      </c>
      <c r="N26" s="254"/>
      <c r="O26" s="221">
        <v>0</v>
      </c>
      <c r="P26" s="234"/>
      <c r="Q26" s="221">
        <v>6</v>
      </c>
      <c r="R26" s="234"/>
      <c r="S26" s="257">
        <v>194</v>
      </c>
      <c r="T26" s="234"/>
      <c r="U26" s="221">
        <v>0</v>
      </c>
      <c r="V26" s="234"/>
      <c r="W26" s="257">
        <v>2152</v>
      </c>
      <c r="X26" s="230"/>
      <c r="Y26" s="257">
        <f>SUM(S26:W26)</f>
        <v>2346</v>
      </c>
      <c r="Z26" s="234"/>
      <c r="AA26" s="257">
        <f>SUM(C26:W26)</f>
        <v>-61175</v>
      </c>
      <c r="AB26" s="256"/>
      <c r="AC26" s="221">
        <v>0</v>
      </c>
      <c r="AD26" s="256"/>
      <c r="AE26" s="257">
        <f>SUM(C26:Q26)+Y26</f>
        <v>-61175</v>
      </c>
      <c r="AF26" s="256"/>
      <c r="AG26" s="253">
        <v>-53231</v>
      </c>
      <c r="AH26" s="256"/>
      <c r="AI26" s="228">
        <f>SUM(AE26:AG26)</f>
        <v>-114406</v>
      </c>
    </row>
    <row r="27" spans="1:35" s="252" customFormat="1" ht="20.25" customHeight="1">
      <c r="A27" s="226" t="s">
        <v>181</v>
      </c>
      <c r="B27" s="225"/>
      <c r="C27" s="221">
        <v>0</v>
      </c>
      <c r="D27" s="234"/>
      <c r="E27" s="221">
        <v>0</v>
      </c>
      <c r="F27" s="234"/>
      <c r="G27" s="221">
        <v>0</v>
      </c>
      <c r="H27" s="234"/>
      <c r="I27" s="221">
        <v>0</v>
      </c>
      <c r="J27" s="234"/>
      <c r="K27" s="253">
        <v>11737</v>
      </c>
      <c r="L27" s="234"/>
      <c r="M27" s="221">
        <v>0</v>
      </c>
      <c r="N27" s="234"/>
      <c r="O27" s="221">
        <v>0</v>
      </c>
      <c r="P27" s="234"/>
      <c r="Q27" s="221">
        <v>0</v>
      </c>
      <c r="R27" s="234"/>
      <c r="S27" s="221">
        <v>0</v>
      </c>
      <c r="T27" s="234"/>
      <c r="U27" s="221">
        <v>0</v>
      </c>
      <c r="V27" s="234"/>
      <c r="W27" s="221">
        <v>0</v>
      </c>
      <c r="X27" s="238"/>
      <c r="Y27" s="221">
        <v>0</v>
      </c>
      <c r="Z27" s="234"/>
      <c r="AA27" s="257">
        <f>SUM(C27:W27)</f>
        <v>11737</v>
      </c>
      <c r="AB27" s="251"/>
      <c r="AC27" s="221">
        <v>0</v>
      </c>
      <c r="AD27" s="251"/>
      <c r="AE27" s="257">
        <f>SUM(C27:Y27)</f>
        <v>11737</v>
      </c>
      <c r="AF27" s="251"/>
      <c r="AG27" s="229">
        <v>0</v>
      </c>
      <c r="AH27" s="251"/>
      <c r="AI27" s="228">
        <f>SUM(AE27:AG27)</f>
        <v>11737</v>
      </c>
    </row>
    <row r="28" spans="1:35" s="252" customFormat="1" ht="20.25" customHeight="1">
      <c r="A28" s="226" t="s">
        <v>274</v>
      </c>
      <c r="B28" s="225"/>
      <c r="C28" s="221">
        <v>0</v>
      </c>
      <c r="D28" s="234"/>
      <c r="E28" s="221">
        <v>0</v>
      </c>
      <c r="F28" s="234"/>
      <c r="G28" s="221">
        <v>0</v>
      </c>
      <c r="H28" s="234"/>
      <c r="I28" s="221">
        <v>0</v>
      </c>
      <c r="J28" s="234"/>
      <c r="K28" s="221">
        <v>0</v>
      </c>
      <c r="L28" s="234"/>
      <c r="M28" s="221">
        <v>0</v>
      </c>
      <c r="N28" s="234"/>
      <c r="O28" s="221">
        <v>0</v>
      </c>
      <c r="P28" s="234"/>
      <c r="Q28" s="221">
        <v>0</v>
      </c>
      <c r="R28" s="234"/>
      <c r="S28" s="221">
        <v>0</v>
      </c>
      <c r="T28" s="234"/>
      <c r="U28" s="221">
        <v>0</v>
      </c>
      <c r="V28" s="234"/>
      <c r="W28" s="221">
        <v>0</v>
      </c>
      <c r="X28" s="238"/>
      <c r="Y28" s="221">
        <v>0</v>
      </c>
      <c r="Z28" s="234"/>
      <c r="AA28" s="221">
        <f>SUM(C28:W28)</f>
        <v>0</v>
      </c>
      <c r="AB28" s="251"/>
      <c r="AC28" s="221">
        <v>0</v>
      </c>
      <c r="AD28" s="251"/>
      <c r="AE28" s="221">
        <v>0</v>
      </c>
      <c r="AF28" s="251"/>
      <c r="AG28" s="253">
        <v>241640</v>
      </c>
      <c r="AH28" s="251"/>
      <c r="AI28" s="228">
        <f>SUM(AE28:AG28)</f>
        <v>241640</v>
      </c>
    </row>
    <row r="29" spans="1:35" s="252" customFormat="1" ht="20.25" customHeight="1">
      <c r="A29" s="226" t="s">
        <v>277</v>
      </c>
      <c r="B29" s="216"/>
      <c r="C29" s="235">
        <v>0</v>
      </c>
      <c r="D29" s="234"/>
      <c r="E29" s="235">
        <v>0</v>
      </c>
      <c r="F29" s="234"/>
      <c r="G29" s="235">
        <v>0</v>
      </c>
      <c r="H29" s="234"/>
      <c r="I29" s="235">
        <v>0</v>
      </c>
      <c r="J29" s="234"/>
      <c r="K29" s="235">
        <v>0</v>
      </c>
      <c r="L29" s="234"/>
      <c r="M29" s="235">
        <v>0</v>
      </c>
      <c r="N29" s="234"/>
      <c r="O29" s="235">
        <v>0</v>
      </c>
      <c r="P29" s="234"/>
      <c r="Q29" s="235">
        <v>0</v>
      </c>
      <c r="R29" s="234"/>
      <c r="S29" s="235">
        <v>0</v>
      </c>
      <c r="T29" s="234"/>
      <c r="U29" s="235">
        <v>0</v>
      </c>
      <c r="V29" s="234"/>
      <c r="W29" s="235">
        <v>0</v>
      </c>
      <c r="X29" s="238"/>
      <c r="Y29" s="235">
        <v>0</v>
      </c>
      <c r="Z29" s="234"/>
      <c r="AA29" s="235">
        <f>SUM(C29:W29)</f>
        <v>0</v>
      </c>
      <c r="AB29" s="251"/>
      <c r="AC29" s="235">
        <v>0</v>
      </c>
      <c r="AD29" s="251"/>
      <c r="AE29" s="235">
        <v>0</v>
      </c>
      <c r="AF29" s="251"/>
      <c r="AG29" s="239">
        <v>-1914</v>
      </c>
      <c r="AH29" s="251"/>
      <c r="AI29" s="245">
        <f>SUM(AE29:AG29)</f>
        <v>-1914</v>
      </c>
    </row>
    <row r="30" spans="1:35" s="216" customFormat="1" ht="20.25" customHeight="1">
      <c r="A30" s="225" t="s">
        <v>254</v>
      </c>
      <c r="C30" s="249"/>
      <c r="D30" s="246"/>
      <c r="E30" s="249"/>
      <c r="F30" s="246"/>
      <c r="G30" s="249"/>
      <c r="H30" s="246"/>
      <c r="I30" s="249"/>
      <c r="J30" s="246"/>
      <c r="K30" s="249"/>
      <c r="L30" s="246"/>
      <c r="M30" s="249"/>
      <c r="N30" s="246"/>
      <c r="O30" s="249"/>
      <c r="P30" s="246"/>
      <c r="Q30" s="249"/>
      <c r="R30" s="246"/>
      <c r="S30" s="249"/>
      <c r="T30" s="246"/>
      <c r="U30" s="249"/>
      <c r="V30" s="246"/>
      <c r="W30" s="249"/>
      <c r="X30" s="249"/>
      <c r="Y30" s="249"/>
      <c r="Z30" s="246"/>
      <c r="AA30" s="249"/>
      <c r="AB30" s="240"/>
      <c r="AC30" s="249"/>
      <c r="AD30" s="240"/>
      <c r="AE30" s="249"/>
      <c r="AF30" s="240"/>
      <c r="AG30" s="249"/>
      <c r="AH30" s="240"/>
      <c r="AI30" s="246"/>
    </row>
    <row r="31" spans="1:35" s="216" customFormat="1" ht="20.25" customHeight="1">
      <c r="A31" s="225" t="s">
        <v>171</v>
      </c>
      <c r="B31" s="220"/>
      <c r="C31" s="237" t="s">
        <v>2</v>
      </c>
      <c r="D31" s="246"/>
      <c r="E31" s="237" t="s">
        <v>2</v>
      </c>
      <c r="F31" s="246"/>
      <c r="G31" s="237" t="s">
        <v>2</v>
      </c>
      <c r="H31" s="246"/>
      <c r="I31" s="237" t="s">
        <v>2</v>
      </c>
      <c r="J31" s="246"/>
      <c r="K31" s="237">
        <f>SUM(K26:K29)</f>
        <v>-51790</v>
      </c>
      <c r="L31" s="246"/>
      <c r="M31" s="237" t="s">
        <v>2</v>
      </c>
      <c r="N31" s="246"/>
      <c r="O31" s="237" t="s">
        <v>2</v>
      </c>
      <c r="P31" s="246"/>
      <c r="Q31" s="237">
        <f>SUM(Q26:Q29)</f>
        <v>6</v>
      </c>
      <c r="R31" s="246"/>
      <c r="S31" s="237">
        <f>SUM(S26:S29)</f>
        <v>194</v>
      </c>
      <c r="T31" s="246"/>
      <c r="U31" s="237" t="s">
        <v>2</v>
      </c>
      <c r="V31" s="246"/>
      <c r="W31" s="237">
        <f>SUM(W26:W29)</f>
        <v>2152</v>
      </c>
      <c r="X31" s="249"/>
      <c r="Y31" s="237">
        <f>SUM(Y26:Y29)</f>
        <v>2346</v>
      </c>
      <c r="Z31" s="246"/>
      <c r="AA31" s="237">
        <f>SUM(C31:W31)</f>
        <v>-49438</v>
      </c>
      <c r="AB31" s="240"/>
      <c r="AC31" s="237" t="s">
        <v>2</v>
      </c>
      <c r="AD31" s="240"/>
      <c r="AE31" s="237">
        <f>SUM(AE26:AE29)</f>
        <v>-49438</v>
      </c>
      <c r="AF31" s="240"/>
      <c r="AG31" s="237">
        <f>SUM(AG24:AG29)</f>
        <v>149933</v>
      </c>
      <c r="AH31" s="240"/>
      <c r="AI31" s="258">
        <f>SUM(AE31:AG31)</f>
        <v>100495</v>
      </c>
    </row>
    <row r="32" spans="1:35" s="216" customFormat="1" ht="20.25" customHeight="1">
      <c r="A32" s="216" t="s">
        <v>255</v>
      </c>
      <c r="B32" s="220"/>
      <c r="C32" s="250"/>
      <c r="D32" s="244"/>
      <c r="E32" s="250"/>
      <c r="F32" s="244"/>
      <c r="G32" s="250"/>
      <c r="H32" s="244"/>
      <c r="I32" s="250"/>
      <c r="J32" s="244"/>
      <c r="K32" s="250"/>
      <c r="L32" s="244"/>
      <c r="M32" s="250"/>
      <c r="N32" s="244"/>
      <c r="O32" s="250"/>
      <c r="P32" s="244"/>
      <c r="Q32" s="250"/>
      <c r="R32" s="240"/>
      <c r="S32" s="250"/>
      <c r="T32" s="244"/>
      <c r="U32" s="250"/>
      <c r="V32" s="244"/>
      <c r="W32" s="250"/>
      <c r="X32" s="250"/>
      <c r="Y32" s="250"/>
      <c r="Z32" s="244"/>
      <c r="AA32" s="250"/>
      <c r="AB32" s="240"/>
      <c r="AC32" s="250"/>
      <c r="AD32" s="240"/>
      <c r="AE32" s="250"/>
      <c r="AF32" s="240"/>
      <c r="AG32" s="250"/>
      <c r="AH32" s="240"/>
      <c r="AI32" s="234"/>
    </row>
    <row r="33" spans="1:35" s="220" customFormat="1" ht="20.25" customHeight="1">
      <c r="A33" s="220" t="s">
        <v>122</v>
      </c>
      <c r="B33" s="226"/>
      <c r="C33" s="259">
        <f>SUM(C31,C20)</f>
        <v>868300</v>
      </c>
      <c r="D33" s="223"/>
      <c r="E33" s="259">
        <f>SUM(E31,E20)</f>
        <v>-1774103</v>
      </c>
      <c r="F33" s="223"/>
      <c r="G33" s="259">
        <f>SUM(G31,G20)</f>
        <v>20836026</v>
      </c>
      <c r="H33" s="223"/>
      <c r="I33" s="260">
        <v>0</v>
      </c>
      <c r="J33" s="223"/>
      <c r="K33" s="259">
        <f>SUM(K31,K20)</f>
        <v>-51790</v>
      </c>
      <c r="L33" s="223"/>
      <c r="M33" s="260">
        <v>0</v>
      </c>
      <c r="N33" s="223"/>
      <c r="O33" s="260">
        <v>0</v>
      </c>
      <c r="P33" s="223"/>
      <c r="Q33" s="259">
        <f>SUM(Q31,Q20)</f>
        <v>-7417148</v>
      </c>
      <c r="R33" s="261"/>
      <c r="S33" s="259">
        <f>SUM(S31,S20)</f>
        <v>194</v>
      </c>
      <c r="T33" s="223"/>
      <c r="U33" s="260">
        <v>0</v>
      </c>
      <c r="V33" s="223"/>
      <c r="W33" s="259">
        <f>SUM(W31,W20)</f>
        <v>2152</v>
      </c>
      <c r="X33" s="262"/>
      <c r="Y33" s="259">
        <f>SUM(Y31,Y20)</f>
        <v>2346</v>
      </c>
      <c r="Z33" s="223"/>
      <c r="AA33" s="259">
        <f>SUM(C33:W33)</f>
        <v>12463631</v>
      </c>
      <c r="AB33" s="261"/>
      <c r="AC33" s="260">
        <v>0</v>
      </c>
      <c r="AD33" s="261"/>
      <c r="AE33" s="259">
        <f>SUM(AE31,AE20)</f>
        <v>12463631</v>
      </c>
      <c r="AF33" s="261"/>
      <c r="AG33" s="259">
        <f>SUM(AG31,AG20)</f>
        <v>-2262018</v>
      </c>
      <c r="AH33" s="261"/>
      <c r="AI33" s="258">
        <f>SUM(AE33:AG33)</f>
        <v>10201613</v>
      </c>
    </row>
    <row r="34" spans="1:35" s="216" customFormat="1" ht="20.25" customHeight="1">
      <c r="A34" s="220" t="s">
        <v>175</v>
      </c>
      <c r="B34" s="248"/>
      <c r="C34" s="250"/>
      <c r="D34" s="244"/>
      <c r="E34" s="250"/>
      <c r="F34" s="244"/>
      <c r="G34" s="250"/>
      <c r="H34" s="244"/>
      <c r="I34" s="250"/>
      <c r="J34" s="244"/>
      <c r="K34" s="250"/>
      <c r="L34" s="244"/>
      <c r="M34" s="250"/>
      <c r="N34" s="244"/>
      <c r="O34" s="250"/>
      <c r="P34" s="244"/>
      <c r="Q34" s="250"/>
      <c r="R34" s="240"/>
      <c r="S34" s="250"/>
      <c r="T34" s="244"/>
      <c r="U34" s="250"/>
      <c r="V34" s="244"/>
      <c r="W34" s="250"/>
      <c r="X34" s="250"/>
      <c r="Y34" s="250"/>
      <c r="Z34" s="244"/>
      <c r="AA34" s="250"/>
      <c r="AB34" s="240"/>
      <c r="AC34" s="250"/>
      <c r="AD34" s="240"/>
      <c r="AE34" s="250"/>
      <c r="AF34" s="240"/>
      <c r="AG34" s="250"/>
      <c r="AH34" s="240"/>
      <c r="AI34" s="234"/>
    </row>
    <row r="35" spans="1:35" s="216" customFormat="1" ht="20.25" customHeight="1">
      <c r="A35" s="226" t="s">
        <v>123</v>
      </c>
      <c r="B35" s="226"/>
      <c r="C35" s="238" t="s">
        <v>2</v>
      </c>
      <c r="D35" s="246"/>
      <c r="E35" s="238" t="s">
        <v>2</v>
      </c>
      <c r="F35" s="246"/>
      <c r="G35" s="238" t="s">
        <v>2</v>
      </c>
      <c r="H35" s="246"/>
      <c r="I35" s="238" t="s">
        <v>2</v>
      </c>
      <c r="J35" s="246"/>
      <c r="K35" s="238" t="s">
        <v>2</v>
      </c>
      <c r="L35" s="246"/>
      <c r="M35" s="238" t="s">
        <v>2</v>
      </c>
      <c r="N35" s="246"/>
      <c r="O35" s="238" t="s">
        <v>2</v>
      </c>
      <c r="P35" s="246"/>
      <c r="Q35" s="253">
        <v>15259320</v>
      </c>
      <c r="R35" s="246"/>
      <c r="S35" s="238" t="s">
        <v>2</v>
      </c>
      <c r="T35" s="246"/>
      <c r="U35" s="238" t="s">
        <v>2</v>
      </c>
      <c r="V35" s="246"/>
      <c r="W35" s="238" t="s">
        <v>2</v>
      </c>
      <c r="X35" s="238"/>
      <c r="Y35" s="238" t="s">
        <v>2</v>
      </c>
      <c r="Z35" s="246"/>
      <c r="AA35" s="238">
        <f>SUM(C35:W35)</f>
        <v>15259320</v>
      </c>
      <c r="AB35" s="240"/>
      <c r="AC35" s="238" t="s">
        <v>2</v>
      </c>
      <c r="AD35" s="240"/>
      <c r="AE35" s="238">
        <f>SUM(C35:Y35)</f>
        <v>15259320</v>
      </c>
      <c r="AF35" s="240"/>
      <c r="AG35" s="238">
        <v>2638986</v>
      </c>
      <c r="AH35" s="240"/>
      <c r="AI35" s="228">
        <f>SUM(AE35:AG35)</f>
        <v>17898306</v>
      </c>
    </row>
    <row r="36" spans="1:35" s="252" customFormat="1" ht="20.25" customHeight="1">
      <c r="A36" s="226" t="s">
        <v>124</v>
      </c>
      <c r="B36" s="22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63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</row>
    <row r="37" spans="1:35" s="252" customFormat="1" ht="20.25" customHeight="1">
      <c r="A37" s="248" t="s">
        <v>278</v>
      </c>
      <c r="B37" s="22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63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</row>
    <row r="38" spans="1:35" s="252" customFormat="1" ht="20.25" customHeight="1">
      <c r="A38" s="226" t="s">
        <v>210</v>
      </c>
      <c r="B38" s="226">
        <v>25</v>
      </c>
      <c r="C38" s="238" t="s">
        <v>2</v>
      </c>
      <c r="D38" s="234"/>
      <c r="E38" s="238" t="s">
        <v>2</v>
      </c>
      <c r="F38" s="234"/>
      <c r="G38" s="238" t="s">
        <v>2</v>
      </c>
      <c r="H38" s="234"/>
      <c r="I38" s="238" t="s">
        <v>2</v>
      </c>
      <c r="J38" s="234"/>
      <c r="K38" s="238" t="s">
        <v>2</v>
      </c>
      <c r="L38" s="234"/>
      <c r="M38" s="238" t="s">
        <v>2</v>
      </c>
      <c r="N38" s="234"/>
      <c r="O38" s="238" t="s">
        <v>2</v>
      </c>
      <c r="P38" s="234"/>
      <c r="Q38" s="253">
        <v>-29263</v>
      </c>
      <c r="R38" s="234"/>
      <c r="S38" s="238" t="s">
        <v>2</v>
      </c>
      <c r="T38" s="251"/>
      <c r="U38" s="238" t="s">
        <v>2</v>
      </c>
      <c r="V38" s="251"/>
      <c r="W38" s="238" t="s">
        <v>2</v>
      </c>
      <c r="X38" s="251"/>
      <c r="Y38" s="238" t="s">
        <v>2</v>
      </c>
      <c r="Z38" s="251"/>
      <c r="AA38" s="238">
        <f>SUM(C38:W38)</f>
        <v>-29263</v>
      </c>
      <c r="AB38" s="251"/>
      <c r="AC38" s="238" t="s">
        <v>2</v>
      </c>
      <c r="AD38" s="251"/>
      <c r="AE38" s="238">
        <f>SUM(C38:Y38)</f>
        <v>-29263</v>
      </c>
      <c r="AF38" s="251"/>
      <c r="AG38" s="238">
        <v>-15352</v>
      </c>
      <c r="AH38" s="251"/>
      <c r="AI38" s="228">
        <f>SUM(AE38:AG38)</f>
        <v>-44615</v>
      </c>
    </row>
    <row r="39" spans="1:35" s="252" customFormat="1" ht="20.25" customHeight="1">
      <c r="A39" s="226" t="s">
        <v>275</v>
      </c>
      <c r="B39" s="220"/>
      <c r="C39" s="264" t="s">
        <v>2</v>
      </c>
      <c r="D39" s="254"/>
      <c r="E39" s="264" t="s">
        <v>2</v>
      </c>
      <c r="F39" s="254"/>
      <c r="G39" s="264" t="s">
        <v>2</v>
      </c>
      <c r="H39" s="254"/>
      <c r="I39" s="264" t="s">
        <v>2</v>
      </c>
      <c r="J39" s="254"/>
      <c r="K39" s="264" t="s">
        <v>2</v>
      </c>
      <c r="L39" s="254"/>
      <c r="M39" s="264" t="s">
        <v>2</v>
      </c>
      <c r="N39" s="254"/>
      <c r="O39" s="264" t="s">
        <v>2</v>
      </c>
      <c r="P39" s="254"/>
      <c r="Q39" s="236">
        <v>0</v>
      </c>
      <c r="R39" s="234"/>
      <c r="S39" s="239">
        <v>101122</v>
      </c>
      <c r="T39" s="234"/>
      <c r="U39" s="239">
        <v>75093</v>
      </c>
      <c r="V39" s="234"/>
      <c r="W39" s="239">
        <v>-8181190</v>
      </c>
      <c r="X39" s="234"/>
      <c r="Y39" s="239">
        <f>SUM(S39:W39)</f>
        <v>-8004975</v>
      </c>
      <c r="Z39" s="234"/>
      <c r="AA39" s="264">
        <f>SUM(C39:W39)</f>
        <v>-8004975</v>
      </c>
      <c r="AB39" s="251"/>
      <c r="AC39" s="264" t="s">
        <v>2</v>
      </c>
      <c r="AD39" s="251"/>
      <c r="AE39" s="264">
        <f>SUM(C39:Q39)+Y39</f>
        <v>-8004975</v>
      </c>
      <c r="AF39" s="251"/>
      <c r="AG39" s="264">
        <v>-1743685</v>
      </c>
      <c r="AH39" s="251"/>
      <c r="AI39" s="245">
        <f>SUM(AE39:AG39)</f>
        <v>-9748660</v>
      </c>
    </row>
    <row r="40" spans="1:35" s="220" customFormat="1" ht="20.25" customHeight="1">
      <c r="A40" s="220" t="s">
        <v>331</v>
      </c>
      <c r="B40" s="193"/>
      <c r="C40" s="265">
        <f>SUM(C35:C39)</f>
        <v>0</v>
      </c>
      <c r="D40" s="224"/>
      <c r="E40" s="265">
        <f>SUM(E35:E39)</f>
        <v>0</v>
      </c>
      <c r="F40" s="224"/>
      <c r="G40" s="265">
        <f>SUM(G35:G39)</f>
        <v>0</v>
      </c>
      <c r="H40" s="224"/>
      <c r="I40" s="265">
        <f>SUM(I35:I39)</f>
        <v>0</v>
      </c>
      <c r="J40" s="224"/>
      <c r="K40" s="265">
        <f>SUM(K35:K39)</f>
        <v>0</v>
      </c>
      <c r="L40" s="224"/>
      <c r="M40" s="265">
        <f>SUM(M35:M39)</f>
        <v>0</v>
      </c>
      <c r="N40" s="224"/>
      <c r="O40" s="237">
        <f>SUM(O35:O39)</f>
        <v>0</v>
      </c>
      <c r="P40" s="224"/>
      <c r="Q40" s="265">
        <f>SUM(Q35:Q39)</f>
        <v>15230057</v>
      </c>
      <c r="R40" s="224"/>
      <c r="S40" s="265">
        <f>SUM(S35:S39)</f>
        <v>101122</v>
      </c>
      <c r="T40" s="224"/>
      <c r="U40" s="265">
        <f>SUM(U35:U39)</f>
        <v>75093</v>
      </c>
      <c r="V40" s="224"/>
      <c r="W40" s="265">
        <f>SUM(W35:W39)</f>
        <v>-8181190</v>
      </c>
      <c r="X40" s="266"/>
      <c r="Y40" s="265">
        <f>SUM(Y35:Y39)</f>
        <v>-8004975</v>
      </c>
      <c r="Z40" s="224"/>
      <c r="AA40" s="265">
        <f>SUM(C40:W40)</f>
        <v>7225082</v>
      </c>
      <c r="AB40" s="261"/>
      <c r="AC40" s="265">
        <f>SUM(AC35:AC39)</f>
        <v>0</v>
      </c>
      <c r="AD40" s="261"/>
      <c r="AE40" s="265">
        <f>SUM(AE35:AE39)</f>
        <v>7225082</v>
      </c>
      <c r="AF40" s="261"/>
      <c r="AG40" s="265">
        <f>SUM(AG35:AG39)</f>
        <v>879949</v>
      </c>
      <c r="AH40" s="261"/>
      <c r="AI40" s="258">
        <f>SUM(AE40:AG40)</f>
        <v>8105031</v>
      </c>
    </row>
    <row r="41" spans="1:35" s="252" customFormat="1" ht="20.25" customHeight="1">
      <c r="A41" s="226" t="s">
        <v>279</v>
      </c>
      <c r="B41" s="226"/>
      <c r="C41" s="238" t="s">
        <v>2</v>
      </c>
      <c r="D41" s="234"/>
      <c r="E41" s="238" t="s">
        <v>2</v>
      </c>
      <c r="F41" s="234"/>
      <c r="G41" s="238" t="s">
        <v>2</v>
      </c>
      <c r="H41" s="234"/>
      <c r="I41" s="238" t="s">
        <v>2</v>
      </c>
      <c r="J41" s="234"/>
      <c r="K41" s="238" t="s">
        <v>2</v>
      </c>
      <c r="L41" s="234"/>
      <c r="M41" s="238" t="s">
        <v>2</v>
      </c>
      <c r="N41" s="234"/>
      <c r="O41" s="253">
        <v>108500</v>
      </c>
      <c r="P41" s="234"/>
      <c r="Q41" s="253">
        <f>-O41</f>
        <v>-108500</v>
      </c>
      <c r="R41" s="234"/>
      <c r="S41" s="238" t="s">
        <v>2</v>
      </c>
      <c r="T41" s="251"/>
      <c r="U41" s="238" t="s">
        <v>2</v>
      </c>
      <c r="V41" s="251"/>
      <c r="W41" s="238" t="s">
        <v>2</v>
      </c>
      <c r="X41" s="251"/>
      <c r="Y41" s="238" t="s">
        <v>2</v>
      </c>
      <c r="Z41" s="251"/>
      <c r="AA41" s="238">
        <f>SUM(C41:W41)</f>
        <v>0</v>
      </c>
      <c r="AB41" s="251"/>
      <c r="AC41" s="238" t="s">
        <v>2</v>
      </c>
      <c r="AD41" s="251"/>
      <c r="AE41" s="221">
        <v>0</v>
      </c>
      <c r="AF41" s="251"/>
      <c r="AG41" s="238" t="s">
        <v>2</v>
      </c>
      <c r="AH41" s="251"/>
      <c r="AI41" s="228">
        <f>SUM(AE41:AG41)</f>
        <v>0</v>
      </c>
    </row>
    <row r="42" spans="1:35" s="220" customFormat="1" ht="20.25" customHeight="1">
      <c r="A42" s="226" t="s">
        <v>211</v>
      </c>
      <c r="B42" s="227">
        <v>29</v>
      </c>
      <c r="C42" s="238" t="s">
        <v>2</v>
      </c>
      <c r="D42" s="234"/>
      <c r="E42" s="238" t="s">
        <v>2</v>
      </c>
      <c r="F42" s="234"/>
      <c r="G42" s="238" t="s">
        <v>2</v>
      </c>
      <c r="H42" s="234"/>
      <c r="I42" s="238" t="s">
        <v>2</v>
      </c>
      <c r="J42" s="234"/>
      <c r="K42" s="238" t="s">
        <v>2</v>
      </c>
      <c r="L42" s="234"/>
      <c r="M42" s="238" t="s">
        <v>2</v>
      </c>
      <c r="N42" s="234"/>
      <c r="O42" s="238" t="s">
        <v>2</v>
      </c>
      <c r="P42" s="234"/>
      <c r="Q42" s="238" t="s">
        <v>2</v>
      </c>
      <c r="R42" s="234"/>
      <c r="S42" s="238" t="s">
        <v>2</v>
      </c>
      <c r="T42" s="251"/>
      <c r="U42" s="238" t="s">
        <v>2</v>
      </c>
      <c r="V42" s="251"/>
      <c r="W42" s="238" t="s">
        <v>2</v>
      </c>
      <c r="X42" s="251"/>
      <c r="Y42" s="238" t="s">
        <v>2</v>
      </c>
      <c r="Z42" s="251"/>
      <c r="AA42" s="238">
        <f>SUM(C42:W42)</f>
        <v>0</v>
      </c>
      <c r="AB42" s="261"/>
      <c r="AC42" s="238">
        <v>15000000</v>
      </c>
      <c r="AD42" s="261"/>
      <c r="AE42" s="238">
        <v>15000000</v>
      </c>
      <c r="AF42" s="261"/>
      <c r="AG42" s="238" t="s">
        <v>2</v>
      </c>
      <c r="AH42" s="261"/>
      <c r="AI42" s="228">
        <f>SUM(AE42:AG42)</f>
        <v>15000000</v>
      </c>
    </row>
    <row r="43" spans="1:35" s="220" customFormat="1" ht="20.25" customHeight="1">
      <c r="A43" s="226" t="s">
        <v>280</v>
      </c>
      <c r="B43" s="227"/>
      <c r="C43" s="238"/>
      <c r="D43" s="234"/>
      <c r="E43" s="238"/>
      <c r="F43" s="234"/>
      <c r="G43" s="238"/>
      <c r="H43" s="234"/>
      <c r="I43" s="238"/>
      <c r="J43" s="234"/>
      <c r="K43" s="238"/>
      <c r="L43" s="234"/>
      <c r="M43" s="238"/>
      <c r="N43" s="234"/>
      <c r="O43" s="238"/>
      <c r="P43" s="234"/>
      <c r="Q43" s="238"/>
      <c r="R43" s="234"/>
      <c r="S43" s="238"/>
      <c r="T43" s="251"/>
      <c r="U43" s="238"/>
      <c r="V43" s="251"/>
      <c r="W43" s="238"/>
      <c r="X43" s="251"/>
      <c r="Y43" s="238"/>
      <c r="Z43" s="251"/>
      <c r="AA43" s="238"/>
      <c r="AB43" s="261"/>
      <c r="AC43" s="238"/>
      <c r="AD43" s="261"/>
      <c r="AE43" s="238"/>
      <c r="AF43" s="261"/>
      <c r="AG43" s="238"/>
      <c r="AH43" s="261"/>
      <c r="AI43" s="228"/>
    </row>
    <row r="44" spans="1:35" s="220" customFormat="1" ht="20.25" customHeight="1">
      <c r="A44" s="226" t="s">
        <v>213</v>
      </c>
      <c r="C44" s="238" t="s">
        <v>2</v>
      </c>
      <c r="D44" s="234"/>
      <c r="E44" s="238" t="s">
        <v>2</v>
      </c>
      <c r="F44" s="234"/>
      <c r="G44" s="238" t="s">
        <v>2</v>
      </c>
      <c r="H44" s="234"/>
      <c r="I44" s="238" t="s">
        <v>2</v>
      </c>
      <c r="J44" s="234"/>
      <c r="K44" s="238" t="s">
        <v>2</v>
      </c>
      <c r="L44" s="234"/>
      <c r="M44" s="238" t="s">
        <v>2</v>
      </c>
      <c r="N44" s="234"/>
      <c r="O44" s="238" t="s">
        <v>2</v>
      </c>
      <c r="P44" s="234"/>
      <c r="Q44" s="238">
        <v>-61580</v>
      </c>
      <c r="R44" s="234"/>
      <c r="S44" s="238" t="s">
        <v>2</v>
      </c>
      <c r="T44" s="251"/>
      <c r="U44" s="238" t="s">
        <v>2</v>
      </c>
      <c r="V44" s="251"/>
      <c r="W44" s="238" t="s">
        <v>2</v>
      </c>
      <c r="X44" s="251"/>
      <c r="Y44" s="238" t="s">
        <v>2</v>
      </c>
      <c r="Z44" s="251"/>
      <c r="AA44" s="238">
        <f>SUM(C44:W44)</f>
        <v>-61580</v>
      </c>
      <c r="AB44" s="261"/>
      <c r="AC44" s="238" t="s">
        <v>2</v>
      </c>
      <c r="AD44" s="261"/>
      <c r="AE44" s="238">
        <f>SUM(C44:Y44)</f>
        <v>-61580</v>
      </c>
      <c r="AF44" s="261"/>
      <c r="AG44" s="238" t="s">
        <v>2</v>
      </c>
      <c r="AH44" s="261"/>
      <c r="AI44" s="228">
        <f>SUM(AE44:AG44)</f>
        <v>-61580</v>
      </c>
    </row>
    <row r="45" spans="1:35" s="226" customFormat="1" ht="20.25" customHeight="1">
      <c r="A45" s="226" t="s">
        <v>214</v>
      </c>
      <c r="B45" s="193"/>
      <c r="C45" s="267"/>
      <c r="D45" s="254"/>
      <c r="E45" s="267"/>
      <c r="F45" s="254"/>
      <c r="G45" s="267"/>
      <c r="H45" s="254"/>
      <c r="I45" s="267"/>
      <c r="J45" s="254"/>
      <c r="K45" s="267"/>
      <c r="L45" s="254"/>
      <c r="M45" s="267"/>
      <c r="N45" s="254"/>
      <c r="O45" s="267"/>
      <c r="P45" s="254"/>
      <c r="Q45" s="238"/>
      <c r="R45" s="254"/>
      <c r="S45" s="267"/>
      <c r="T45" s="254"/>
      <c r="U45" s="267"/>
      <c r="V45" s="254"/>
      <c r="W45" s="267"/>
      <c r="X45" s="255"/>
      <c r="Y45" s="267"/>
      <c r="Z45" s="254"/>
      <c r="AA45" s="267"/>
      <c r="AB45" s="256"/>
      <c r="AC45" s="267"/>
      <c r="AD45" s="256"/>
      <c r="AE45" s="267"/>
      <c r="AF45" s="256"/>
      <c r="AG45" s="267"/>
      <c r="AH45" s="256"/>
      <c r="AI45" s="267"/>
    </row>
    <row r="46" spans="1:35" s="216" customFormat="1" ht="20.25" customHeight="1">
      <c r="A46" s="226" t="s">
        <v>213</v>
      </c>
      <c r="B46" s="227">
        <v>29</v>
      </c>
      <c r="C46" s="264" t="s">
        <v>2</v>
      </c>
      <c r="D46" s="254"/>
      <c r="E46" s="264" t="s">
        <v>2</v>
      </c>
      <c r="F46" s="254"/>
      <c r="G46" s="264" t="s">
        <v>2</v>
      </c>
      <c r="H46" s="254"/>
      <c r="I46" s="264" t="s">
        <v>2</v>
      </c>
      <c r="J46" s="254"/>
      <c r="K46" s="264" t="s">
        <v>2</v>
      </c>
      <c r="L46" s="254"/>
      <c r="M46" s="264" t="s">
        <v>2</v>
      </c>
      <c r="N46" s="254"/>
      <c r="O46" s="264" t="s">
        <v>2</v>
      </c>
      <c r="P46" s="254"/>
      <c r="Q46" s="268">
        <v>-309618</v>
      </c>
      <c r="R46" s="234"/>
      <c r="S46" s="264" t="s">
        <v>2</v>
      </c>
      <c r="T46" s="234"/>
      <c r="U46" s="264" t="s">
        <v>2</v>
      </c>
      <c r="V46" s="234"/>
      <c r="W46" s="264" t="s">
        <v>2</v>
      </c>
      <c r="X46" s="234"/>
      <c r="Y46" s="264" t="s">
        <v>2</v>
      </c>
      <c r="Z46" s="234"/>
      <c r="AA46" s="264">
        <f>SUM(C46:W46)</f>
        <v>-309618</v>
      </c>
      <c r="AB46" s="240"/>
      <c r="AC46" s="264" t="s">
        <v>2</v>
      </c>
      <c r="AD46" s="240"/>
      <c r="AE46" s="264">
        <f>AA46</f>
        <v>-309618</v>
      </c>
      <c r="AF46" s="240"/>
      <c r="AG46" s="264" t="s">
        <v>2</v>
      </c>
      <c r="AH46" s="240"/>
      <c r="AI46" s="245">
        <f>SUM(AE46:AG46)</f>
        <v>-309618</v>
      </c>
    </row>
    <row r="47" spans="1:35" s="216" customFormat="1" ht="20.25" customHeight="1" thickBot="1">
      <c r="A47" s="216" t="s">
        <v>195</v>
      </c>
      <c r="B47" s="193"/>
      <c r="C47" s="269">
        <f>C40+C33+SUM(C41:C46)+C13</f>
        <v>8611242</v>
      </c>
      <c r="D47" s="244"/>
      <c r="E47" s="269">
        <f>E40+E33+SUM(E41:E46)+E13</f>
        <v>-2909249</v>
      </c>
      <c r="F47" s="244"/>
      <c r="G47" s="269">
        <f>G40+G33+SUM(G41:G46)+G13</f>
        <v>57298909</v>
      </c>
      <c r="H47" s="244"/>
      <c r="I47" s="269">
        <f>I40+I33+SUM(I41:I46)+I13</f>
        <v>3470021</v>
      </c>
      <c r="J47" s="244"/>
      <c r="K47" s="269">
        <f>K40+K33+SUM(K41:K46)+K13</f>
        <v>3949783</v>
      </c>
      <c r="L47" s="244"/>
      <c r="M47" s="269">
        <f>M40+M33+SUM(M41:M46)+M13</f>
        <v>-5159</v>
      </c>
      <c r="N47" s="244"/>
      <c r="O47" s="269">
        <f>O40+O33+SUM(O41:O46)+O13</f>
        <v>929166</v>
      </c>
      <c r="Q47" s="269">
        <f>Q40+Q33+SUM(Q41:Q46)+Q13</f>
        <v>82115694</v>
      </c>
      <c r="R47" s="244"/>
      <c r="S47" s="269">
        <f>S40+S33+SUM(S41:S46)+S13</f>
        <v>13824515</v>
      </c>
      <c r="T47" s="244"/>
      <c r="U47" s="269">
        <f>U40+U33+SUM(U41:U46)+U13</f>
        <v>-2819217</v>
      </c>
      <c r="V47" s="270"/>
      <c r="W47" s="269">
        <f>W40+W33+SUM(W41:W46)+W13</f>
        <v>-11450507</v>
      </c>
      <c r="X47" s="244"/>
      <c r="Y47" s="269">
        <f>Y40+Y33+SUM(Y41:Y46)+Y13</f>
        <v>-445209</v>
      </c>
      <c r="Z47" s="244"/>
      <c r="AA47" s="269">
        <f>AA40+AA33+SUM(AA41:AA46)+AA13</f>
        <v>153015198</v>
      </c>
      <c r="AC47" s="269">
        <f>AC40+AC33+SUM(AC41:AC46)+AC13</f>
        <v>15000000</v>
      </c>
      <c r="AE47" s="269">
        <f>AE40+AE33+SUM(AE41:AE46)+AE13</f>
        <v>168015198</v>
      </c>
      <c r="AG47" s="269">
        <f>AG40+AG33+SUM(AG41:AG46)+AG13</f>
        <v>58626658</v>
      </c>
      <c r="AI47" s="269">
        <f>AI40+AI33+SUM(AI41:AI46)+AI13</f>
        <v>226641856</v>
      </c>
    </row>
    <row r="48" ht="20.25" customHeight="1" thickTop="1"/>
    <row r="49" spans="1:4" ht="20.25" customHeight="1">
      <c r="A49" s="191" t="s">
        <v>32</v>
      </c>
      <c r="B49" s="191"/>
      <c r="C49" s="192"/>
      <c r="D49" s="192"/>
    </row>
    <row r="50" spans="1:2" ht="20.25" customHeight="1">
      <c r="A50" s="191" t="s">
        <v>33</v>
      </c>
      <c r="B50" s="191"/>
    </row>
    <row r="51" spans="1:24" ht="20.25" customHeight="1">
      <c r="A51" s="194" t="s">
        <v>68</v>
      </c>
      <c r="B51" s="194"/>
      <c r="C51" s="195"/>
      <c r="D51" s="195"/>
      <c r="O51" s="195"/>
      <c r="Q51" s="195"/>
      <c r="R51" s="195"/>
      <c r="S51" s="195"/>
      <c r="U51" s="195"/>
      <c r="V51" s="195"/>
      <c r="W51" s="195"/>
      <c r="X51" s="195"/>
    </row>
    <row r="52" spans="1:35" ht="20.25" customHeight="1">
      <c r="A52" s="196"/>
      <c r="B52" s="196"/>
      <c r="AI52" s="197" t="s">
        <v>104</v>
      </c>
    </row>
    <row r="53" spans="1:35" ht="20.25" customHeight="1">
      <c r="A53" s="198"/>
      <c r="B53" s="198"/>
      <c r="C53" s="345" t="s">
        <v>58</v>
      </c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</row>
    <row r="54" spans="1:35" ht="20.25" customHeight="1">
      <c r="A54" s="198"/>
      <c r="B54" s="198"/>
      <c r="C54" s="199"/>
      <c r="D54" s="199"/>
      <c r="E54" s="199"/>
      <c r="F54" s="199"/>
      <c r="G54" s="199"/>
      <c r="H54" s="199"/>
      <c r="I54" s="199"/>
      <c r="J54" s="199"/>
      <c r="K54" s="200" t="s">
        <v>162</v>
      </c>
      <c r="L54" s="199"/>
      <c r="M54" s="199"/>
      <c r="N54" s="199"/>
      <c r="O54" s="199"/>
      <c r="P54" s="199"/>
      <c r="Q54" s="199"/>
      <c r="R54" s="199"/>
      <c r="S54" s="344" t="s">
        <v>109</v>
      </c>
      <c r="T54" s="344"/>
      <c r="U54" s="344"/>
      <c r="V54" s="344"/>
      <c r="W54" s="344"/>
      <c r="X54" s="344"/>
      <c r="Y54" s="344"/>
      <c r="Z54" s="199"/>
      <c r="AA54" s="198"/>
      <c r="AB54" s="198"/>
      <c r="AC54" s="198"/>
      <c r="AD54" s="198"/>
      <c r="AE54" s="199"/>
      <c r="AF54" s="198"/>
      <c r="AG54" s="199"/>
      <c r="AH54" s="198"/>
      <c r="AI54" s="199"/>
    </row>
    <row r="55" spans="1:35" ht="20.25" customHeight="1">
      <c r="A55" s="198"/>
      <c r="B55" s="198"/>
      <c r="C55" s="198"/>
      <c r="D55" s="198"/>
      <c r="E55" s="198"/>
      <c r="F55" s="202"/>
      <c r="G55" s="202"/>
      <c r="H55" s="202"/>
      <c r="I55" s="202"/>
      <c r="J55" s="202"/>
      <c r="K55" s="200" t="s">
        <v>246</v>
      </c>
      <c r="L55" s="203"/>
      <c r="M55" s="203"/>
      <c r="N55" s="202"/>
      <c r="O55" s="202"/>
      <c r="P55" s="202"/>
      <c r="Q55" s="198"/>
      <c r="R55" s="198"/>
      <c r="S55" s="198"/>
      <c r="T55" s="198"/>
      <c r="U55" s="200" t="s">
        <v>248</v>
      </c>
      <c r="V55" s="202"/>
      <c r="W55" s="200" t="s">
        <v>206</v>
      </c>
      <c r="X55" s="198"/>
      <c r="Y55" s="200" t="s">
        <v>116</v>
      </c>
      <c r="Z55" s="198"/>
      <c r="AA55" s="198"/>
      <c r="AB55" s="198"/>
      <c r="AC55" s="198"/>
      <c r="AD55" s="198"/>
      <c r="AE55" s="200" t="s">
        <v>263</v>
      </c>
      <c r="AF55" s="198"/>
      <c r="AG55" s="202"/>
      <c r="AH55" s="198"/>
      <c r="AI55" s="198"/>
    </row>
    <row r="56" spans="1:35" ht="20.25" customHeight="1">
      <c r="A56" s="198"/>
      <c r="B56" s="198"/>
      <c r="C56" s="202" t="s">
        <v>52</v>
      </c>
      <c r="D56" s="202"/>
      <c r="E56" s="202"/>
      <c r="F56" s="202"/>
      <c r="G56" s="204" t="s">
        <v>244</v>
      </c>
      <c r="H56" s="202"/>
      <c r="I56" s="198"/>
      <c r="J56" s="202"/>
      <c r="K56" s="200" t="s">
        <v>247</v>
      </c>
      <c r="L56" s="202"/>
      <c r="M56" s="203" t="s">
        <v>137</v>
      </c>
      <c r="N56" s="202"/>
      <c r="O56" s="198"/>
      <c r="P56" s="202"/>
      <c r="Q56" s="205" t="s">
        <v>72</v>
      </c>
      <c r="R56" s="198"/>
      <c r="S56" s="203" t="s">
        <v>8</v>
      </c>
      <c r="T56" s="202"/>
      <c r="U56" s="200" t="s">
        <v>249</v>
      </c>
      <c r="V56" s="202"/>
      <c r="W56" s="200" t="s">
        <v>207</v>
      </c>
      <c r="X56" s="202"/>
      <c r="Y56" s="200" t="s">
        <v>117</v>
      </c>
      <c r="Z56" s="198"/>
      <c r="AA56" s="198"/>
      <c r="AB56" s="198"/>
      <c r="AC56" s="206" t="s">
        <v>215</v>
      </c>
      <c r="AD56" s="198"/>
      <c r="AE56" s="200" t="s">
        <v>256</v>
      </c>
      <c r="AF56" s="198"/>
      <c r="AG56" s="207" t="s">
        <v>120</v>
      </c>
      <c r="AH56" s="198"/>
      <c r="AI56" s="200" t="s">
        <v>9</v>
      </c>
    </row>
    <row r="57" spans="1:35" ht="20.25" customHeight="1">
      <c r="A57" s="198"/>
      <c r="B57" s="198"/>
      <c r="C57" s="202" t="s">
        <v>15</v>
      </c>
      <c r="D57" s="202"/>
      <c r="E57" s="202" t="s">
        <v>70</v>
      </c>
      <c r="F57" s="202"/>
      <c r="G57" s="204" t="s">
        <v>245</v>
      </c>
      <c r="H57" s="202"/>
      <c r="I57" s="208" t="s">
        <v>140</v>
      </c>
      <c r="J57" s="202"/>
      <c r="K57" s="200" t="s">
        <v>163</v>
      </c>
      <c r="L57" s="202"/>
      <c r="M57" s="203" t="s">
        <v>138</v>
      </c>
      <c r="N57" s="202"/>
      <c r="O57" s="202" t="s">
        <v>62</v>
      </c>
      <c r="P57" s="202"/>
      <c r="Q57" s="205" t="s">
        <v>79</v>
      </c>
      <c r="R57" s="198"/>
      <c r="S57" s="203" t="s">
        <v>78</v>
      </c>
      <c r="T57" s="202"/>
      <c r="U57" s="200" t="s">
        <v>250</v>
      </c>
      <c r="V57" s="202"/>
      <c r="W57" s="200" t="s">
        <v>49</v>
      </c>
      <c r="X57" s="202"/>
      <c r="Y57" s="200" t="s">
        <v>262</v>
      </c>
      <c r="Z57" s="202"/>
      <c r="AA57" s="198"/>
      <c r="AB57" s="198"/>
      <c r="AC57" s="206" t="s">
        <v>216</v>
      </c>
      <c r="AD57" s="198"/>
      <c r="AE57" s="200" t="s">
        <v>118</v>
      </c>
      <c r="AF57" s="198"/>
      <c r="AG57" s="209" t="s">
        <v>121</v>
      </c>
      <c r="AH57" s="198"/>
      <c r="AI57" s="200" t="s">
        <v>257</v>
      </c>
    </row>
    <row r="58" spans="1:35" ht="20.25" customHeight="1">
      <c r="A58" s="198"/>
      <c r="B58" s="210" t="s">
        <v>35</v>
      </c>
      <c r="C58" s="201" t="s">
        <v>41</v>
      </c>
      <c r="D58" s="202"/>
      <c r="E58" s="201" t="s">
        <v>71</v>
      </c>
      <c r="F58" s="202"/>
      <c r="G58" s="201" t="s">
        <v>71</v>
      </c>
      <c r="H58" s="202"/>
      <c r="I58" s="211" t="s">
        <v>136</v>
      </c>
      <c r="J58" s="202"/>
      <c r="K58" s="212" t="s">
        <v>172</v>
      </c>
      <c r="L58" s="202"/>
      <c r="M58" s="213" t="s">
        <v>139</v>
      </c>
      <c r="N58" s="202"/>
      <c r="O58" s="201" t="s">
        <v>43</v>
      </c>
      <c r="P58" s="202"/>
      <c r="Q58" s="214" t="s">
        <v>80</v>
      </c>
      <c r="R58" s="198"/>
      <c r="S58" s="213" t="s">
        <v>77</v>
      </c>
      <c r="T58" s="202"/>
      <c r="U58" s="212" t="s">
        <v>251</v>
      </c>
      <c r="V58" s="202"/>
      <c r="W58" s="212" t="s">
        <v>78</v>
      </c>
      <c r="X58" s="202"/>
      <c r="Y58" s="212" t="s">
        <v>252</v>
      </c>
      <c r="Z58" s="202"/>
      <c r="AA58" s="212" t="s">
        <v>126</v>
      </c>
      <c r="AB58" s="198"/>
      <c r="AC58" s="212" t="s">
        <v>217</v>
      </c>
      <c r="AD58" s="198"/>
      <c r="AE58" s="212" t="s">
        <v>119</v>
      </c>
      <c r="AF58" s="198"/>
      <c r="AG58" s="201" t="s">
        <v>73</v>
      </c>
      <c r="AH58" s="198"/>
      <c r="AI58" s="212" t="s">
        <v>42</v>
      </c>
    </row>
    <row r="59" spans="1:35" ht="20.25" customHeight="1">
      <c r="A59" s="198"/>
      <c r="B59" s="198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198"/>
      <c r="AB59" s="198"/>
      <c r="AC59" s="198"/>
      <c r="AD59" s="198"/>
      <c r="AE59" s="215"/>
      <c r="AF59" s="198"/>
      <c r="AG59" s="215"/>
      <c r="AH59" s="198"/>
      <c r="AI59" s="215"/>
    </row>
    <row r="60" spans="1:35" ht="20.25" customHeight="1">
      <c r="A60" s="216" t="s">
        <v>312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9"/>
      <c r="AD60" s="216"/>
      <c r="AE60" s="216"/>
      <c r="AF60" s="216"/>
      <c r="AG60" s="216"/>
      <c r="AH60" s="216"/>
      <c r="AI60" s="216"/>
    </row>
    <row r="61" spans="1:35" ht="20.25" customHeight="1">
      <c r="A61" s="216" t="s">
        <v>313</v>
      </c>
      <c r="B61" s="216"/>
      <c r="C61" s="217">
        <v>8611242</v>
      </c>
      <c r="D61" s="217"/>
      <c r="E61" s="217">
        <v>-2909249</v>
      </c>
      <c r="F61" s="217"/>
      <c r="G61" s="217">
        <v>57298909</v>
      </c>
      <c r="H61" s="217"/>
      <c r="I61" s="217">
        <v>3470021</v>
      </c>
      <c r="J61" s="217"/>
      <c r="K61" s="217">
        <v>3949783</v>
      </c>
      <c r="L61" s="217"/>
      <c r="M61" s="218">
        <v>-5159</v>
      </c>
      <c r="N61" s="217"/>
      <c r="O61" s="217">
        <v>929166</v>
      </c>
      <c r="P61" s="217"/>
      <c r="Q61" s="217">
        <v>82115694</v>
      </c>
      <c r="R61" s="217"/>
      <c r="S61" s="217">
        <v>13824515</v>
      </c>
      <c r="T61" s="217"/>
      <c r="U61" s="217">
        <v>-2819217</v>
      </c>
      <c r="V61" s="217"/>
      <c r="W61" s="217">
        <v>-11450507</v>
      </c>
      <c r="X61" s="217"/>
      <c r="Y61" s="217">
        <f>SUM(S61:W61)</f>
        <v>-445209</v>
      </c>
      <c r="Z61" s="217"/>
      <c r="AA61" s="219">
        <f>SUM(C61:Q61,Y61)</f>
        <v>153015198</v>
      </c>
      <c r="AB61" s="220"/>
      <c r="AC61" s="219">
        <v>15000000</v>
      </c>
      <c r="AD61" s="220"/>
      <c r="AE61" s="217">
        <f>SUM(C61:W61,AC61)</f>
        <v>168015198</v>
      </c>
      <c r="AF61" s="220"/>
      <c r="AG61" s="217">
        <v>58626658</v>
      </c>
      <c r="AH61" s="220"/>
      <c r="AI61" s="217">
        <f>SUM(AE61:AG61)</f>
        <v>226641856</v>
      </c>
    </row>
    <row r="62" spans="1:35" ht="20.25" customHeight="1">
      <c r="A62" s="216" t="s">
        <v>242</v>
      </c>
      <c r="B62" s="216"/>
      <c r="C62" s="222"/>
      <c r="D62" s="223"/>
      <c r="E62" s="222"/>
      <c r="F62" s="223"/>
      <c r="G62" s="222"/>
      <c r="H62" s="223"/>
      <c r="I62" s="216"/>
      <c r="J62" s="223"/>
      <c r="K62" s="222"/>
      <c r="L62" s="223"/>
      <c r="M62" s="222"/>
      <c r="N62" s="223"/>
      <c r="O62" s="222"/>
      <c r="P62" s="223"/>
      <c r="Q62" s="222"/>
      <c r="R62" s="223"/>
      <c r="S62" s="224"/>
      <c r="T62" s="223"/>
      <c r="U62" s="222"/>
      <c r="V62" s="223"/>
      <c r="W62" s="222"/>
      <c r="X62" s="222"/>
      <c r="Y62" s="224"/>
      <c r="Z62" s="223"/>
      <c r="AA62" s="216"/>
      <c r="AB62" s="216"/>
      <c r="AC62" s="216"/>
      <c r="AD62" s="216"/>
      <c r="AE62" s="224"/>
      <c r="AF62" s="216"/>
      <c r="AG62" s="224"/>
      <c r="AH62" s="216"/>
      <c r="AI62" s="224"/>
    </row>
    <row r="63" spans="1:35" ht="20.25" customHeight="1">
      <c r="A63" s="216" t="s">
        <v>122</v>
      </c>
      <c r="B63" s="216"/>
      <c r="C63" s="222"/>
      <c r="D63" s="223"/>
      <c r="E63" s="222"/>
      <c r="F63" s="223"/>
      <c r="G63" s="222"/>
      <c r="H63" s="223"/>
      <c r="I63" s="216"/>
      <c r="J63" s="223"/>
      <c r="K63" s="222"/>
      <c r="L63" s="223"/>
      <c r="M63" s="222"/>
      <c r="N63" s="223"/>
      <c r="O63" s="222"/>
      <c r="P63" s="223"/>
      <c r="Q63" s="222"/>
      <c r="R63" s="223"/>
      <c r="S63" s="224"/>
      <c r="T63" s="223"/>
      <c r="U63" s="222"/>
      <c r="V63" s="223"/>
      <c r="W63" s="222"/>
      <c r="X63" s="222"/>
      <c r="Y63" s="224"/>
      <c r="Z63" s="223"/>
      <c r="AA63" s="216"/>
      <c r="AB63" s="216"/>
      <c r="AC63" s="216"/>
      <c r="AD63" s="216"/>
      <c r="AE63" s="224"/>
      <c r="AF63" s="216"/>
      <c r="AG63" s="224"/>
      <c r="AH63" s="216"/>
      <c r="AI63" s="224"/>
    </row>
    <row r="64" spans="1:35" ht="20.25" customHeight="1">
      <c r="A64" s="225" t="s">
        <v>351</v>
      </c>
      <c r="B64" s="225"/>
      <c r="C64" s="222"/>
      <c r="D64" s="223"/>
      <c r="E64" s="222"/>
      <c r="F64" s="223"/>
      <c r="G64" s="222"/>
      <c r="H64" s="223"/>
      <c r="I64" s="216"/>
      <c r="J64" s="223"/>
      <c r="K64" s="222"/>
      <c r="L64" s="223"/>
      <c r="M64" s="222"/>
      <c r="N64" s="223"/>
      <c r="O64" s="222"/>
      <c r="P64" s="223"/>
      <c r="Q64" s="222"/>
      <c r="R64" s="223"/>
      <c r="S64" s="224"/>
      <c r="T64" s="223"/>
      <c r="U64" s="222"/>
      <c r="V64" s="223"/>
      <c r="W64" s="222"/>
      <c r="X64" s="222"/>
      <c r="Y64" s="224"/>
      <c r="Z64" s="223"/>
      <c r="AA64" s="216"/>
      <c r="AB64" s="216"/>
      <c r="AC64" s="216"/>
      <c r="AD64" s="216"/>
      <c r="AE64" s="224"/>
      <c r="AF64" s="216"/>
      <c r="AG64" s="224"/>
      <c r="AH64" s="216"/>
      <c r="AI64" s="224"/>
    </row>
    <row r="65" spans="1:35" ht="20.25" customHeight="1">
      <c r="A65" s="232" t="s">
        <v>191</v>
      </c>
      <c r="B65" s="225"/>
      <c r="C65" s="233" t="s">
        <v>2</v>
      </c>
      <c r="D65" s="234"/>
      <c r="E65" s="235">
        <v>0</v>
      </c>
      <c r="F65" s="234"/>
      <c r="G65" s="236">
        <v>0</v>
      </c>
      <c r="H65" s="234"/>
      <c r="I65" s="235">
        <v>0</v>
      </c>
      <c r="J65" s="230"/>
      <c r="K65" s="237" t="s">
        <v>2</v>
      </c>
      <c r="L65" s="230"/>
      <c r="M65" s="235">
        <v>0</v>
      </c>
      <c r="N65" s="230"/>
      <c r="O65" s="235">
        <v>0</v>
      </c>
      <c r="P65" s="238"/>
      <c r="Q65" s="239">
        <v>-4911692</v>
      </c>
      <c r="R65" s="240"/>
      <c r="S65" s="241" t="s">
        <v>2</v>
      </c>
      <c r="T65" s="242"/>
      <c r="U65" s="241" t="s">
        <v>2</v>
      </c>
      <c r="V65" s="242"/>
      <c r="W65" s="241" t="s">
        <v>2</v>
      </c>
      <c r="X65" s="243"/>
      <c r="Y65" s="271">
        <f>SUM(S65:W65)</f>
        <v>0</v>
      </c>
      <c r="Z65" s="244"/>
      <c r="AA65" s="241">
        <f>SUM(C65:W65)</f>
        <v>-4911692</v>
      </c>
      <c r="AB65" s="240"/>
      <c r="AC65" s="235">
        <v>0</v>
      </c>
      <c r="AD65" s="240"/>
      <c r="AE65" s="241">
        <f>SUM(C65:W65)</f>
        <v>-4911692</v>
      </c>
      <c r="AF65" s="240"/>
      <c r="AG65" s="241">
        <v>-2652377</v>
      </c>
      <c r="AH65" s="240"/>
      <c r="AI65" s="245">
        <f>SUM(AC65:AG65)</f>
        <v>-7564069</v>
      </c>
    </row>
    <row r="66" spans="1:35" ht="20.25" customHeight="1">
      <c r="A66" s="225" t="s">
        <v>352</v>
      </c>
      <c r="B66" s="225"/>
      <c r="C66" s="271">
        <f>SUM(C65:C65)</f>
        <v>0</v>
      </c>
      <c r="D66" s="246"/>
      <c r="E66" s="271">
        <f>SUM(E65:E65)</f>
        <v>0</v>
      </c>
      <c r="F66" s="246"/>
      <c r="G66" s="271">
        <f>SUM(G65:G65)</f>
        <v>0</v>
      </c>
      <c r="H66" s="246"/>
      <c r="I66" s="271" t="s">
        <v>2</v>
      </c>
      <c r="J66" s="246"/>
      <c r="K66" s="237" t="s">
        <v>2</v>
      </c>
      <c r="L66" s="246"/>
      <c r="M66" s="237" t="s">
        <v>2</v>
      </c>
      <c r="N66" s="246"/>
      <c r="O66" s="237" t="s">
        <v>2</v>
      </c>
      <c r="P66" s="246"/>
      <c r="Q66" s="237">
        <f>SUM(Q65:Q65)</f>
        <v>-4911692</v>
      </c>
      <c r="R66" s="246"/>
      <c r="S66" s="271">
        <f>SUM(S65:S65)</f>
        <v>0</v>
      </c>
      <c r="T66" s="246"/>
      <c r="U66" s="271">
        <f>SUM(U65:U65)</f>
        <v>0</v>
      </c>
      <c r="V66" s="246"/>
      <c r="W66" s="271">
        <f>SUM(W65:W65)</f>
        <v>0</v>
      </c>
      <c r="X66" s="246"/>
      <c r="Y66" s="271">
        <f>SUM(Y65:Y65)</f>
        <v>0</v>
      </c>
      <c r="Z66" s="246"/>
      <c r="AA66" s="237">
        <f>SUM(C66:W66)</f>
        <v>-4911692</v>
      </c>
      <c r="AB66" s="240"/>
      <c r="AC66" s="235">
        <v>0</v>
      </c>
      <c r="AD66" s="240"/>
      <c r="AE66" s="237">
        <f>SUM(AE65:AE65)</f>
        <v>-4911692</v>
      </c>
      <c r="AF66" s="240"/>
      <c r="AG66" s="237">
        <f>SUM(AG65:AG65)</f>
        <v>-2652377</v>
      </c>
      <c r="AH66" s="240"/>
      <c r="AI66" s="247">
        <f>SUM(AE66:AG66)</f>
        <v>-7564069</v>
      </c>
    </row>
    <row r="67" spans="1:35" ht="20.25" customHeight="1">
      <c r="A67" s="225" t="s">
        <v>135</v>
      </c>
      <c r="B67" s="248"/>
      <c r="C67" s="249"/>
      <c r="D67" s="246"/>
      <c r="E67" s="249"/>
      <c r="F67" s="246"/>
      <c r="G67" s="249"/>
      <c r="H67" s="246"/>
      <c r="I67" s="249"/>
      <c r="J67" s="246"/>
      <c r="K67" s="249"/>
      <c r="L67" s="246"/>
      <c r="M67" s="249"/>
      <c r="N67" s="246"/>
      <c r="O67" s="249"/>
      <c r="P67" s="246"/>
      <c r="Q67" s="249"/>
      <c r="R67" s="246"/>
      <c r="S67" s="249"/>
      <c r="T67" s="246"/>
      <c r="U67" s="249"/>
      <c r="V67" s="246"/>
      <c r="W67" s="249"/>
      <c r="X67" s="249"/>
      <c r="Y67" s="249"/>
      <c r="Z67" s="246"/>
      <c r="AA67" s="249"/>
      <c r="AB67" s="240"/>
      <c r="AC67" s="250"/>
      <c r="AD67" s="240"/>
      <c r="AE67" s="249"/>
      <c r="AF67" s="240"/>
      <c r="AG67" s="249"/>
      <c r="AH67" s="240"/>
      <c r="AI67" s="246"/>
    </row>
    <row r="68" spans="1:35" ht="20.25" customHeight="1">
      <c r="A68" s="225" t="s">
        <v>171</v>
      </c>
      <c r="B68" s="227"/>
      <c r="C68" s="249"/>
      <c r="D68" s="246"/>
      <c r="E68" s="249"/>
      <c r="F68" s="246"/>
      <c r="G68" s="249"/>
      <c r="H68" s="246"/>
      <c r="I68" s="249"/>
      <c r="J68" s="246"/>
      <c r="K68" s="249"/>
      <c r="L68" s="246"/>
      <c r="M68" s="249"/>
      <c r="N68" s="246"/>
      <c r="O68" s="249"/>
      <c r="P68" s="246"/>
      <c r="Q68" s="249"/>
      <c r="R68" s="246"/>
      <c r="S68" s="249"/>
      <c r="T68" s="246"/>
      <c r="U68" s="249"/>
      <c r="V68" s="246"/>
      <c r="W68" s="249"/>
      <c r="X68" s="249"/>
      <c r="Y68" s="249"/>
      <c r="Z68" s="246"/>
      <c r="AA68" s="249"/>
      <c r="AB68" s="240"/>
      <c r="AC68" s="240"/>
      <c r="AD68" s="240"/>
      <c r="AE68" s="249"/>
      <c r="AF68" s="240"/>
      <c r="AG68" s="249"/>
      <c r="AH68" s="240"/>
      <c r="AI68" s="246"/>
    </row>
    <row r="69" spans="1:35" ht="20.25" customHeight="1">
      <c r="A69" s="248" t="s">
        <v>184</v>
      </c>
      <c r="B69" s="248"/>
      <c r="C69" s="230"/>
      <c r="D69" s="234"/>
      <c r="E69" s="230"/>
      <c r="F69" s="234"/>
      <c r="G69" s="230"/>
      <c r="H69" s="234"/>
      <c r="I69" s="230"/>
      <c r="J69" s="234"/>
      <c r="K69" s="230"/>
      <c r="L69" s="234"/>
      <c r="M69" s="230"/>
      <c r="N69" s="234"/>
      <c r="O69" s="230"/>
      <c r="P69" s="234"/>
      <c r="Q69" s="230"/>
      <c r="R69" s="234"/>
      <c r="S69" s="230"/>
      <c r="T69" s="234"/>
      <c r="U69" s="230"/>
      <c r="V69" s="234"/>
      <c r="W69" s="230"/>
      <c r="X69" s="230"/>
      <c r="Y69" s="230"/>
      <c r="Z69" s="234"/>
      <c r="AA69" s="230"/>
      <c r="AB69" s="251"/>
      <c r="AC69" s="251"/>
      <c r="AD69" s="251"/>
      <c r="AE69" s="230"/>
      <c r="AF69" s="251"/>
      <c r="AG69" s="230"/>
      <c r="AH69" s="251"/>
      <c r="AI69" s="234"/>
    </row>
    <row r="70" spans="1:35" ht="20.25" customHeight="1">
      <c r="A70" s="248" t="s">
        <v>182</v>
      </c>
      <c r="B70" s="227">
        <v>4</v>
      </c>
      <c r="C70" s="221">
        <v>0</v>
      </c>
      <c r="D70" s="234"/>
      <c r="E70" s="221">
        <v>0</v>
      </c>
      <c r="F70" s="234"/>
      <c r="G70" s="221">
        <v>0</v>
      </c>
      <c r="H70" s="234"/>
      <c r="I70" s="221">
        <v>0</v>
      </c>
      <c r="J70" s="234"/>
      <c r="K70" s="221">
        <v>-491173</v>
      </c>
      <c r="L70" s="234"/>
      <c r="M70" s="221">
        <v>0</v>
      </c>
      <c r="N70" s="234"/>
      <c r="O70" s="221">
        <v>0</v>
      </c>
      <c r="P70" s="234"/>
      <c r="Q70" s="221">
        <v>0</v>
      </c>
      <c r="R70" s="234"/>
      <c r="S70" s="221">
        <v>0</v>
      </c>
      <c r="T70" s="234"/>
      <c r="U70" s="221">
        <v>0</v>
      </c>
      <c r="V70" s="234"/>
      <c r="W70" s="221">
        <v>360994</v>
      </c>
      <c r="X70" s="230"/>
      <c r="Y70" s="272">
        <f>SUM(S70:W70)</f>
        <v>360994</v>
      </c>
      <c r="Z70" s="234"/>
      <c r="AA70" s="221">
        <f>SUM(C70:W70)</f>
        <v>-130179</v>
      </c>
      <c r="AB70" s="251"/>
      <c r="AC70" s="221">
        <v>0</v>
      </c>
      <c r="AD70" s="251"/>
      <c r="AE70" s="272">
        <f>SUM(C70:W70)</f>
        <v>-130179</v>
      </c>
      <c r="AF70" s="251"/>
      <c r="AG70" s="253">
        <v>-6667355</v>
      </c>
      <c r="AH70" s="251"/>
      <c r="AI70" s="337">
        <f>SUM(AE70:AG70)</f>
        <v>-6797534</v>
      </c>
    </row>
    <row r="71" spans="1:35" ht="20.25" customHeight="1">
      <c r="A71" s="226" t="s">
        <v>181</v>
      </c>
      <c r="B71" s="225"/>
      <c r="C71" s="221">
        <v>0</v>
      </c>
      <c r="D71" s="234"/>
      <c r="E71" s="221">
        <v>0</v>
      </c>
      <c r="F71" s="234"/>
      <c r="G71" s="221">
        <v>0</v>
      </c>
      <c r="H71" s="234"/>
      <c r="I71" s="221">
        <v>0</v>
      </c>
      <c r="J71" s="234"/>
      <c r="K71" s="253">
        <v>41473</v>
      </c>
      <c r="L71" s="234"/>
      <c r="M71" s="221">
        <v>0</v>
      </c>
      <c r="N71" s="234"/>
      <c r="O71" s="221">
        <v>0</v>
      </c>
      <c r="P71" s="234"/>
      <c r="Q71" s="221">
        <v>0</v>
      </c>
      <c r="R71" s="234"/>
      <c r="S71" s="221">
        <v>0</v>
      </c>
      <c r="T71" s="234"/>
      <c r="U71" s="221">
        <v>0</v>
      </c>
      <c r="V71" s="234"/>
      <c r="W71" s="221">
        <v>0</v>
      </c>
      <c r="X71" s="238"/>
      <c r="Y71" s="273">
        <f>SUM(S71:W71)</f>
        <v>0</v>
      </c>
      <c r="Z71" s="234"/>
      <c r="AA71" s="257">
        <f>SUM(C71:W71)</f>
        <v>41473</v>
      </c>
      <c r="AB71" s="251"/>
      <c r="AC71" s="221">
        <v>0</v>
      </c>
      <c r="AD71" s="251"/>
      <c r="AE71" s="274">
        <f>SUM(C71:W71)</f>
        <v>41473</v>
      </c>
      <c r="AF71" s="251"/>
      <c r="AG71" s="229">
        <v>0</v>
      </c>
      <c r="AH71" s="251"/>
      <c r="AI71" s="337">
        <f>SUM(AE71:AG71)</f>
        <v>41473</v>
      </c>
    </row>
    <row r="72" spans="1:35" ht="20.25" customHeight="1">
      <c r="A72" s="226" t="s">
        <v>353</v>
      </c>
      <c r="B72" s="216"/>
      <c r="C72" s="235">
        <v>0</v>
      </c>
      <c r="D72" s="234"/>
      <c r="E72" s="235">
        <v>0</v>
      </c>
      <c r="F72" s="234"/>
      <c r="G72" s="235">
        <v>0</v>
      </c>
      <c r="H72" s="234"/>
      <c r="I72" s="235">
        <v>0</v>
      </c>
      <c r="J72" s="234"/>
      <c r="K72" s="235">
        <v>0</v>
      </c>
      <c r="L72" s="234"/>
      <c r="M72" s="235">
        <v>0</v>
      </c>
      <c r="N72" s="234"/>
      <c r="O72" s="235">
        <v>0</v>
      </c>
      <c r="P72" s="234"/>
      <c r="Q72" s="235">
        <v>0</v>
      </c>
      <c r="R72" s="234"/>
      <c r="S72" s="235">
        <v>0</v>
      </c>
      <c r="T72" s="234"/>
      <c r="U72" s="235">
        <v>0</v>
      </c>
      <c r="V72" s="234"/>
      <c r="W72" s="235">
        <v>0</v>
      </c>
      <c r="X72" s="238"/>
      <c r="Y72" s="271">
        <f>SUM(S72:W72)</f>
        <v>0</v>
      </c>
      <c r="Z72" s="234"/>
      <c r="AA72" s="235">
        <f>SUM(C72:W72)</f>
        <v>0</v>
      </c>
      <c r="AB72" s="251"/>
      <c r="AC72" s="235">
        <v>0</v>
      </c>
      <c r="AD72" s="251"/>
      <c r="AE72" s="235">
        <f>SUM(C72:W72)</f>
        <v>0</v>
      </c>
      <c r="AF72" s="251"/>
      <c r="AG72" s="239">
        <v>229411</v>
      </c>
      <c r="AH72" s="251"/>
      <c r="AI72" s="338">
        <f>SUM(AE72:AG72)</f>
        <v>229411</v>
      </c>
    </row>
    <row r="73" spans="1:35" ht="20.25" customHeight="1">
      <c r="A73" s="225" t="s">
        <v>254</v>
      </c>
      <c r="B73" s="216"/>
      <c r="C73" s="249"/>
      <c r="D73" s="246"/>
      <c r="E73" s="249"/>
      <c r="F73" s="246"/>
      <c r="G73" s="249"/>
      <c r="H73" s="246"/>
      <c r="I73" s="249"/>
      <c r="J73" s="246"/>
      <c r="K73" s="249"/>
      <c r="L73" s="246"/>
      <c r="M73" s="249"/>
      <c r="N73" s="246"/>
      <c r="O73" s="249"/>
      <c r="P73" s="246"/>
      <c r="Q73" s="249"/>
      <c r="R73" s="246"/>
      <c r="S73" s="249"/>
      <c r="T73" s="246"/>
      <c r="U73" s="249"/>
      <c r="V73" s="246"/>
      <c r="W73" s="249"/>
      <c r="X73" s="249"/>
      <c r="Y73" s="249"/>
      <c r="Z73" s="246"/>
      <c r="AA73" s="249"/>
      <c r="AB73" s="240"/>
      <c r="AC73" s="249"/>
      <c r="AD73" s="240"/>
      <c r="AE73" s="249"/>
      <c r="AF73" s="240"/>
      <c r="AG73" s="249"/>
      <c r="AH73" s="240"/>
      <c r="AI73" s="246"/>
    </row>
    <row r="74" spans="1:35" ht="20.25" customHeight="1">
      <c r="A74" s="225" t="s">
        <v>171</v>
      </c>
      <c r="B74" s="220"/>
      <c r="C74" s="271">
        <f>SUM(C70:C72)</f>
        <v>0</v>
      </c>
      <c r="D74" s="246"/>
      <c r="E74" s="271">
        <f>SUM(E70:E72)</f>
        <v>0</v>
      </c>
      <c r="F74" s="246"/>
      <c r="G74" s="271">
        <f>SUM(G70:G72)</f>
        <v>0</v>
      </c>
      <c r="H74" s="246"/>
      <c r="I74" s="271">
        <f>SUM(I70:I72)</f>
        <v>0</v>
      </c>
      <c r="J74" s="246"/>
      <c r="K74" s="271">
        <f>SUM(K70:K72)</f>
        <v>-449700</v>
      </c>
      <c r="L74" s="246"/>
      <c r="M74" s="271">
        <f>SUM(M70:M72)</f>
        <v>0</v>
      </c>
      <c r="N74" s="246"/>
      <c r="O74" s="271">
        <f>SUM(O70:O72)</f>
        <v>0</v>
      </c>
      <c r="P74" s="246"/>
      <c r="Q74" s="271">
        <f>SUM(Q70:Q72)</f>
        <v>0</v>
      </c>
      <c r="R74" s="246"/>
      <c r="S74" s="271">
        <f>SUM(S70:S72)</f>
        <v>0</v>
      </c>
      <c r="T74" s="246"/>
      <c r="U74" s="271">
        <f>SUM(U70:U72)</f>
        <v>0</v>
      </c>
      <c r="V74" s="246"/>
      <c r="W74" s="271">
        <f>SUM(W70:W72)</f>
        <v>360994</v>
      </c>
      <c r="X74" s="249"/>
      <c r="Y74" s="271">
        <f>SUM(Y70:Y72)</f>
        <v>360994</v>
      </c>
      <c r="Z74" s="246"/>
      <c r="AA74" s="271">
        <f>SUM(AA70:AA72)</f>
        <v>-88706</v>
      </c>
      <c r="AB74" s="240"/>
      <c r="AC74" s="271">
        <f>SUM(AC70:AC72)</f>
        <v>0</v>
      </c>
      <c r="AD74" s="240"/>
      <c r="AE74" s="271">
        <f>SUM(AE70:AE72)</f>
        <v>-88706</v>
      </c>
      <c r="AF74" s="240"/>
      <c r="AG74" s="271">
        <f>SUM(AG70:AG72)</f>
        <v>-6437944</v>
      </c>
      <c r="AH74" s="240"/>
      <c r="AI74" s="271">
        <f>SUM(AI70:AI72)</f>
        <v>-6526650</v>
      </c>
    </row>
    <row r="75" spans="1:35" ht="20.25" customHeight="1">
      <c r="A75" s="216" t="s">
        <v>255</v>
      </c>
      <c r="B75" s="220"/>
      <c r="C75" s="250"/>
      <c r="D75" s="244"/>
      <c r="E75" s="250"/>
      <c r="F75" s="244"/>
      <c r="G75" s="250"/>
      <c r="H75" s="244"/>
      <c r="I75" s="250"/>
      <c r="J75" s="244"/>
      <c r="K75" s="250"/>
      <c r="L75" s="244"/>
      <c r="M75" s="250"/>
      <c r="N75" s="244"/>
      <c r="O75" s="250"/>
      <c r="P75" s="244"/>
      <c r="Q75" s="250"/>
      <c r="R75" s="240"/>
      <c r="S75" s="250"/>
      <c r="T75" s="244"/>
      <c r="U75" s="250"/>
      <c r="V75" s="244"/>
      <c r="W75" s="250"/>
      <c r="X75" s="250"/>
      <c r="Y75" s="250"/>
      <c r="Z75" s="244"/>
      <c r="AA75" s="250"/>
      <c r="AB75" s="240"/>
      <c r="AC75" s="250"/>
      <c r="AD75" s="240"/>
      <c r="AE75" s="250"/>
      <c r="AF75" s="240"/>
      <c r="AG75" s="250"/>
      <c r="AH75" s="240"/>
      <c r="AI75" s="234"/>
    </row>
    <row r="76" spans="1:35" ht="20.25" customHeight="1">
      <c r="A76" s="220" t="s">
        <v>122</v>
      </c>
      <c r="B76" s="226"/>
      <c r="C76" s="259">
        <f>SUM(C74,C66)</f>
        <v>0</v>
      </c>
      <c r="D76" s="223"/>
      <c r="E76" s="259">
        <f>SUM(E74,E66)</f>
        <v>0</v>
      </c>
      <c r="F76" s="223"/>
      <c r="G76" s="259">
        <f>SUM(G74,G66)</f>
        <v>0</v>
      </c>
      <c r="H76" s="223"/>
      <c r="I76" s="260">
        <v>0</v>
      </c>
      <c r="J76" s="223"/>
      <c r="K76" s="259">
        <f>SUM(K74,K66)</f>
        <v>-449700</v>
      </c>
      <c r="L76" s="223"/>
      <c r="M76" s="260">
        <v>0</v>
      </c>
      <c r="N76" s="223"/>
      <c r="O76" s="260">
        <v>0</v>
      </c>
      <c r="P76" s="223"/>
      <c r="Q76" s="259">
        <f>SUM(Q74,Q66)</f>
        <v>-4911692</v>
      </c>
      <c r="R76" s="261"/>
      <c r="S76" s="259">
        <f>SUM(S74,S66)</f>
        <v>0</v>
      </c>
      <c r="T76" s="223"/>
      <c r="U76" s="260">
        <v>0</v>
      </c>
      <c r="V76" s="223"/>
      <c r="W76" s="259">
        <f>SUM(W74,W66)</f>
        <v>360994</v>
      </c>
      <c r="X76" s="262"/>
      <c r="Y76" s="259">
        <f>SUM(Y74,Y66)</f>
        <v>360994</v>
      </c>
      <c r="Z76" s="223"/>
      <c r="AA76" s="259">
        <f>SUM(C76:W76)</f>
        <v>-5000398</v>
      </c>
      <c r="AB76" s="261"/>
      <c r="AC76" s="260">
        <v>0</v>
      </c>
      <c r="AD76" s="261"/>
      <c r="AE76" s="259">
        <f>SUM(AE74,AE66)</f>
        <v>-5000398</v>
      </c>
      <c r="AF76" s="261"/>
      <c r="AG76" s="259">
        <f>SUM(AG74,AG66)</f>
        <v>-9090321</v>
      </c>
      <c r="AH76" s="261"/>
      <c r="AI76" s="258">
        <f>SUM(AE76:AG76)</f>
        <v>-14090719</v>
      </c>
    </row>
    <row r="77" spans="1:35" ht="20.25" customHeight="1">
      <c r="A77" s="220" t="s">
        <v>175</v>
      </c>
      <c r="B77" s="248"/>
      <c r="C77" s="250"/>
      <c r="D77" s="244"/>
      <c r="E77" s="250"/>
      <c r="F77" s="244"/>
      <c r="G77" s="250"/>
      <c r="H77" s="244"/>
      <c r="I77" s="250"/>
      <c r="J77" s="244"/>
      <c r="K77" s="250"/>
      <c r="L77" s="244"/>
      <c r="M77" s="250"/>
      <c r="N77" s="244"/>
      <c r="O77" s="250"/>
      <c r="P77" s="244"/>
      <c r="Q77" s="250"/>
      <c r="R77" s="240"/>
      <c r="S77" s="250"/>
      <c r="T77" s="244"/>
      <c r="U77" s="250"/>
      <c r="V77" s="244"/>
      <c r="W77" s="250"/>
      <c r="X77" s="250"/>
      <c r="Y77" s="250"/>
      <c r="Z77" s="244"/>
      <c r="AA77" s="250"/>
      <c r="AB77" s="240"/>
      <c r="AC77" s="250"/>
      <c r="AD77" s="240"/>
      <c r="AE77" s="250"/>
      <c r="AF77" s="240"/>
      <c r="AG77" s="250"/>
      <c r="AH77" s="240"/>
      <c r="AI77" s="234"/>
    </row>
    <row r="78" spans="1:35" ht="20.25" customHeight="1">
      <c r="A78" s="226" t="s">
        <v>123</v>
      </c>
      <c r="B78" s="226"/>
      <c r="C78" s="221">
        <v>0</v>
      </c>
      <c r="D78" s="246"/>
      <c r="E78" s="221">
        <v>0</v>
      </c>
      <c r="F78" s="246"/>
      <c r="G78" s="221">
        <v>0</v>
      </c>
      <c r="H78" s="246"/>
      <c r="I78" s="221">
        <v>0</v>
      </c>
      <c r="J78" s="246"/>
      <c r="K78" s="221">
        <v>0</v>
      </c>
      <c r="L78" s="246"/>
      <c r="M78" s="221">
        <v>0</v>
      </c>
      <c r="N78" s="246"/>
      <c r="O78" s="221">
        <v>0</v>
      </c>
      <c r="P78" s="246"/>
      <c r="Q78" s="253">
        <v>15531470</v>
      </c>
      <c r="R78" s="246"/>
      <c r="S78" s="221">
        <v>0</v>
      </c>
      <c r="T78" s="246"/>
      <c r="U78" s="221">
        <v>0</v>
      </c>
      <c r="V78" s="246"/>
      <c r="W78" s="221">
        <v>0</v>
      </c>
      <c r="X78" s="238"/>
      <c r="Y78" s="273">
        <f>SUM(S78:W78)</f>
        <v>0</v>
      </c>
      <c r="Z78" s="246"/>
      <c r="AA78" s="238">
        <f>SUM(C78:W78)</f>
        <v>15531470</v>
      </c>
      <c r="AB78" s="240"/>
      <c r="AC78" s="238" t="s">
        <v>2</v>
      </c>
      <c r="AD78" s="240"/>
      <c r="AE78" s="238">
        <f>SUM(C78:Y78)</f>
        <v>15531470</v>
      </c>
      <c r="AF78" s="240"/>
      <c r="AG78" s="238">
        <v>5893209</v>
      </c>
      <c r="AH78" s="240"/>
      <c r="AI78" s="228">
        <f>SUM(AE78:AG78)</f>
        <v>21424679</v>
      </c>
    </row>
    <row r="79" spans="1:35" ht="20.25" customHeight="1">
      <c r="A79" s="226" t="s">
        <v>124</v>
      </c>
      <c r="B79" s="220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63"/>
      <c r="R79" s="251"/>
      <c r="S79" s="251"/>
      <c r="T79" s="251"/>
      <c r="U79" s="251"/>
      <c r="V79" s="251"/>
      <c r="W79" s="22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</row>
    <row r="80" spans="1:35" ht="20.25" customHeight="1">
      <c r="A80" s="248" t="s">
        <v>278</v>
      </c>
      <c r="B80" s="227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63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</row>
    <row r="81" spans="1:35" ht="20.25" customHeight="1">
      <c r="A81" s="226" t="s">
        <v>210</v>
      </c>
      <c r="B81" s="227">
        <v>25</v>
      </c>
      <c r="C81" s="238" t="s">
        <v>2</v>
      </c>
      <c r="D81" s="234"/>
      <c r="E81" s="238" t="s">
        <v>2</v>
      </c>
      <c r="F81" s="234"/>
      <c r="G81" s="238" t="s">
        <v>2</v>
      </c>
      <c r="H81" s="234"/>
      <c r="I81" s="238" t="s">
        <v>2</v>
      </c>
      <c r="J81" s="234"/>
      <c r="K81" s="238" t="s">
        <v>2</v>
      </c>
      <c r="L81" s="234"/>
      <c r="M81" s="238" t="s">
        <v>2</v>
      </c>
      <c r="N81" s="234"/>
      <c r="O81" s="238" t="s">
        <v>2</v>
      </c>
      <c r="P81" s="234"/>
      <c r="Q81" s="253">
        <v>-51961</v>
      </c>
      <c r="R81" s="234"/>
      <c r="S81" s="238" t="s">
        <v>2</v>
      </c>
      <c r="T81" s="251"/>
      <c r="U81" s="238" t="s">
        <v>2</v>
      </c>
      <c r="V81" s="251"/>
      <c r="W81" s="238" t="s">
        <v>2</v>
      </c>
      <c r="X81" s="251"/>
      <c r="Y81" s="273">
        <f>SUM(S81:W81)</f>
        <v>0</v>
      </c>
      <c r="Z81" s="251"/>
      <c r="AA81" s="238">
        <f>SUM(C81:W81)</f>
        <v>-51961</v>
      </c>
      <c r="AB81" s="251"/>
      <c r="AC81" s="238" t="s">
        <v>2</v>
      </c>
      <c r="AD81" s="251"/>
      <c r="AE81" s="238">
        <f>SUM(C81:Y81)</f>
        <v>-51961</v>
      </c>
      <c r="AF81" s="251"/>
      <c r="AG81" s="238">
        <v>-4233</v>
      </c>
      <c r="AH81" s="251"/>
      <c r="AI81" s="228">
        <f>SUM(AE81:AG81)</f>
        <v>-56194</v>
      </c>
    </row>
    <row r="82" spans="1:35" ht="20.25" customHeight="1">
      <c r="A82" s="226" t="s">
        <v>275</v>
      </c>
      <c r="B82" s="220"/>
      <c r="C82" s="264" t="s">
        <v>2</v>
      </c>
      <c r="D82" s="254"/>
      <c r="E82" s="264" t="s">
        <v>2</v>
      </c>
      <c r="F82" s="254"/>
      <c r="G82" s="264" t="s">
        <v>2</v>
      </c>
      <c r="H82" s="254"/>
      <c r="I82" s="264" t="s">
        <v>2</v>
      </c>
      <c r="J82" s="254"/>
      <c r="K82" s="264" t="s">
        <v>2</v>
      </c>
      <c r="L82" s="254"/>
      <c r="M82" s="264" t="s">
        <v>2</v>
      </c>
      <c r="N82" s="254"/>
      <c r="O82" s="264" t="s">
        <v>2</v>
      </c>
      <c r="P82" s="254"/>
      <c r="Q82" s="236">
        <v>0</v>
      </c>
      <c r="R82" s="234"/>
      <c r="S82" s="239">
        <v>-12020</v>
      </c>
      <c r="T82" s="234"/>
      <c r="U82" s="239">
        <v>-980231</v>
      </c>
      <c r="V82" s="234"/>
      <c r="W82" s="239">
        <v>-11363676</v>
      </c>
      <c r="X82" s="234"/>
      <c r="Y82" s="275">
        <f>SUM(S82:W82)</f>
        <v>-12355927</v>
      </c>
      <c r="Z82" s="234"/>
      <c r="AA82" s="264">
        <f>SUM(C82:W82)</f>
        <v>-12355927</v>
      </c>
      <c r="AB82" s="251"/>
      <c r="AC82" s="264" t="s">
        <v>2</v>
      </c>
      <c r="AD82" s="251"/>
      <c r="AE82" s="264">
        <f>SUM(C82:Q82)+Y82</f>
        <v>-12355927</v>
      </c>
      <c r="AF82" s="251"/>
      <c r="AG82" s="264">
        <v>-2300214</v>
      </c>
      <c r="AH82" s="251"/>
      <c r="AI82" s="245">
        <f>SUM(AE82:AG82)</f>
        <v>-14656141</v>
      </c>
    </row>
    <row r="83" spans="1:35" ht="20.25" customHeight="1">
      <c r="A83" s="220" t="s">
        <v>331</v>
      </c>
      <c r="C83" s="265">
        <f>SUM(C78:C82)</f>
        <v>0</v>
      </c>
      <c r="D83" s="224"/>
      <c r="E83" s="265">
        <f>SUM(E78:E82)</f>
        <v>0</v>
      </c>
      <c r="F83" s="224"/>
      <c r="G83" s="265">
        <f>SUM(G78:G82)</f>
        <v>0</v>
      </c>
      <c r="H83" s="224"/>
      <c r="I83" s="265">
        <f>SUM(I78:I82)</f>
        <v>0</v>
      </c>
      <c r="J83" s="224"/>
      <c r="K83" s="265">
        <f>SUM(K78:K82)</f>
        <v>0</v>
      </c>
      <c r="L83" s="224"/>
      <c r="M83" s="265">
        <f>SUM(M78:M82)</f>
        <v>0</v>
      </c>
      <c r="N83" s="224"/>
      <c r="O83" s="260">
        <f>SUM(O78:O82)</f>
        <v>0</v>
      </c>
      <c r="P83" s="224"/>
      <c r="Q83" s="265">
        <f>SUM(Q78:Q82)</f>
        <v>15479509</v>
      </c>
      <c r="R83" s="224"/>
      <c r="S83" s="265">
        <f>SUM(S78:S82)</f>
        <v>-12020</v>
      </c>
      <c r="T83" s="224"/>
      <c r="U83" s="265">
        <f>SUM(U78:U82)</f>
        <v>-980231</v>
      </c>
      <c r="V83" s="224"/>
      <c r="W83" s="265">
        <f>SUM(W78:W82)</f>
        <v>-11363676</v>
      </c>
      <c r="X83" s="266"/>
      <c r="Y83" s="265">
        <f>SUM(Y78:Y82)</f>
        <v>-12355927</v>
      </c>
      <c r="Z83" s="224"/>
      <c r="AA83" s="265">
        <f>SUM(C83:W83)</f>
        <v>3123582</v>
      </c>
      <c r="AB83" s="261"/>
      <c r="AC83" s="265">
        <f>SUM(AC78:AC82)</f>
        <v>0</v>
      </c>
      <c r="AD83" s="261"/>
      <c r="AE83" s="265">
        <f>SUM(AE78:AE82)</f>
        <v>3123582</v>
      </c>
      <c r="AF83" s="261"/>
      <c r="AG83" s="265">
        <f>SUM(AG78:AG82)</f>
        <v>3588762</v>
      </c>
      <c r="AH83" s="261"/>
      <c r="AI83" s="258">
        <f>SUM(AE83:AG83)</f>
        <v>6712344</v>
      </c>
    </row>
    <row r="84" spans="1:35" ht="20.25" customHeight="1">
      <c r="A84" s="226" t="s">
        <v>214</v>
      </c>
      <c r="B84" s="227"/>
      <c r="C84" s="238"/>
      <c r="D84" s="234"/>
      <c r="E84" s="238"/>
      <c r="F84" s="234"/>
      <c r="G84" s="238"/>
      <c r="H84" s="234"/>
      <c r="I84" s="238"/>
      <c r="J84" s="234"/>
      <c r="K84" s="238"/>
      <c r="L84" s="234"/>
      <c r="M84" s="238"/>
      <c r="N84" s="234"/>
      <c r="O84" s="238"/>
      <c r="P84" s="234"/>
      <c r="Q84" s="238"/>
      <c r="R84" s="234"/>
      <c r="S84" s="238"/>
      <c r="T84" s="251"/>
      <c r="U84" s="238"/>
      <c r="V84" s="251"/>
      <c r="W84" s="238"/>
      <c r="X84" s="251"/>
      <c r="Y84" s="238"/>
      <c r="Z84" s="251"/>
      <c r="AA84" s="238"/>
      <c r="AB84" s="261"/>
      <c r="AC84" s="238"/>
      <c r="AD84" s="261"/>
      <c r="AE84" s="238"/>
      <c r="AF84" s="261"/>
      <c r="AG84" s="238"/>
      <c r="AH84" s="261"/>
      <c r="AI84" s="228"/>
    </row>
    <row r="85" spans="1:35" ht="20.25" customHeight="1">
      <c r="A85" s="226" t="s">
        <v>213</v>
      </c>
      <c r="B85" s="227">
        <v>29</v>
      </c>
      <c r="C85" s="238" t="s">
        <v>2</v>
      </c>
      <c r="D85" s="234"/>
      <c r="E85" s="238" t="s">
        <v>2</v>
      </c>
      <c r="F85" s="234"/>
      <c r="G85" s="238" t="s">
        <v>2</v>
      </c>
      <c r="H85" s="234"/>
      <c r="I85" s="238" t="s">
        <v>2</v>
      </c>
      <c r="J85" s="234"/>
      <c r="K85" s="238" t="s">
        <v>2</v>
      </c>
      <c r="L85" s="234"/>
      <c r="M85" s="238" t="s">
        <v>2</v>
      </c>
      <c r="N85" s="234"/>
      <c r="O85" s="238" t="s">
        <v>2</v>
      </c>
      <c r="P85" s="234"/>
      <c r="Q85" s="238">
        <v>-605227</v>
      </c>
      <c r="R85" s="234"/>
      <c r="S85" s="238" t="s">
        <v>2</v>
      </c>
      <c r="T85" s="251"/>
      <c r="U85" s="238" t="s">
        <v>2</v>
      </c>
      <c r="V85" s="251"/>
      <c r="W85" s="238" t="s">
        <v>2</v>
      </c>
      <c r="X85" s="251"/>
      <c r="Y85" s="273">
        <f>SUM(S85:W85)</f>
        <v>0</v>
      </c>
      <c r="Z85" s="251"/>
      <c r="AA85" s="238">
        <f>SUM(C85:W85)</f>
        <v>-605227</v>
      </c>
      <c r="AB85" s="261"/>
      <c r="AC85" s="238" t="s">
        <v>2</v>
      </c>
      <c r="AD85" s="261"/>
      <c r="AE85" s="238">
        <f>SUM(C85:Y85)</f>
        <v>-605227</v>
      </c>
      <c r="AF85" s="261"/>
      <c r="AG85" s="238" t="s">
        <v>2</v>
      </c>
      <c r="AH85" s="261"/>
      <c r="AI85" s="228">
        <f>SUM(AE85:AG85)</f>
        <v>-605227</v>
      </c>
    </row>
    <row r="86" spans="1:35" ht="20.25" customHeight="1">
      <c r="A86" s="226" t="s">
        <v>342</v>
      </c>
      <c r="B86" s="227"/>
      <c r="C86" s="268" t="s">
        <v>2</v>
      </c>
      <c r="D86" s="234"/>
      <c r="E86" s="268" t="s">
        <v>2</v>
      </c>
      <c r="F86" s="234"/>
      <c r="G86" s="268" t="s">
        <v>2</v>
      </c>
      <c r="H86" s="234"/>
      <c r="I86" s="268" t="s">
        <v>2</v>
      </c>
      <c r="J86" s="234"/>
      <c r="K86" s="268" t="s">
        <v>2</v>
      </c>
      <c r="L86" s="234"/>
      <c r="M86" s="268" t="s">
        <v>2</v>
      </c>
      <c r="N86" s="234"/>
      <c r="O86" s="268" t="s">
        <v>2</v>
      </c>
      <c r="P86" s="234"/>
      <c r="Q86" s="268">
        <v>456</v>
      </c>
      <c r="R86" s="234"/>
      <c r="S86" s="268">
        <v>-456</v>
      </c>
      <c r="T86" s="251"/>
      <c r="U86" s="268" t="s">
        <v>2</v>
      </c>
      <c r="V86" s="251"/>
      <c r="W86" s="268" t="s">
        <v>2</v>
      </c>
      <c r="X86" s="251"/>
      <c r="Y86" s="268">
        <f>SUM(S86:W86)</f>
        <v>-456</v>
      </c>
      <c r="Z86" s="251"/>
      <c r="AA86" s="235">
        <f>SUM(C86:W86)</f>
        <v>0</v>
      </c>
      <c r="AB86" s="261"/>
      <c r="AC86" s="268" t="s">
        <v>2</v>
      </c>
      <c r="AD86" s="261"/>
      <c r="AE86" s="268">
        <v>0</v>
      </c>
      <c r="AF86" s="261"/>
      <c r="AG86" s="268" t="s">
        <v>2</v>
      </c>
      <c r="AH86" s="261"/>
      <c r="AI86" s="245">
        <f>SUM(AE86:AG86)</f>
        <v>0</v>
      </c>
    </row>
    <row r="87" spans="1:35" ht="20.25" customHeight="1" thickBot="1">
      <c r="A87" s="216" t="s">
        <v>314</v>
      </c>
      <c r="C87" s="269">
        <f>C83+C76+SUM(C84:C86)+C61</f>
        <v>8611242</v>
      </c>
      <c r="D87" s="244"/>
      <c r="E87" s="269">
        <f>E83+E76+SUM(E84:E86)+E61</f>
        <v>-2909249</v>
      </c>
      <c r="F87" s="244"/>
      <c r="G87" s="269">
        <f>G83+G76+SUM(G84:G86)+G61</f>
        <v>57298909</v>
      </c>
      <c r="H87" s="244"/>
      <c r="I87" s="269">
        <f>I83+I76+SUM(I84:I86)+I61</f>
        <v>3470021</v>
      </c>
      <c r="J87" s="244"/>
      <c r="K87" s="269">
        <f>K83+K76+SUM(K84:K86)+K61</f>
        <v>3500083</v>
      </c>
      <c r="L87" s="244"/>
      <c r="M87" s="269">
        <f>M83+M76+SUM(M84:M86)+M61</f>
        <v>-5159</v>
      </c>
      <c r="N87" s="244"/>
      <c r="O87" s="269">
        <f>O83+O76+SUM(O84:O86)+O61</f>
        <v>929166</v>
      </c>
      <c r="P87" s="216"/>
      <c r="Q87" s="269">
        <f>Q83+Q76+SUM(Q84:Q86)+Q61</f>
        <v>92078740</v>
      </c>
      <c r="R87" s="244"/>
      <c r="S87" s="269">
        <f>S83+S76+SUM(S84:S86)+S61</f>
        <v>13812039</v>
      </c>
      <c r="T87" s="244"/>
      <c r="U87" s="269">
        <f>U83+U76+SUM(U84:U86)+U61</f>
        <v>-3799448</v>
      </c>
      <c r="V87" s="270"/>
      <c r="W87" s="269">
        <f>W83+W76+SUM(W84:W86)+W61</f>
        <v>-22453189</v>
      </c>
      <c r="X87" s="244"/>
      <c r="Y87" s="269">
        <f>Y83+Y76+SUM(Y84:Y86)+Y61</f>
        <v>-12440598</v>
      </c>
      <c r="Z87" s="244"/>
      <c r="AA87" s="269">
        <f>AA83+AA76+SUM(AA84:AA86)+AA61</f>
        <v>150533155</v>
      </c>
      <c r="AB87" s="216"/>
      <c r="AC87" s="269">
        <f>AC83+AC76+SUM(AC84:AC86)+AC61</f>
        <v>15000000</v>
      </c>
      <c r="AD87" s="216"/>
      <c r="AE87" s="269">
        <f>AE83+AE76+SUM(AE84:AE86)+AE61</f>
        <v>165533155</v>
      </c>
      <c r="AF87" s="216"/>
      <c r="AG87" s="269">
        <f>AG83+AG76+SUM(AG84:AG86)+AG61</f>
        <v>53125099</v>
      </c>
      <c r="AH87" s="216"/>
      <c r="AI87" s="269">
        <f>AI83+AI76+SUM(AI84:AI86)+AI61</f>
        <v>218658254</v>
      </c>
    </row>
    <row r="88" ht="20.25" customHeight="1" thickTop="1"/>
  </sheetData>
  <sheetProtection/>
  <mergeCells count="4">
    <mergeCell ref="S6:Y6"/>
    <mergeCell ref="C5:AI5"/>
    <mergeCell ref="C53:AI53"/>
    <mergeCell ref="S54:Y54"/>
  </mergeCells>
  <printOptions/>
  <pageMargins left="0.57" right="0.57" top="0.48" bottom="0.5" header="0.5" footer="0.5"/>
  <pageSetup firstPageNumber="13" useFirstPageNumber="1" horizontalDpi="600" verticalDpi="600" orientation="landscape" paperSize="9" scale="44" r:id="rId1"/>
  <headerFooter>
    <oddFooter>&amp;L&amp;13   The accompanying notes are an integral part of these financial statements.&amp;12
&amp;C&amp;14&amp;P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20.25" customHeight="1"/>
  <cols>
    <col min="1" max="1" width="47.140625" style="2" customWidth="1"/>
    <col min="2" max="2" width="5.140625" style="2" customWidth="1"/>
    <col min="3" max="3" width="11.8515625" style="2" customWidth="1"/>
    <col min="4" max="4" width="1.421875" style="2" customWidth="1"/>
    <col min="5" max="5" width="12.8515625" style="2" customWidth="1"/>
    <col min="6" max="6" width="1.421875" style="2" customWidth="1"/>
    <col min="7" max="7" width="11.8515625" style="2" customWidth="1"/>
    <col min="8" max="8" width="1.421875" style="2" customWidth="1"/>
    <col min="9" max="9" width="14.421875" style="2" customWidth="1"/>
    <col min="10" max="10" width="1.421875" style="2" customWidth="1"/>
    <col min="11" max="11" width="11.8515625" style="2" customWidth="1"/>
    <col min="12" max="12" width="1.421875" style="2" customWidth="1"/>
    <col min="13" max="13" width="14.421875" style="2" customWidth="1"/>
    <col min="14" max="14" width="1.421875" style="2" customWidth="1"/>
    <col min="15" max="15" width="12.8515625" style="2" customWidth="1"/>
    <col min="16" max="16" width="1.421875" style="2" customWidth="1"/>
    <col min="17" max="17" width="11.8515625" style="2" customWidth="1"/>
    <col min="18" max="18" width="1.421875" style="2" customWidth="1"/>
    <col min="19" max="19" width="13.140625" style="2" customWidth="1"/>
    <col min="20" max="20" width="1.421875" style="2" customWidth="1"/>
    <col min="21" max="21" width="15.57421875" style="2" customWidth="1"/>
    <col min="22" max="22" width="1.421875" style="2" customWidth="1"/>
    <col min="23" max="16384" width="9.140625" style="2" customWidth="1"/>
  </cols>
  <sheetData>
    <row r="1" spans="1:16" ht="20.25" customHeight="1">
      <c r="A1" s="49" t="s">
        <v>32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0.25" customHeight="1">
      <c r="A2" s="49" t="s">
        <v>33</v>
      </c>
      <c r="B2" s="4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25" customHeight="1">
      <c r="A3" s="50" t="s">
        <v>68</v>
      </c>
      <c r="B3" s="5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1" ht="20.25" customHeight="1">
      <c r="A4" s="51"/>
      <c r="B4" s="51"/>
      <c r="U4" s="99" t="s">
        <v>104</v>
      </c>
    </row>
    <row r="5" spans="1:22" ht="20.25" customHeight="1">
      <c r="A5" s="52"/>
      <c r="B5" s="52"/>
      <c r="C5" s="347" t="s">
        <v>60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1"/>
    </row>
    <row r="6" spans="1:22" ht="20.25" customHeight="1">
      <c r="A6" s="52"/>
      <c r="B6" s="52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346" t="s">
        <v>109</v>
      </c>
      <c r="P6" s="346"/>
      <c r="Q6" s="346"/>
      <c r="R6" s="98"/>
      <c r="T6" s="98"/>
      <c r="U6" s="98"/>
      <c r="V6" s="98"/>
    </row>
    <row r="7" spans="1:22" ht="20.25" customHeight="1">
      <c r="A7" s="52"/>
      <c r="B7" s="52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3"/>
      <c r="P7" s="3"/>
      <c r="Q7" s="3" t="s">
        <v>116</v>
      </c>
      <c r="R7" s="98"/>
      <c r="T7" s="98"/>
      <c r="U7" s="98"/>
      <c r="V7" s="98"/>
    </row>
    <row r="8" spans="1:22" ht="20.25" customHeight="1">
      <c r="A8" s="53"/>
      <c r="B8" s="53"/>
      <c r="C8" s="3" t="s">
        <v>52</v>
      </c>
      <c r="D8" s="3"/>
      <c r="E8" s="167" t="s">
        <v>258</v>
      </c>
      <c r="F8" s="3"/>
      <c r="I8" s="54" t="s">
        <v>137</v>
      </c>
      <c r="J8" s="3"/>
      <c r="L8" s="3"/>
      <c r="M8" s="37" t="s">
        <v>72</v>
      </c>
      <c r="N8" s="3"/>
      <c r="O8" s="3" t="s">
        <v>8</v>
      </c>
      <c r="P8" s="3"/>
      <c r="Q8" s="54" t="s">
        <v>117</v>
      </c>
      <c r="R8" s="3"/>
      <c r="S8" s="54" t="s">
        <v>215</v>
      </c>
      <c r="T8" s="3"/>
      <c r="U8" s="3" t="s">
        <v>126</v>
      </c>
      <c r="V8" s="3"/>
    </row>
    <row r="9" spans="1:22" ht="20.25" customHeight="1">
      <c r="A9" s="53"/>
      <c r="B9" s="53"/>
      <c r="C9" s="3" t="s">
        <v>15</v>
      </c>
      <c r="D9" s="3"/>
      <c r="E9" s="3" t="s">
        <v>125</v>
      </c>
      <c r="F9" s="3"/>
      <c r="G9" s="54" t="s">
        <v>140</v>
      </c>
      <c r="H9" s="54"/>
      <c r="I9" s="54" t="s">
        <v>138</v>
      </c>
      <c r="J9" s="3"/>
      <c r="K9" s="3" t="s">
        <v>62</v>
      </c>
      <c r="L9" s="3"/>
      <c r="M9" s="37" t="s">
        <v>79</v>
      </c>
      <c r="N9" s="3"/>
      <c r="O9" s="3" t="s">
        <v>78</v>
      </c>
      <c r="P9" s="3"/>
      <c r="Q9" s="167" t="s">
        <v>259</v>
      </c>
      <c r="R9" s="3"/>
      <c r="S9" s="3" t="s">
        <v>219</v>
      </c>
      <c r="T9" s="3"/>
      <c r="U9" s="167" t="s">
        <v>261</v>
      </c>
      <c r="V9" s="3"/>
    </row>
    <row r="10" spans="1:22" ht="20.25" customHeight="1">
      <c r="A10" s="53"/>
      <c r="B10" s="55" t="s">
        <v>35</v>
      </c>
      <c r="C10" s="56" t="s">
        <v>41</v>
      </c>
      <c r="D10" s="3"/>
      <c r="E10" s="56" t="s">
        <v>71</v>
      </c>
      <c r="F10" s="3"/>
      <c r="G10" s="57" t="s">
        <v>136</v>
      </c>
      <c r="H10" s="54"/>
      <c r="I10" s="57" t="s">
        <v>139</v>
      </c>
      <c r="J10" s="3"/>
      <c r="K10" s="56" t="s">
        <v>43</v>
      </c>
      <c r="L10" s="3"/>
      <c r="M10" s="18" t="s">
        <v>80</v>
      </c>
      <c r="N10" s="3"/>
      <c r="O10" s="56" t="s">
        <v>77</v>
      </c>
      <c r="P10" s="3"/>
      <c r="Q10" s="56" t="s">
        <v>252</v>
      </c>
      <c r="R10" s="3"/>
      <c r="S10" s="56" t="s">
        <v>220</v>
      </c>
      <c r="T10" s="3"/>
      <c r="U10" s="56" t="s">
        <v>42</v>
      </c>
      <c r="V10" s="3"/>
    </row>
    <row r="11" spans="1:22" ht="9.75" customHeight="1">
      <c r="A11" s="17"/>
      <c r="B11" s="17"/>
      <c r="C11" s="4"/>
      <c r="D11" s="4"/>
      <c r="E11" s="4"/>
      <c r="F11" s="4"/>
      <c r="G11" s="4"/>
      <c r="H11" s="4"/>
      <c r="I11" s="23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</row>
    <row r="12" spans="1:9" ht="20.25" customHeight="1">
      <c r="A12" s="1" t="s">
        <v>196</v>
      </c>
      <c r="B12" s="17"/>
      <c r="I12" s="23"/>
    </row>
    <row r="13" spans="1:22" s="1" customFormat="1" ht="20.25" customHeight="1">
      <c r="A13" s="1" t="s">
        <v>194</v>
      </c>
      <c r="B13" s="17"/>
      <c r="C13" s="100">
        <v>7742942</v>
      </c>
      <c r="D13" s="61"/>
      <c r="E13" s="44">
        <v>35572855</v>
      </c>
      <c r="F13" s="100"/>
      <c r="G13" s="48">
        <v>3470021</v>
      </c>
      <c r="H13" s="24"/>
      <c r="I13" s="48">
        <v>490423</v>
      </c>
      <c r="J13" s="62"/>
      <c r="K13" s="100">
        <v>820666</v>
      </c>
      <c r="L13" s="62"/>
      <c r="M13" s="100">
        <v>41825530</v>
      </c>
      <c r="N13" s="62"/>
      <c r="O13" s="100">
        <v>2822384</v>
      </c>
      <c r="P13" s="62"/>
      <c r="Q13" s="100">
        <v>2822384</v>
      </c>
      <c r="R13" s="62"/>
      <c r="S13" s="48">
        <v>0</v>
      </c>
      <c r="T13" s="62"/>
      <c r="U13" s="100">
        <f>SUM(C13:O13)</f>
        <v>92744821</v>
      </c>
      <c r="V13" s="62"/>
    </row>
    <row r="14" spans="1:22" s="1" customFormat="1" ht="20.25" customHeight="1">
      <c r="A14" s="1" t="s">
        <v>242</v>
      </c>
      <c r="B14" s="17"/>
      <c r="C14" s="100"/>
      <c r="D14" s="61"/>
      <c r="E14" s="100"/>
      <c r="F14" s="100"/>
      <c r="G14" s="24"/>
      <c r="H14" s="24"/>
      <c r="I14" s="24"/>
      <c r="J14" s="62"/>
      <c r="K14" s="100"/>
      <c r="L14" s="62"/>
      <c r="M14" s="100"/>
      <c r="N14" s="62"/>
      <c r="O14" s="100"/>
      <c r="P14" s="62"/>
      <c r="Q14" s="100"/>
      <c r="R14" s="62"/>
      <c r="T14" s="62"/>
      <c r="U14" s="100"/>
      <c r="V14" s="62"/>
    </row>
    <row r="15" spans="1:22" s="1" customFormat="1" ht="20.25" customHeight="1">
      <c r="A15" s="1" t="s">
        <v>122</v>
      </c>
      <c r="B15" s="17"/>
      <c r="C15" s="100"/>
      <c r="D15" s="61"/>
      <c r="E15" s="100"/>
      <c r="F15" s="100"/>
      <c r="G15" s="24"/>
      <c r="H15" s="24"/>
      <c r="I15" s="24"/>
      <c r="J15" s="62"/>
      <c r="K15" s="100"/>
      <c r="L15" s="62"/>
      <c r="M15" s="100"/>
      <c r="N15" s="62"/>
      <c r="O15" s="100"/>
      <c r="P15" s="62"/>
      <c r="Q15" s="100"/>
      <c r="R15" s="62"/>
      <c r="T15" s="62"/>
      <c r="U15" s="100"/>
      <c r="V15" s="62"/>
    </row>
    <row r="16" spans="1:22" s="1" customFormat="1" ht="20.25" customHeight="1">
      <c r="A16" s="38" t="s">
        <v>218</v>
      </c>
      <c r="B16" s="17"/>
      <c r="C16" s="100"/>
      <c r="D16" s="61"/>
      <c r="E16" s="100"/>
      <c r="F16" s="100"/>
      <c r="G16" s="24"/>
      <c r="H16" s="24"/>
      <c r="I16" s="24"/>
      <c r="J16" s="62"/>
      <c r="K16" s="100"/>
      <c r="L16" s="62"/>
      <c r="M16" s="100"/>
      <c r="N16" s="62"/>
      <c r="O16" s="100"/>
      <c r="P16" s="62"/>
      <c r="Q16" s="100"/>
      <c r="R16" s="62"/>
      <c r="T16" s="62"/>
      <c r="U16" s="100"/>
      <c r="V16" s="62"/>
    </row>
    <row r="17" spans="1:22" s="1" customFormat="1" ht="20.25" customHeight="1">
      <c r="A17" s="29" t="s">
        <v>276</v>
      </c>
      <c r="B17" s="59">
        <v>27</v>
      </c>
      <c r="C17" s="110">
        <v>868300</v>
      </c>
      <c r="D17" s="61"/>
      <c r="E17" s="110">
        <v>20836027</v>
      </c>
      <c r="F17" s="100"/>
      <c r="G17" s="48">
        <v>0</v>
      </c>
      <c r="H17" s="24"/>
      <c r="I17" s="48">
        <v>0</v>
      </c>
      <c r="J17" s="62"/>
      <c r="K17" s="48">
        <v>0</v>
      </c>
      <c r="L17" s="62"/>
      <c r="M17" s="48">
        <v>0</v>
      </c>
      <c r="N17" s="62"/>
      <c r="O17" s="48">
        <v>0</v>
      </c>
      <c r="P17" s="62"/>
      <c r="Q17" s="48">
        <v>0</v>
      </c>
      <c r="R17" s="62"/>
      <c r="S17" s="48">
        <v>0</v>
      </c>
      <c r="T17" s="62"/>
      <c r="U17" s="41">
        <f>SUM(C17:O17)</f>
        <v>21704327</v>
      </c>
      <c r="V17" s="62"/>
    </row>
    <row r="18" spans="1:22" s="1" customFormat="1" ht="20.25" customHeight="1">
      <c r="A18" s="20" t="s">
        <v>192</v>
      </c>
      <c r="B18" s="59">
        <v>39</v>
      </c>
      <c r="C18" s="39">
        <v>0</v>
      </c>
      <c r="D18" s="63"/>
      <c r="E18" s="39">
        <v>0</v>
      </c>
      <c r="F18" s="41"/>
      <c r="G18" s="39">
        <v>0</v>
      </c>
      <c r="H18" s="23"/>
      <c r="I18" s="39">
        <v>0</v>
      </c>
      <c r="J18" s="64"/>
      <c r="K18" s="39">
        <v>0</v>
      </c>
      <c r="L18" s="64"/>
      <c r="M18" s="155">
        <v>-7789945</v>
      </c>
      <c r="N18" s="64"/>
      <c r="O18" s="39">
        <v>0</v>
      </c>
      <c r="P18" s="64"/>
      <c r="Q18" s="39">
        <v>0</v>
      </c>
      <c r="R18" s="64"/>
      <c r="S18" s="39">
        <v>0</v>
      </c>
      <c r="T18" s="64"/>
      <c r="U18" s="171">
        <f>SUM(C18:O18)</f>
        <v>-7789945</v>
      </c>
      <c r="V18" s="64"/>
    </row>
    <row r="19" spans="1:22" s="1" customFormat="1" ht="20.25" customHeight="1">
      <c r="A19" s="38" t="s">
        <v>260</v>
      </c>
      <c r="B19" s="17"/>
      <c r="C19" s="40">
        <f>SUM(C17:C18)</f>
        <v>868300</v>
      </c>
      <c r="D19" s="61"/>
      <c r="E19" s="40">
        <f>SUM(E17:E18)</f>
        <v>20836027</v>
      </c>
      <c r="F19" s="100"/>
      <c r="G19" s="40">
        <f>SUM(G18:G18)</f>
        <v>0</v>
      </c>
      <c r="H19" s="100"/>
      <c r="I19" s="40">
        <f>SUM(I18:I18)</f>
        <v>0</v>
      </c>
      <c r="J19" s="62"/>
      <c r="K19" s="40">
        <f>SUM(K18:K18)</f>
        <v>0</v>
      </c>
      <c r="L19" s="62"/>
      <c r="M19" s="40">
        <f>SUM(M18:M18)</f>
        <v>-7789945</v>
      </c>
      <c r="N19" s="62"/>
      <c r="O19" s="40">
        <f>SUM(O18:O18)</f>
        <v>0</v>
      </c>
      <c r="P19" s="62"/>
      <c r="Q19" s="40">
        <f>O19</f>
        <v>0</v>
      </c>
      <c r="R19" s="62"/>
      <c r="S19" s="40">
        <f>Q19</f>
        <v>0</v>
      </c>
      <c r="T19" s="62"/>
      <c r="U19" s="40">
        <f>SUM(U17:U18)</f>
        <v>13914382</v>
      </c>
      <c r="V19" s="62"/>
    </row>
    <row r="20" spans="1:22" s="1" customFormat="1" ht="20.25" customHeight="1">
      <c r="A20" s="1" t="s">
        <v>243</v>
      </c>
      <c r="B20" s="17"/>
      <c r="C20" s="100"/>
      <c r="D20" s="61"/>
      <c r="E20" s="100"/>
      <c r="F20" s="100"/>
      <c r="G20" s="24"/>
      <c r="H20" s="24"/>
      <c r="I20" s="24"/>
      <c r="J20" s="62"/>
      <c r="K20" s="100"/>
      <c r="L20" s="62"/>
      <c r="M20" s="100"/>
      <c r="N20" s="62"/>
      <c r="O20" s="100"/>
      <c r="P20" s="62"/>
      <c r="Q20" s="100"/>
      <c r="R20" s="62"/>
      <c r="S20" s="100"/>
      <c r="T20" s="62"/>
      <c r="U20" s="100"/>
      <c r="V20" s="62"/>
    </row>
    <row r="21" spans="1:22" s="1" customFormat="1" ht="20.25" customHeight="1">
      <c r="A21" s="16" t="s">
        <v>122</v>
      </c>
      <c r="B21" s="17"/>
      <c r="C21" s="40">
        <f>SUM(C19:C19)</f>
        <v>868300</v>
      </c>
      <c r="D21" s="66"/>
      <c r="E21" s="40">
        <f>SUM(E19:E19)</f>
        <v>20836027</v>
      </c>
      <c r="F21" s="100"/>
      <c r="G21" s="40">
        <f>SUM(G19:G19)</f>
        <v>0</v>
      </c>
      <c r="H21" s="100"/>
      <c r="I21" s="40">
        <f>SUM(I19:I19)</f>
        <v>0</v>
      </c>
      <c r="J21" s="62"/>
      <c r="K21" s="40">
        <f>SUM(K19:K19)</f>
        <v>0</v>
      </c>
      <c r="L21" s="62"/>
      <c r="M21" s="40">
        <f>SUM(M19:M19)</f>
        <v>-7789945</v>
      </c>
      <c r="N21" s="62"/>
      <c r="O21" s="40">
        <f>SUM(O19:O19)</f>
        <v>0</v>
      </c>
      <c r="P21" s="62"/>
      <c r="Q21" s="40">
        <f>SUM(Q19:Q19)</f>
        <v>0</v>
      </c>
      <c r="R21" s="66"/>
      <c r="S21" s="40">
        <f>SUM(S19:S19)</f>
        <v>0</v>
      </c>
      <c r="T21" s="66"/>
      <c r="U21" s="40">
        <f>SUM(U19:U19)</f>
        <v>13914382</v>
      </c>
      <c r="V21" s="66"/>
    </row>
    <row r="22" spans="1:22" s="1" customFormat="1" ht="20.25" customHeight="1">
      <c r="A22" s="16" t="s">
        <v>175</v>
      </c>
      <c r="B22" s="17"/>
      <c r="C22" s="23"/>
      <c r="D22" s="65"/>
      <c r="E22" s="23"/>
      <c r="F22" s="23"/>
      <c r="G22" s="23"/>
      <c r="H22" s="23"/>
      <c r="I22" s="23"/>
      <c r="J22" s="60"/>
      <c r="K22" s="23"/>
      <c r="L22" s="60"/>
      <c r="M22" s="41"/>
      <c r="N22" s="60"/>
      <c r="O22" s="23"/>
      <c r="P22" s="60"/>
      <c r="Q22" s="23"/>
      <c r="R22" s="65"/>
      <c r="S22" s="23"/>
      <c r="T22" s="65"/>
      <c r="U22" s="41"/>
      <c r="V22" s="65"/>
    </row>
    <row r="23" spans="1:22" s="1" customFormat="1" ht="20.25" customHeight="1">
      <c r="A23" s="29" t="s">
        <v>123</v>
      </c>
      <c r="B23" s="17"/>
      <c r="C23" s="39">
        <v>0</v>
      </c>
      <c r="D23" s="42">
        <v>0</v>
      </c>
      <c r="E23" s="39">
        <v>0</v>
      </c>
      <c r="F23" s="42">
        <v>0</v>
      </c>
      <c r="G23" s="39">
        <v>0</v>
      </c>
      <c r="H23" s="42">
        <v>0</v>
      </c>
      <c r="I23" s="39">
        <v>0</v>
      </c>
      <c r="J23" s="42">
        <v>0</v>
      </c>
      <c r="K23" s="39">
        <v>0</v>
      </c>
      <c r="L23" s="60"/>
      <c r="M23" s="170">
        <v>11615164</v>
      </c>
      <c r="N23" s="60"/>
      <c r="O23" s="39">
        <v>0</v>
      </c>
      <c r="P23" s="60"/>
      <c r="Q23" s="39">
        <f>O23</f>
        <v>0</v>
      </c>
      <c r="R23" s="65"/>
      <c r="S23" s="39">
        <f>Q23</f>
        <v>0</v>
      </c>
      <c r="T23" s="65"/>
      <c r="U23" s="171">
        <f>SUM(C23:O23)</f>
        <v>11615164</v>
      </c>
      <c r="V23" s="65"/>
    </row>
    <row r="24" spans="1:22" s="1" customFormat="1" ht="20.25" customHeight="1">
      <c r="A24" s="16" t="s">
        <v>331</v>
      </c>
      <c r="B24" s="17"/>
      <c r="C24" s="40">
        <f>SUM(C23:C23)</f>
        <v>0</v>
      </c>
      <c r="D24" s="61"/>
      <c r="E24" s="48">
        <f>SUM(E23:E23)</f>
        <v>0</v>
      </c>
      <c r="F24" s="100"/>
      <c r="G24" s="40">
        <f>SUM(G23:G23)</f>
        <v>0</v>
      </c>
      <c r="H24" s="24"/>
      <c r="I24" s="48">
        <f>SUM(I23:I23)</f>
        <v>0</v>
      </c>
      <c r="J24" s="62"/>
      <c r="K24" s="40">
        <f>SUM(K23:K23)</f>
        <v>0</v>
      </c>
      <c r="L24" s="62"/>
      <c r="M24" s="40">
        <f>SUM(M23:M23)</f>
        <v>11615164</v>
      </c>
      <c r="N24" s="62"/>
      <c r="O24" s="40">
        <f>SUM(O23:O23)</f>
        <v>0</v>
      </c>
      <c r="P24" s="62"/>
      <c r="Q24" s="40">
        <f>SUM(Q23:Q23)</f>
        <v>0</v>
      </c>
      <c r="R24" s="62"/>
      <c r="S24" s="40">
        <f>SUM(S23:S23)</f>
        <v>0</v>
      </c>
      <c r="T24" s="62"/>
      <c r="U24" s="111">
        <f>C24+E24+K24+M24+Q24+G24+I24</f>
        <v>11615164</v>
      </c>
      <c r="V24" s="62"/>
    </row>
    <row r="25" spans="1:22" s="1" customFormat="1" ht="20.25" customHeight="1">
      <c r="A25" s="29" t="s">
        <v>279</v>
      </c>
      <c r="B25" s="59"/>
      <c r="C25" s="48">
        <v>0</v>
      </c>
      <c r="D25" s="61"/>
      <c r="E25" s="163">
        <v>0</v>
      </c>
      <c r="F25" s="100"/>
      <c r="G25" s="48">
        <v>0</v>
      </c>
      <c r="H25" s="24"/>
      <c r="I25" s="163">
        <v>0</v>
      </c>
      <c r="J25" s="62"/>
      <c r="K25" s="169">
        <v>108500</v>
      </c>
      <c r="L25" s="62"/>
      <c r="M25" s="169">
        <v>-108500</v>
      </c>
      <c r="N25" s="62"/>
      <c r="O25" s="48">
        <v>0</v>
      </c>
      <c r="P25" s="62"/>
      <c r="Q25" s="48">
        <v>0</v>
      </c>
      <c r="R25" s="62"/>
      <c r="S25" s="48">
        <v>0</v>
      </c>
      <c r="T25" s="62"/>
      <c r="U25" s="162">
        <v>0</v>
      </c>
      <c r="V25" s="65"/>
    </row>
    <row r="26" spans="1:22" s="1" customFormat="1" ht="20.25" customHeight="1">
      <c r="A26" s="29" t="s">
        <v>211</v>
      </c>
      <c r="B26" s="59">
        <v>29</v>
      </c>
      <c r="C26" s="48">
        <v>0</v>
      </c>
      <c r="D26" s="61"/>
      <c r="E26" s="48">
        <v>0</v>
      </c>
      <c r="F26" s="100"/>
      <c r="G26" s="48">
        <v>0</v>
      </c>
      <c r="H26" s="24"/>
      <c r="I26" s="48">
        <v>0</v>
      </c>
      <c r="J26" s="62"/>
      <c r="K26" s="48">
        <v>0</v>
      </c>
      <c r="L26" s="62"/>
      <c r="M26" s="48">
        <v>0</v>
      </c>
      <c r="N26" s="62"/>
      <c r="O26" s="48">
        <v>0</v>
      </c>
      <c r="P26" s="62"/>
      <c r="Q26" s="48">
        <v>0</v>
      </c>
      <c r="R26" s="62"/>
      <c r="S26" s="110">
        <v>15000000</v>
      </c>
      <c r="T26" s="62"/>
      <c r="U26" s="41">
        <f>SUM(C26:O26)+S26</f>
        <v>15000000</v>
      </c>
      <c r="V26" s="62"/>
    </row>
    <row r="27" spans="1:22" s="1" customFormat="1" ht="20.25" customHeight="1">
      <c r="A27" s="29" t="s">
        <v>212</v>
      </c>
      <c r="B27" s="59"/>
      <c r="C27" s="48"/>
      <c r="D27" s="61"/>
      <c r="E27" s="48"/>
      <c r="F27" s="100"/>
      <c r="G27" s="48"/>
      <c r="H27" s="24"/>
      <c r="I27" s="48"/>
      <c r="J27" s="62"/>
      <c r="K27" s="48"/>
      <c r="L27" s="62"/>
      <c r="M27" s="48"/>
      <c r="N27" s="62"/>
      <c r="O27" s="48"/>
      <c r="P27" s="62"/>
      <c r="Q27" s="48"/>
      <c r="R27" s="62"/>
      <c r="S27" s="48"/>
      <c r="T27" s="62"/>
      <c r="V27" s="62"/>
    </row>
    <row r="28" spans="1:22" s="1" customFormat="1" ht="20.25" customHeight="1">
      <c r="A28" s="29" t="s">
        <v>213</v>
      </c>
      <c r="B28" s="59"/>
      <c r="C28" s="48">
        <v>0</v>
      </c>
      <c r="D28" s="61"/>
      <c r="E28" s="48">
        <v>0</v>
      </c>
      <c r="F28" s="100"/>
      <c r="G28" s="48">
        <v>0</v>
      </c>
      <c r="H28" s="24"/>
      <c r="I28" s="48">
        <v>0</v>
      </c>
      <c r="J28" s="62"/>
      <c r="K28" s="48">
        <v>0</v>
      </c>
      <c r="L28" s="62"/>
      <c r="M28" s="169">
        <v>-61580</v>
      </c>
      <c r="N28" s="62"/>
      <c r="O28" s="48">
        <v>0</v>
      </c>
      <c r="P28" s="62"/>
      <c r="Q28" s="48">
        <v>0</v>
      </c>
      <c r="R28" s="62"/>
      <c r="S28" s="48">
        <v>0</v>
      </c>
      <c r="T28" s="62"/>
      <c r="U28" s="41">
        <f>SUM(C28:O28)+S28</f>
        <v>-61580</v>
      </c>
      <c r="V28" s="62"/>
    </row>
    <row r="29" spans="1:22" s="1" customFormat="1" ht="20.25" customHeight="1">
      <c r="A29" s="29" t="s">
        <v>214</v>
      </c>
      <c r="B29" s="59"/>
      <c r="C29" s="48"/>
      <c r="D29" s="61"/>
      <c r="E29" s="48"/>
      <c r="F29" s="100"/>
      <c r="G29" s="48"/>
      <c r="H29" s="24"/>
      <c r="I29" s="48"/>
      <c r="J29" s="62"/>
      <c r="K29" s="48"/>
      <c r="L29" s="62"/>
      <c r="M29" s="169"/>
      <c r="N29" s="62"/>
      <c r="O29" s="48"/>
      <c r="P29" s="62"/>
      <c r="Q29" s="48"/>
      <c r="R29" s="62"/>
      <c r="S29" s="48"/>
      <c r="T29" s="62"/>
      <c r="U29" s="110"/>
      <c r="V29" s="62"/>
    </row>
    <row r="30" spans="1:22" s="1" customFormat="1" ht="20.25" customHeight="1">
      <c r="A30" s="29" t="s">
        <v>213</v>
      </c>
      <c r="B30" s="59">
        <v>29</v>
      </c>
      <c r="C30" s="48">
        <f>SUM(C24:C24)</f>
        <v>0</v>
      </c>
      <c r="D30" s="61"/>
      <c r="E30" s="48">
        <f>SUM(E24:E24)</f>
        <v>0</v>
      </c>
      <c r="F30" s="100"/>
      <c r="G30" s="40">
        <f>SUM(G24:G24)</f>
        <v>0</v>
      </c>
      <c r="H30" s="24"/>
      <c r="I30" s="48">
        <f>SUM(I24:I24)</f>
        <v>0</v>
      </c>
      <c r="J30" s="62"/>
      <c r="K30" s="48">
        <v>0</v>
      </c>
      <c r="L30" s="62"/>
      <c r="M30" s="170">
        <v>-309618</v>
      </c>
      <c r="N30" s="62"/>
      <c r="O30" s="48">
        <f>SUM(O24:O24)</f>
        <v>0</v>
      </c>
      <c r="P30" s="62"/>
      <c r="Q30" s="48">
        <f>O30</f>
        <v>0</v>
      </c>
      <c r="R30" s="62"/>
      <c r="S30" s="48">
        <f>Q30</f>
        <v>0</v>
      </c>
      <c r="T30" s="62"/>
      <c r="U30" s="355">
        <f>SUM(C30:O30)+S30</f>
        <v>-309618</v>
      </c>
      <c r="V30" s="62"/>
    </row>
    <row r="31" spans="1:22" s="1" customFormat="1" ht="20.25" customHeight="1" thickBot="1">
      <c r="A31" s="1" t="s">
        <v>195</v>
      </c>
      <c r="B31" s="17"/>
      <c r="C31" s="164">
        <f>+C13+C21+C24+SUM(C25:C30)</f>
        <v>8611242</v>
      </c>
      <c r="D31" s="10"/>
      <c r="E31" s="164">
        <f>+E13+E21+E24+SUM(E25:E30)</f>
        <v>56408882</v>
      </c>
      <c r="F31" s="58"/>
      <c r="G31" s="164">
        <f>+G13+G21+G24+SUM(G25:G30)</f>
        <v>3470021</v>
      </c>
      <c r="H31" s="58"/>
      <c r="I31" s="164">
        <f>+I13+I21+I24+SUM(I25:I30)</f>
        <v>490423</v>
      </c>
      <c r="J31" s="7"/>
      <c r="K31" s="164">
        <f>+K13+K21+K24+SUM(K25:K30)</f>
        <v>929166</v>
      </c>
      <c r="L31" s="7"/>
      <c r="M31" s="164">
        <f>+M13+M21+M24+SUM(M25:M30)</f>
        <v>45171051</v>
      </c>
      <c r="N31" s="7"/>
      <c r="O31" s="164">
        <f>+O13+O21+O24+SUM(O25:O30)</f>
        <v>2822384</v>
      </c>
      <c r="P31" s="7"/>
      <c r="Q31" s="164">
        <f>+Q13+Q21+Q24+SUM(Q25:Q30)</f>
        <v>2822384</v>
      </c>
      <c r="R31" s="10"/>
      <c r="S31" s="164">
        <f>+S13+S21+S24+SUM(S25:S30)</f>
        <v>15000000</v>
      </c>
      <c r="T31" s="10"/>
      <c r="U31" s="164">
        <f>+U13+U21+U24+SUM(U25:U30)</f>
        <v>132903169</v>
      </c>
      <c r="V31" s="10"/>
    </row>
    <row r="32" ht="20.25" customHeight="1" thickTop="1"/>
    <row r="34" spans="1:16" ht="20.25" customHeight="1">
      <c r="A34" s="49" t="s">
        <v>32</v>
      </c>
      <c r="B34" s="4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20.25" customHeight="1">
      <c r="A35" s="49" t="s">
        <v>33</v>
      </c>
      <c r="B35" s="4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20.25" customHeight="1">
      <c r="A36" s="50" t="s">
        <v>68</v>
      </c>
      <c r="B36" s="5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1" ht="20.25" customHeight="1">
      <c r="A37" s="51"/>
      <c r="B37" s="51"/>
      <c r="U37" s="99" t="s">
        <v>104</v>
      </c>
    </row>
    <row r="38" spans="1:21" ht="20.25" customHeight="1">
      <c r="A38" s="52"/>
      <c r="B38" s="52"/>
      <c r="C38" s="347" t="s">
        <v>60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</row>
    <row r="39" spans="1:21" ht="20.25" customHeight="1">
      <c r="A39" s="52"/>
      <c r="B39" s="52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346" t="s">
        <v>109</v>
      </c>
      <c r="P39" s="346"/>
      <c r="Q39" s="346"/>
      <c r="R39" s="98"/>
      <c r="T39" s="98"/>
      <c r="U39" s="98"/>
    </row>
    <row r="40" spans="1:21" ht="20.25" customHeight="1">
      <c r="A40" s="52"/>
      <c r="B40" s="52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3"/>
      <c r="P40" s="3"/>
      <c r="Q40" s="3" t="s">
        <v>116</v>
      </c>
      <c r="R40" s="98"/>
      <c r="T40" s="98"/>
      <c r="U40" s="98"/>
    </row>
    <row r="41" spans="1:21" ht="20.25" customHeight="1">
      <c r="A41" s="53"/>
      <c r="B41" s="53"/>
      <c r="C41" s="3" t="s">
        <v>52</v>
      </c>
      <c r="D41" s="3"/>
      <c r="E41" s="167" t="s">
        <v>258</v>
      </c>
      <c r="F41" s="3"/>
      <c r="I41" s="54" t="s">
        <v>137</v>
      </c>
      <c r="J41" s="3"/>
      <c r="L41" s="3"/>
      <c r="M41" s="37" t="s">
        <v>72</v>
      </c>
      <c r="N41" s="3"/>
      <c r="O41" s="3" t="s">
        <v>8</v>
      </c>
      <c r="P41" s="3"/>
      <c r="Q41" s="54" t="s">
        <v>117</v>
      </c>
      <c r="R41" s="3"/>
      <c r="S41" s="54" t="s">
        <v>215</v>
      </c>
      <c r="T41" s="3"/>
      <c r="U41" s="3" t="s">
        <v>126</v>
      </c>
    </row>
    <row r="42" spans="1:21" ht="20.25" customHeight="1">
      <c r="A42" s="53"/>
      <c r="B42" s="53"/>
      <c r="C42" s="3" t="s">
        <v>15</v>
      </c>
      <c r="D42" s="3"/>
      <c r="E42" s="3" t="s">
        <v>125</v>
      </c>
      <c r="F42" s="3"/>
      <c r="G42" s="54" t="s">
        <v>140</v>
      </c>
      <c r="H42" s="54"/>
      <c r="I42" s="54" t="s">
        <v>138</v>
      </c>
      <c r="J42" s="3"/>
      <c r="K42" s="3" t="s">
        <v>62</v>
      </c>
      <c r="L42" s="3"/>
      <c r="M42" s="37" t="s">
        <v>79</v>
      </c>
      <c r="N42" s="3"/>
      <c r="O42" s="3" t="s">
        <v>78</v>
      </c>
      <c r="P42" s="3"/>
      <c r="Q42" s="167" t="s">
        <v>259</v>
      </c>
      <c r="R42" s="3"/>
      <c r="S42" s="3" t="s">
        <v>219</v>
      </c>
      <c r="T42" s="3"/>
      <c r="U42" s="167" t="s">
        <v>261</v>
      </c>
    </row>
    <row r="43" spans="1:21" ht="20.25" customHeight="1">
      <c r="A43" s="53"/>
      <c r="B43" s="55" t="s">
        <v>35</v>
      </c>
      <c r="C43" s="56" t="s">
        <v>41</v>
      </c>
      <c r="D43" s="3"/>
      <c r="E43" s="56" t="s">
        <v>71</v>
      </c>
      <c r="F43" s="3"/>
      <c r="G43" s="57" t="s">
        <v>136</v>
      </c>
      <c r="H43" s="54"/>
      <c r="I43" s="57" t="s">
        <v>139</v>
      </c>
      <c r="J43" s="3"/>
      <c r="K43" s="56" t="s">
        <v>43</v>
      </c>
      <c r="L43" s="3"/>
      <c r="M43" s="18" t="s">
        <v>80</v>
      </c>
      <c r="N43" s="3"/>
      <c r="O43" s="56" t="s">
        <v>77</v>
      </c>
      <c r="P43" s="3"/>
      <c r="Q43" s="56" t="s">
        <v>252</v>
      </c>
      <c r="R43" s="3"/>
      <c r="S43" s="56" t="s">
        <v>220</v>
      </c>
      <c r="T43" s="3"/>
      <c r="U43" s="56" t="s">
        <v>42</v>
      </c>
    </row>
    <row r="44" spans="1:21" ht="20.25" customHeight="1">
      <c r="A44" s="17"/>
      <c r="B44" s="17"/>
      <c r="C44" s="4"/>
      <c r="D44" s="4"/>
      <c r="E44" s="4"/>
      <c r="F44" s="4"/>
      <c r="G44" s="4"/>
      <c r="H44" s="4"/>
      <c r="I44" s="23"/>
      <c r="J44" s="4"/>
      <c r="K44" s="4"/>
      <c r="L44" s="4"/>
      <c r="M44" s="4"/>
      <c r="N44" s="4"/>
      <c r="O44" s="4"/>
      <c r="P44" s="4"/>
      <c r="Q44" s="4"/>
      <c r="R44" s="4"/>
      <c r="T44" s="4"/>
      <c r="U44" s="4"/>
    </row>
    <row r="45" spans="1:9" ht="20.25" customHeight="1">
      <c r="A45" s="1" t="s">
        <v>312</v>
      </c>
      <c r="B45" s="17"/>
      <c r="I45" s="23"/>
    </row>
    <row r="46" spans="1:21" ht="20.25" customHeight="1">
      <c r="A46" s="1" t="s">
        <v>313</v>
      </c>
      <c r="B46" s="17"/>
      <c r="C46" s="100">
        <v>8611242</v>
      </c>
      <c r="D46" s="61"/>
      <c r="E46" s="44">
        <v>56408882</v>
      </c>
      <c r="F46" s="100"/>
      <c r="G46" s="48">
        <v>3470021</v>
      </c>
      <c r="H46" s="24"/>
      <c r="I46" s="48">
        <v>490423</v>
      </c>
      <c r="J46" s="62"/>
      <c r="K46" s="100">
        <v>929166</v>
      </c>
      <c r="L46" s="62"/>
      <c r="M46" s="100">
        <v>45171051</v>
      </c>
      <c r="N46" s="62"/>
      <c r="O46" s="100">
        <v>2822384</v>
      </c>
      <c r="P46" s="62"/>
      <c r="Q46" s="100">
        <v>2822384</v>
      </c>
      <c r="R46" s="62"/>
      <c r="S46" s="48">
        <v>15000000</v>
      </c>
      <c r="T46" s="62"/>
      <c r="U46" s="100">
        <f>SUM(C46:M46,Q46:S46)</f>
        <v>132903169</v>
      </c>
    </row>
    <row r="47" spans="1:21" ht="20.25" customHeight="1">
      <c r="A47" s="1" t="s">
        <v>242</v>
      </c>
      <c r="B47" s="17"/>
      <c r="C47" s="100"/>
      <c r="D47" s="61"/>
      <c r="E47" s="100"/>
      <c r="F47" s="100"/>
      <c r="G47" s="24"/>
      <c r="H47" s="24"/>
      <c r="I47" s="24"/>
      <c r="J47" s="62"/>
      <c r="K47" s="100"/>
      <c r="L47" s="62"/>
      <c r="M47" s="100"/>
      <c r="N47" s="62"/>
      <c r="O47" s="100"/>
      <c r="P47" s="62"/>
      <c r="Q47" s="100"/>
      <c r="R47" s="62"/>
      <c r="S47" s="1"/>
      <c r="T47" s="62"/>
      <c r="U47" s="100"/>
    </row>
    <row r="48" spans="1:21" ht="20.25" customHeight="1">
      <c r="A48" s="1" t="s">
        <v>122</v>
      </c>
      <c r="B48" s="17"/>
      <c r="C48" s="100"/>
      <c r="D48" s="61"/>
      <c r="E48" s="100"/>
      <c r="F48" s="100"/>
      <c r="G48" s="24"/>
      <c r="H48" s="24"/>
      <c r="I48" s="24"/>
      <c r="J48" s="62"/>
      <c r="K48" s="100"/>
      <c r="L48" s="62"/>
      <c r="M48" s="100"/>
      <c r="N48" s="62"/>
      <c r="O48" s="100"/>
      <c r="P48" s="62"/>
      <c r="Q48" s="100"/>
      <c r="R48" s="62"/>
      <c r="S48" s="1"/>
      <c r="T48" s="62"/>
      <c r="U48" s="100"/>
    </row>
    <row r="49" spans="1:21" ht="20.25" customHeight="1">
      <c r="A49" s="38" t="s">
        <v>332</v>
      </c>
      <c r="B49" s="17"/>
      <c r="C49" s="100"/>
      <c r="D49" s="61"/>
      <c r="E49" s="100"/>
      <c r="F49" s="100"/>
      <c r="G49" s="24"/>
      <c r="H49" s="24"/>
      <c r="I49" s="24"/>
      <c r="J49" s="62"/>
      <c r="K49" s="100"/>
      <c r="L49" s="62"/>
      <c r="M49" s="100"/>
      <c r="N49" s="62"/>
      <c r="O49" s="100"/>
      <c r="P49" s="62"/>
      <c r="Q49" s="100"/>
      <c r="R49" s="62"/>
      <c r="S49" s="1"/>
      <c r="T49" s="62"/>
      <c r="U49" s="100"/>
    </row>
    <row r="50" spans="1:21" ht="20.25" customHeight="1">
      <c r="A50" s="20" t="s">
        <v>192</v>
      </c>
      <c r="B50" s="59">
        <v>39</v>
      </c>
      <c r="C50" s="39">
        <v>0</v>
      </c>
      <c r="D50" s="63"/>
      <c r="E50" s="39">
        <v>0</v>
      </c>
      <c r="F50" s="41"/>
      <c r="G50" s="39">
        <v>0</v>
      </c>
      <c r="H50" s="23"/>
      <c r="I50" s="39">
        <v>0</v>
      </c>
      <c r="J50" s="64"/>
      <c r="K50" s="39">
        <v>0</v>
      </c>
      <c r="L50" s="64"/>
      <c r="M50" s="155">
        <v>-5166745</v>
      </c>
      <c r="N50" s="64"/>
      <c r="O50" s="39">
        <v>0</v>
      </c>
      <c r="P50" s="64"/>
      <c r="Q50" s="39">
        <v>0</v>
      </c>
      <c r="R50" s="64"/>
      <c r="S50" s="39">
        <v>0</v>
      </c>
      <c r="T50" s="64"/>
      <c r="U50" s="171">
        <f>SUM(C50:O50)</f>
        <v>-5166745</v>
      </c>
    </row>
    <row r="51" spans="1:21" ht="20.25" customHeight="1">
      <c r="A51" s="38" t="s">
        <v>333</v>
      </c>
      <c r="B51" s="17"/>
      <c r="C51" s="40">
        <f>SUM(C50:C50)</f>
        <v>0</v>
      </c>
      <c r="D51" s="61"/>
      <c r="E51" s="40">
        <f>SUM(E50:E50)</f>
        <v>0</v>
      </c>
      <c r="F51" s="100"/>
      <c r="G51" s="40">
        <f>SUM(G50:G50)</f>
        <v>0</v>
      </c>
      <c r="H51" s="100"/>
      <c r="I51" s="40">
        <f>SUM(I50:I50)</f>
        <v>0</v>
      </c>
      <c r="J51" s="62"/>
      <c r="K51" s="40">
        <f>SUM(K50:K50)</f>
        <v>0</v>
      </c>
      <c r="L51" s="62"/>
      <c r="M51" s="40">
        <f>SUM(M50:M50)</f>
        <v>-5166745</v>
      </c>
      <c r="N51" s="62"/>
      <c r="O51" s="40">
        <f>SUM(O50:O50)</f>
        <v>0</v>
      </c>
      <c r="P51" s="62"/>
      <c r="Q51" s="40">
        <f>O51</f>
        <v>0</v>
      </c>
      <c r="R51" s="62"/>
      <c r="S51" s="40">
        <f>Q51</f>
        <v>0</v>
      </c>
      <c r="T51" s="62"/>
      <c r="U51" s="40">
        <f>SUM(U50:U50)</f>
        <v>-5166745</v>
      </c>
    </row>
    <row r="52" spans="1:21" ht="20.25" customHeight="1">
      <c r="A52" s="1" t="s">
        <v>243</v>
      </c>
      <c r="B52" s="17"/>
      <c r="C52" s="100"/>
      <c r="D52" s="61"/>
      <c r="E52" s="100"/>
      <c r="F52" s="100"/>
      <c r="G52" s="24"/>
      <c r="H52" s="24"/>
      <c r="I52" s="24"/>
      <c r="J52" s="62"/>
      <c r="K52" s="100"/>
      <c r="L52" s="62"/>
      <c r="M52" s="100"/>
      <c r="N52" s="62"/>
      <c r="O52" s="100"/>
      <c r="P52" s="62"/>
      <c r="Q52" s="100"/>
      <c r="R52" s="62"/>
      <c r="S52" s="100"/>
      <c r="T52" s="62"/>
      <c r="U52" s="100"/>
    </row>
    <row r="53" spans="1:21" ht="20.25" customHeight="1">
      <c r="A53" s="16" t="s">
        <v>122</v>
      </c>
      <c r="B53" s="17"/>
      <c r="C53" s="40">
        <f>SUM(C51:C51)</f>
        <v>0</v>
      </c>
      <c r="D53" s="66"/>
      <c r="E53" s="40">
        <f>SUM(E51:E51)</f>
        <v>0</v>
      </c>
      <c r="F53" s="100"/>
      <c r="G53" s="40">
        <f>SUM(G51:G51)</f>
        <v>0</v>
      </c>
      <c r="H53" s="100"/>
      <c r="I53" s="40">
        <f>SUM(I51:I51)</f>
        <v>0</v>
      </c>
      <c r="J53" s="62"/>
      <c r="K53" s="40">
        <f>SUM(K51:K51)</f>
        <v>0</v>
      </c>
      <c r="L53" s="62"/>
      <c r="M53" s="40">
        <f>SUM(M51:M51)</f>
        <v>-5166745</v>
      </c>
      <c r="N53" s="62"/>
      <c r="O53" s="40">
        <f>SUM(O51:O51)</f>
        <v>0</v>
      </c>
      <c r="P53" s="62"/>
      <c r="Q53" s="40">
        <f>SUM(Q51:Q51)</f>
        <v>0</v>
      </c>
      <c r="R53" s="66"/>
      <c r="S53" s="40">
        <f>SUM(S51:S51)</f>
        <v>0</v>
      </c>
      <c r="T53" s="66"/>
      <c r="U53" s="40">
        <f>SUM(U51:U51)</f>
        <v>-5166745</v>
      </c>
    </row>
    <row r="54" spans="1:21" ht="20.25" customHeight="1">
      <c r="A54" s="16" t="s">
        <v>175</v>
      </c>
      <c r="B54" s="17"/>
      <c r="C54" s="23"/>
      <c r="D54" s="65"/>
      <c r="E54" s="23"/>
      <c r="F54" s="23"/>
      <c r="G54" s="23"/>
      <c r="H54" s="23"/>
      <c r="I54" s="23"/>
      <c r="J54" s="60"/>
      <c r="K54" s="23"/>
      <c r="L54" s="60"/>
      <c r="M54" s="41"/>
      <c r="N54" s="60"/>
      <c r="O54" s="23"/>
      <c r="P54" s="60"/>
      <c r="Q54" s="23"/>
      <c r="R54" s="65"/>
      <c r="S54" s="23"/>
      <c r="T54" s="65"/>
      <c r="U54" s="41"/>
    </row>
    <row r="55" spans="1:21" ht="20.25" customHeight="1">
      <c r="A55" s="29" t="s">
        <v>123</v>
      </c>
      <c r="B55" s="17"/>
      <c r="C55" s="39">
        <v>0</v>
      </c>
      <c r="D55" s="42">
        <v>0</v>
      </c>
      <c r="E55" s="39">
        <v>0</v>
      </c>
      <c r="F55" s="42">
        <v>0</v>
      </c>
      <c r="G55" s="39">
        <v>0</v>
      </c>
      <c r="H55" s="42">
        <v>0</v>
      </c>
      <c r="I55" s="39">
        <v>0</v>
      </c>
      <c r="J55" s="42">
        <v>0</v>
      </c>
      <c r="K55" s="39">
        <v>0</v>
      </c>
      <c r="L55" s="60"/>
      <c r="M55" s="170">
        <v>13896707</v>
      </c>
      <c r="N55" s="60"/>
      <c r="O55" s="39">
        <v>0</v>
      </c>
      <c r="P55" s="60"/>
      <c r="Q55" s="39">
        <f>O55</f>
        <v>0</v>
      </c>
      <c r="R55" s="65"/>
      <c r="S55" s="39">
        <f>Q55</f>
        <v>0</v>
      </c>
      <c r="T55" s="65"/>
      <c r="U55" s="171">
        <f>SUM(C55:O55)</f>
        <v>13896707</v>
      </c>
    </row>
    <row r="56" spans="1:21" ht="20.25" customHeight="1">
      <c r="A56" s="16" t="s">
        <v>331</v>
      </c>
      <c r="B56" s="17"/>
      <c r="C56" s="40">
        <f>SUM(C55:C55)</f>
        <v>0</v>
      </c>
      <c r="D56" s="61"/>
      <c r="E56" s="40">
        <f>SUM(E55:E55)</f>
        <v>0</v>
      </c>
      <c r="F56" s="100"/>
      <c r="G56" s="40">
        <f>SUM(G55:G55)</f>
        <v>0</v>
      </c>
      <c r="H56" s="24"/>
      <c r="I56" s="40">
        <f>SUM(I55:I55)</f>
        <v>0</v>
      </c>
      <c r="J56" s="62"/>
      <c r="K56" s="40">
        <f>SUM(K55:K55)</f>
        <v>0</v>
      </c>
      <c r="L56" s="62"/>
      <c r="M56" s="40">
        <f>SUM(M55:M55)</f>
        <v>13896707</v>
      </c>
      <c r="N56" s="62"/>
      <c r="O56" s="40">
        <f>SUM(O55:O55)</f>
        <v>0</v>
      </c>
      <c r="P56" s="62"/>
      <c r="Q56" s="40">
        <f>SUM(Q55:Q55)</f>
        <v>0</v>
      </c>
      <c r="R56" s="62"/>
      <c r="S56" s="40">
        <f>SUM(S55:S55)</f>
        <v>0</v>
      </c>
      <c r="T56" s="62"/>
      <c r="U56" s="111">
        <f>C56+E56+K56+M56+Q56+G56+I56</f>
        <v>13896707</v>
      </c>
    </row>
    <row r="57" spans="1:21" ht="20.25" customHeight="1">
      <c r="A57" s="29" t="s">
        <v>214</v>
      </c>
      <c r="B57" s="59"/>
      <c r="C57" s="48"/>
      <c r="D57" s="61"/>
      <c r="E57" s="48"/>
      <c r="F57" s="100"/>
      <c r="G57" s="48"/>
      <c r="H57" s="24"/>
      <c r="I57" s="48"/>
      <c r="J57" s="62"/>
      <c r="K57" s="48"/>
      <c r="L57" s="62"/>
      <c r="M57" s="169"/>
      <c r="N57" s="62"/>
      <c r="O57" s="48"/>
      <c r="P57" s="62"/>
      <c r="Q57" s="48"/>
      <c r="R57" s="62"/>
      <c r="S57" s="48"/>
      <c r="T57" s="62"/>
      <c r="U57" s="110"/>
    </row>
    <row r="58" spans="1:21" ht="20.25" customHeight="1">
      <c r="A58" s="29" t="s">
        <v>213</v>
      </c>
      <c r="B58" s="59">
        <v>29</v>
      </c>
      <c r="C58" s="42">
        <f>SUM(C56:C56)</f>
        <v>0</v>
      </c>
      <c r="D58" s="63"/>
      <c r="E58" s="42">
        <f>SUM(E56:E56)</f>
        <v>0</v>
      </c>
      <c r="F58" s="41"/>
      <c r="G58" s="42">
        <f>SUM(G56:G56)</f>
        <v>0</v>
      </c>
      <c r="H58" s="23"/>
      <c r="I58" s="42">
        <f>SUM(I56:I56)</f>
        <v>0</v>
      </c>
      <c r="J58" s="64"/>
      <c r="K58" s="42">
        <v>0</v>
      </c>
      <c r="L58" s="62"/>
      <c r="M58" s="189">
        <v>-605227</v>
      </c>
      <c r="N58" s="62"/>
      <c r="O58" s="42">
        <v>0</v>
      </c>
      <c r="P58" s="64"/>
      <c r="Q58" s="42">
        <v>0</v>
      </c>
      <c r="R58" s="64"/>
      <c r="S58" s="42">
        <v>0</v>
      </c>
      <c r="T58" s="62"/>
      <c r="U58" s="168">
        <f>SUM(C58:O58)</f>
        <v>-605227</v>
      </c>
    </row>
    <row r="59" spans="1:21" ht="20.25" customHeight="1">
      <c r="A59" s="29" t="s">
        <v>342</v>
      </c>
      <c r="B59" s="59"/>
      <c r="C59" s="48">
        <v>0</v>
      </c>
      <c r="D59" s="61"/>
      <c r="E59" s="48">
        <v>0</v>
      </c>
      <c r="F59" s="100"/>
      <c r="G59" s="48">
        <v>0</v>
      </c>
      <c r="H59" s="24"/>
      <c r="I59" s="48">
        <v>0</v>
      </c>
      <c r="J59" s="62"/>
      <c r="K59" s="48">
        <v>0</v>
      </c>
      <c r="L59" s="62"/>
      <c r="M59" s="189">
        <v>456</v>
      </c>
      <c r="N59" s="62"/>
      <c r="O59" s="42">
        <v>-456</v>
      </c>
      <c r="P59" s="64"/>
      <c r="Q59" s="42">
        <f>O59</f>
        <v>-456</v>
      </c>
      <c r="R59" s="64"/>
      <c r="S59" s="42">
        <v>0</v>
      </c>
      <c r="T59" s="62"/>
      <c r="U59" s="168">
        <f>SUM(C59:O59)</f>
        <v>0</v>
      </c>
    </row>
    <row r="60" spans="1:21" ht="20.25" customHeight="1" thickBot="1">
      <c r="A60" s="1" t="s">
        <v>314</v>
      </c>
      <c r="B60" s="17"/>
      <c r="C60" s="164">
        <f>+C46+C53+C56+SUM(C57:C59)</f>
        <v>8611242</v>
      </c>
      <c r="D60" s="10"/>
      <c r="E60" s="164">
        <f>+E46+E53+E56+SUM(E57:E59)</f>
        <v>56408882</v>
      </c>
      <c r="F60" s="58"/>
      <c r="G60" s="164">
        <f>+G46+G53+G56+SUM(G57:G59)</f>
        <v>3470021</v>
      </c>
      <c r="H60" s="58"/>
      <c r="I60" s="164">
        <f>+I46+I53+I56+SUM(I57:I59)</f>
        <v>490423</v>
      </c>
      <c r="J60" s="7"/>
      <c r="K60" s="164">
        <f>+K46+K53+K56+SUM(K57:K59)</f>
        <v>929166</v>
      </c>
      <c r="L60" s="7"/>
      <c r="M60" s="164">
        <f>+M46+M53+M56+SUM(M57:M59)</f>
        <v>53296242</v>
      </c>
      <c r="N60" s="7"/>
      <c r="O60" s="164">
        <f>+O46+O53+O56+SUM(O57:O59)</f>
        <v>2821928</v>
      </c>
      <c r="P60" s="7"/>
      <c r="Q60" s="164">
        <f>+Q46+Q53+Q56+SUM(Q57:Q59)</f>
        <v>2821928</v>
      </c>
      <c r="R60" s="10"/>
      <c r="S60" s="164">
        <f>+S46+S53+S56+SUM(S57:S59)</f>
        <v>15000000</v>
      </c>
      <c r="T60" s="10"/>
      <c r="U60" s="164">
        <f>+U46+U53+U56+SUM(U57:U59)</f>
        <v>141027904</v>
      </c>
    </row>
    <row r="61" ht="20.25" customHeight="1" thickTop="1"/>
  </sheetData>
  <sheetProtection/>
  <mergeCells count="4">
    <mergeCell ref="O6:Q6"/>
    <mergeCell ref="C5:U5"/>
    <mergeCell ref="C38:U38"/>
    <mergeCell ref="O39:Q39"/>
  </mergeCells>
  <printOptions/>
  <pageMargins left="0.8" right="0.8" top="0.48" bottom="0.5" header="0.5" footer="0.5"/>
  <pageSetup firstPageNumber="15" useFirstPageNumber="1" horizontalDpi="600" verticalDpi="600" orientation="landscape" paperSize="9" scale="65" r:id="rId1"/>
  <headerFooter alignWithMargins="0">
    <oddFooter>&amp;L&amp;10   The accompanying notes are an integral part of these financial statements.
&amp;C&amp;P</oddFooter>
  </headerFooter>
  <rowBreaks count="1" manualBreakCount="1">
    <brk id="32" max="255" man="1"/>
  </rowBreaks>
  <ignoredErrors>
    <ignoredError sqref="U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SheetLayoutView="76" workbookViewId="0" topLeftCell="A1">
      <selection activeCell="A1" sqref="A1"/>
    </sheetView>
  </sheetViews>
  <sheetFormatPr defaultColWidth="35.00390625" defaultRowHeight="23.25" customHeight="1"/>
  <cols>
    <col min="1" max="1" width="3.140625" style="285" customWidth="1"/>
    <col min="2" max="2" width="37.8515625" style="285" customWidth="1"/>
    <col min="3" max="3" width="8.8515625" style="298" customWidth="1"/>
    <col min="4" max="4" width="13.8515625" style="293" customWidth="1"/>
    <col min="5" max="5" width="0.9921875" style="105" customWidth="1"/>
    <col min="6" max="6" width="13.57421875" style="293" customWidth="1"/>
    <col min="7" max="7" width="0.9921875" style="105" customWidth="1"/>
    <col min="8" max="8" width="13.57421875" style="105" bestFit="1" customWidth="1"/>
    <col min="9" max="9" width="0.9921875" style="105" customWidth="1"/>
    <col min="10" max="10" width="13.140625" style="105" customWidth="1"/>
    <col min="11" max="16384" width="35.00390625" style="285" customWidth="1"/>
  </cols>
  <sheetData>
    <row r="1" spans="1:10" s="280" customFormat="1" ht="20.25" customHeight="1">
      <c r="A1" s="276" t="s">
        <v>28</v>
      </c>
      <c r="B1" s="277"/>
      <c r="C1" s="215"/>
      <c r="D1" s="278"/>
      <c r="E1" s="279"/>
      <c r="F1" s="278"/>
      <c r="G1" s="279"/>
      <c r="H1" s="278"/>
      <c r="I1" s="279"/>
      <c r="J1" s="278"/>
    </row>
    <row r="2" spans="1:3" s="252" customFormat="1" ht="20.25" customHeight="1">
      <c r="A2" s="276" t="s">
        <v>29</v>
      </c>
      <c r="B2" s="277"/>
      <c r="C2" s="215"/>
    </row>
    <row r="3" spans="1:3" s="252" customFormat="1" ht="20.25" customHeight="1">
      <c r="A3" s="281" t="s">
        <v>31</v>
      </c>
      <c r="B3" s="282"/>
      <c r="C3" s="215"/>
    </row>
    <row r="4" spans="1:10" ht="19.5" customHeight="1">
      <c r="A4" s="283"/>
      <c r="B4" s="283"/>
      <c r="C4" s="283"/>
      <c r="D4" s="105"/>
      <c r="F4" s="105"/>
      <c r="I4" s="284"/>
      <c r="J4" s="197" t="s">
        <v>104</v>
      </c>
    </row>
    <row r="5" spans="1:10" s="286" customFormat="1" ht="18.75" customHeight="1">
      <c r="A5" s="277"/>
      <c r="B5" s="277"/>
      <c r="C5" s="215"/>
      <c r="D5" s="350" t="s">
        <v>0</v>
      </c>
      <c r="E5" s="350"/>
      <c r="F5" s="350"/>
      <c r="G5" s="350"/>
      <c r="H5" s="350" t="s">
        <v>56</v>
      </c>
      <c r="I5" s="350"/>
      <c r="J5" s="350"/>
    </row>
    <row r="6" spans="1:10" s="286" customFormat="1" ht="18.75" customHeight="1">
      <c r="A6" s="277"/>
      <c r="B6" s="277"/>
      <c r="C6" s="215"/>
      <c r="D6" s="352" t="s">
        <v>57</v>
      </c>
      <c r="E6" s="352"/>
      <c r="F6" s="352"/>
      <c r="G6" s="352"/>
      <c r="H6" s="351" t="s">
        <v>153</v>
      </c>
      <c r="I6" s="351"/>
      <c r="J6" s="351"/>
    </row>
    <row r="7" spans="1:10" s="286" customFormat="1" ht="18.75" customHeight="1">
      <c r="A7" s="277"/>
      <c r="B7" s="277"/>
      <c r="D7" s="348" t="s">
        <v>178</v>
      </c>
      <c r="E7" s="348"/>
      <c r="F7" s="348"/>
      <c r="G7" s="287"/>
      <c r="H7" s="348" t="s">
        <v>178</v>
      </c>
      <c r="I7" s="348"/>
      <c r="J7" s="348"/>
    </row>
    <row r="8" spans="1:10" s="286" customFormat="1" ht="13.5">
      <c r="A8" s="277"/>
      <c r="B8" s="277"/>
      <c r="C8" s="215" t="s">
        <v>35</v>
      </c>
      <c r="D8" s="288">
        <v>2018</v>
      </c>
      <c r="E8" s="289"/>
      <c r="F8" s="288">
        <v>2017</v>
      </c>
      <c r="G8" s="289"/>
      <c r="H8" s="288">
        <v>2018</v>
      </c>
      <c r="I8" s="289"/>
      <c r="J8" s="288">
        <v>2017</v>
      </c>
    </row>
    <row r="9" spans="1:10" s="286" customFormat="1" ht="3.75" customHeight="1">
      <c r="A9" s="277"/>
      <c r="B9" s="277"/>
      <c r="C9" s="215"/>
      <c r="D9" s="290"/>
      <c r="E9" s="291"/>
      <c r="F9" s="290"/>
      <c r="G9" s="291"/>
      <c r="H9" s="290"/>
      <c r="I9" s="291"/>
      <c r="J9" s="290"/>
    </row>
    <row r="10" spans="1:3" ht="21" customHeight="1">
      <c r="A10" s="353" t="s">
        <v>27</v>
      </c>
      <c r="B10" s="353"/>
      <c r="C10" s="353"/>
    </row>
    <row r="11" spans="1:10" ht="21" customHeight="1">
      <c r="A11" s="294" t="s">
        <v>69</v>
      </c>
      <c r="B11" s="292"/>
      <c r="C11" s="292"/>
      <c r="D11" s="105">
        <v>21424679</v>
      </c>
      <c r="F11" s="105">
        <v>17898306</v>
      </c>
      <c r="H11" s="105">
        <v>13896707</v>
      </c>
      <c r="J11" s="105">
        <v>11615164</v>
      </c>
    </row>
    <row r="12" spans="1:6" ht="21" customHeight="1">
      <c r="A12" s="295" t="s">
        <v>221</v>
      </c>
      <c r="B12" s="296"/>
      <c r="C12" s="292"/>
      <c r="D12" s="105"/>
      <c r="F12" s="105"/>
    </row>
    <row r="13" spans="1:10" ht="21" customHeight="1">
      <c r="A13" s="295" t="s">
        <v>222</v>
      </c>
      <c r="B13" s="295"/>
      <c r="C13" s="227"/>
      <c r="H13" s="293"/>
      <c r="J13" s="293"/>
    </row>
    <row r="14" spans="1:10" ht="21" customHeight="1">
      <c r="A14" s="297" t="s">
        <v>166</v>
      </c>
      <c r="B14" s="294"/>
      <c r="C14" s="298" t="s">
        <v>188</v>
      </c>
      <c r="D14" s="293">
        <v>15206544</v>
      </c>
      <c r="F14" s="293">
        <v>14385569</v>
      </c>
      <c r="H14" s="105">
        <v>1720852</v>
      </c>
      <c r="J14" s="105">
        <v>1803511</v>
      </c>
    </row>
    <row r="15" spans="1:10" ht="21" customHeight="1">
      <c r="A15" s="294" t="s">
        <v>154</v>
      </c>
      <c r="B15" s="294"/>
      <c r="C15" s="227"/>
      <c r="D15" s="293">
        <v>1466340</v>
      </c>
      <c r="F15" s="293">
        <v>1496822</v>
      </c>
      <c r="H15" s="293">
        <v>7937</v>
      </c>
      <c r="J15" s="293">
        <v>8221</v>
      </c>
    </row>
    <row r="16" spans="1:10" ht="21" customHeight="1">
      <c r="A16" s="294" t="s">
        <v>185</v>
      </c>
      <c r="B16" s="294"/>
      <c r="C16" s="227">
        <v>9</v>
      </c>
      <c r="D16" s="293">
        <v>5734534</v>
      </c>
      <c r="F16" s="293">
        <v>5366291</v>
      </c>
      <c r="H16" s="293">
        <v>136339</v>
      </c>
      <c r="J16" s="293">
        <v>136768</v>
      </c>
    </row>
    <row r="17" spans="1:10" ht="21" customHeight="1">
      <c r="A17" s="297" t="s">
        <v>354</v>
      </c>
      <c r="B17" s="294"/>
      <c r="C17" s="298">
        <v>7</v>
      </c>
      <c r="D17" s="293">
        <v>387896</v>
      </c>
      <c r="F17" s="293">
        <v>184581</v>
      </c>
      <c r="H17" s="293">
        <v>882</v>
      </c>
      <c r="J17" s="293">
        <v>-5</v>
      </c>
    </row>
    <row r="18" spans="1:10" ht="21" customHeight="1">
      <c r="A18" s="299" t="s">
        <v>355</v>
      </c>
      <c r="B18" s="300"/>
      <c r="C18" s="298">
        <v>8</v>
      </c>
      <c r="D18" s="293">
        <v>232549</v>
      </c>
      <c r="F18" s="293">
        <v>10197</v>
      </c>
      <c r="H18" s="293">
        <v>-50720</v>
      </c>
      <c r="J18" s="293">
        <v>-4780</v>
      </c>
    </row>
    <row r="19" spans="1:10" ht="21" customHeight="1">
      <c r="A19" s="294" t="s">
        <v>26</v>
      </c>
      <c r="D19" s="293">
        <v>-918378</v>
      </c>
      <c r="F19" s="293">
        <v>-936923</v>
      </c>
      <c r="H19" s="293">
        <v>-4386778</v>
      </c>
      <c r="J19" s="293">
        <v>-3548936</v>
      </c>
    </row>
    <row r="20" spans="1:10" ht="21" customHeight="1">
      <c r="A20" s="294" t="s">
        <v>53</v>
      </c>
      <c r="D20" s="293">
        <v>-92722</v>
      </c>
      <c r="F20" s="293">
        <v>-97287</v>
      </c>
      <c r="H20" s="293">
        <v>-10650656</v>
      </c>
      <c r="J20" s="293">
        <v>-13958276</v>
      </c>
    </row>
    <row r="21" spans="1:10" ht="21" customHeight="1">
      <c r="A21" s="294" t="s">
        <v>76</v>
      </c>
      <c r="B21" s="301"/>
      <c r="C21" s="298">
        <v>35</v>
      </c>
      <c r="D21" s="293">
        <v>11703447</v>
      </c>
      <c r="F21" s="293">
        <v>11743356</v>
      </c>
      <c r="H21" s="293">
        <v>3765130</v>
      </c>
      <c r="J21" s="293">
        <v>3727784</v>
      </c>
    </row>
    <row r="22" spans="1:10" ht="21" customHeight="1">
      <c r="A22" s="297" t="s">
        <v>160</v>
      </c>
      <c r="C22" s="298" t="s">
        <v>349</v>
      </c>
      <c r="D22" s="293">
        <v>-9327996</v>
      </c>
      <c r="F22" s="293">
        <v>-10428763</v>
      </c>
      <c r="H22" s="293">
        <v>-6454810</v>
      </c>
      <c r="J22" s="302">
        <v>0</v>
      </c>
    </row>
    <row r="23" spans="1:10" ht="21" customHeight="1">
      <c r="A23" s="299" t="s">
        <v>223</v>
      </c>
      <c r="B23" s="165"/>
      <c r="D23" s="302">
        <v>0</v>
      </c>
      <c r="F23" s="293">
        <v>-1766</v>
      </c>
      <c r="H23" s="302">
        <v>0</v>
      </c>
      <c r="J23" s="293">
        <v>-2324</v>
      </c>
    </row>
    <row r="24" spans="1:10" ht="21" customHeight="1">
      <c r="A24" s="294" t="s">
        <v>299</v>
      </c>
      <c r="C24" s="298">
        <v>25</v>
      </c>
      <c r="D24" s="293">
        <v>644849</v>
      </c>
      <c r="F24" s="293">
        <v>551546</v>
      </c>
      <c r="H24" s="293">
        <v>157205</v>
      </c>
      <c r="J24" s="293">
        <v>142032</v>
      </c>
    </row>
    <row r="25" spans="1:6" ht="21" customHeight="1">
      <c r="A25" s="297" t="s">
        <v>328</v>
      </c>
      <c r="D25" s="302"/>
      <c r="F25" s="302"/>
    </row>
    <row r="26" spans="1:10" ht="21" customHeight="1">
      <c r="A26" s="297" t="s">
        <v>329</v>
      </c>
      <c r="D26" s="302">
        <v>248987</v>
      </c>
      <c r="F26" s="302">
        <v>234958</v>
      </c>
      <c r="H26" s="293">
        <v>14519</v>
      </c>
      <c r="J26" s="293">
        <v>51217</v>
      </c>
    </row>
    <row r="27" spans="1:2" ht="21" customHeight="1">
      <c r="A27" s="297" t="s">
        <v>334</v>
      </c>
      <c r="B27" s="301"/>
    </row>
    <row r="28" spans="1:10" ht="21" customHeight="1">
      <c r="A28" s="297" t="s">
        <v>269</v>
      </c>
      <c r="B28" s="301"/>
      <c r="D28" s="293">
        <v>47497</v>
      </c>
      <c r="F28" s="293">
        <v>669239</v>
      </c>
      <c r="H28" s="302">
        <v>0</v>
      </c>
      <c r="J28" s="293">
        <v>-53754</v>
      </c>
    </row>
    <row r="29" spans="1:10" ht="21" customHeight="1">
      <c r="A29" s="297" t="s">
        <v>323</v>
      </c>
      <c r="B29" s="301"/>
      <c r="C29" s="298">
        <v>18</v>
      </c>
      <c r="D29" s="293">
        <v>514685</v>
      </c>
      <c r="F29" s="302">
        <v>0</v>
      </c>
      <c r="H29" s="302">
        <v>0</v>
      </c>
      <c r="J29" s="302">
        <v>0</v>
      </c>
    </row>
    <row r="30" spans="1:10" ht="19.5" customHeight="1">
      <c r="A30" s="297" t="s">
        <v>335</v>
      </c>
      <c r="B30" s="301"/>
      <c r="D30" s="293">
        <v>-46843</v>
      </c>
      <c r="F30" s="293">
        <v>10055</v>
      </c>
      <c r="G30" s="293"/>
      <c r="H30" s="302">
        <v>199490</v>
      </c>
      <c r="I30" s="293"/>
      <c r="J30" s="302">
        <v>953133</v>
      </c>
    </row>
    <row r="31" spans="1:10" ht="19.5" customHeight="1">
      <c r="A31" s="297" t="s">
        <v>336</v>
      </c>
      <c r="B31" s="297"/>
      <c r="C31" s="298">
        <v>11</v>
      </c>
      <c r="D31" s="302">
        <v>0</v>
      </c>
      <c r="F31" s="302">
        <v>0</v>
      </c>
      <c r="G31" s="293"/>
      <c r="H31" s="302">
        <v>0</v>
      </c>
      <c r="I31" s="293"/>
      <c r="J31" s="293">
        <v>8655</v>
      </c>
    </row>
    <row r="32" spans="1:10" ht="18" customHeight="1">
      <c r="A32" s="297" t="s">
        <v>350</v>
      </c>
      <c r="B32" s="297"/>
      <c r="H32" s="293"/>
      <c r="J32" s="293"/>
    </row>
    <row r="33" spans="1:10" ht="17.25" customHeight="1">
      <c r="A33" s="285" t="s">
        <v>180</v>
      </c>
      <c r="C33" s="298">
        <v>9</v>
      </c>
      <c r="D33" s="293">
        <v>-3974589</v>
      </c>
      <c r="F33" s="293">
        <v>56554</v>
      </c>
      <c r="G33" s="102"/>
      <c r="H33" s="302">
        <v>0</v>
      </c>
      <c r="I33" s="102"/>
      <c r="J33" s="302">
        <v>0</v>
      </c>
    </row>
    <row r="34" spans="1:10" ht="17.25" customHeight="1">
      <c r="A34" s="285" t="s">
        <v>315</v>
      </c>
      <c r="G34" s="102"/>
      <c r="H34" s="302"/>
      <c r="I34" s="102"/>
      <c r="J34" s="302"/>
    </row>
    <row r="35" spans="1:10" ht="17.25" customHeight="1">
      <c r="A35" s="285" t="s">
        <v>324</v>
      </c>
      <c r="C35" s="298">
        <v>4</v>
      </c>
      <c r="D35" s="293">
        <v>-95239</v>
      </c>
      <c r="F35" s="302">
        <v>0</v>
      </c>
      <c r="G35" s="102"/>
      <c r="H35" s="302">
        <v>0</v>
      </c>
      <c r="I35" s="102"/>
      <c r="J35" s="302">
        <v>0</v>
      </c>
    </row>
    <row r="36" spans="1:9" ht="17.25" customHeight="1">
      <c r="A36" s="300" t="s">
        <v>311</v>
      </c>
      <c r="G36" s="107"/>
      <c r="I36" s="107"/>
    </row>
    <row r="37" spans="1:10" ht="17.25" customHeight="1">
      <c r="A37" s="299" t="s">
        <v>305</v>
      </c>
      <c r="C37" s="298" t="s">
        <v>177</v>
      </c>
      <c r="D37" s="293">
        <v>-8343121</v>
      </c>
      <c r="F37" s="293">
        <v>-7983044</v>
      </c>
      <c r="G37" s="102"/>
      <c r="H37" s="302">
        <v>0</v>
      </c>
      <c r="I37" s="102"/>
      <c r="J37" s="302">
        <v>0</v>
      </c>
    </row>
    <row r="38" spans="1:10" ht="17.25" customHeight="1">
      <c r="A38" s="300" t="s">
        <v>155</v>
      </c>
      <c r="C38" s="298">
        <v>36</v>
      </c>
      <c r="D38" s="264">
        <v>6211904</v>
      </c>
      <c r="F38" s="264">
        <v>250648</v>
      </c>
      <c r="G38" s="102"/>
      <c r="H38" s="303">
        <v>1563220</v>
      </c>
      <c r="I38" s="102"/>
      <c r="J38" s="303">
        <v>-468673</v>
      </c>
    </row>
    <row r="39" spans="1:10" s="280" customFormat="1" ht="20.25" customHeight="1">
      <c r="A39" s="277"/>
      <c r="B39" s="277"/>
      <c r="C39" s="215"/>
      <c r="D39" s="102">
        <f>SUM(D10:D38)</f>
        <v>41025023</v>
      </c>
      <c r="E39" s="279"/>
      <c r="F39" s="102">
        <f>SUM(F10:F38)</f>
        <v>33410339</v>
      </c>
      <c r="G39" s="102"/>
      <c r="H39" s="102">
        <f>SUM(H10:H38)</f>
        <v>-80683</v>
      </c>
      <c r="I39" s="102"/>
      <c r="J39" s="102">
        <f>SUM(J10:J38)</f>
        <v>409737</v>
      </c>
    </row>
    <row r="40" spans="1:10" s="280" customFormat="1" ht="20.25" customHeight="1">
      <c r="A40" s="295" t="s">
        <v>179</v>
      </c>
      <c r="B40" s="304"/>
      <c r="C40" s="298"/>
      <c r="D40" s="293"/>
      <c r="E40" s="105"/>
      <c r="F40" s="293"/>
      <c r="G40" s="105"/>
      <c r="H40" s="105"/>
      <c r="I40" s="105"/>
      <c r="J40" s="105"/>
    </row>
    <row r="41" spans="1:10" s="280" customFormat="1" ht="20.25" customHeight="1">
      <c r="A41" s="300" t="s">
        <v>102</v>
      </c>
      <c r="B41" s="285"/>
      <c r="C41" s="298"/>
      <c r="D41" s="293">
        <v>-6045246</v>
      </c>
      <c r="E41" s="105"/>
      <c r="F41" s="293">
        <v>-5257836</v>
      </c>
      <c r="G41" s="105"/>
      <c r="H41" s="293">
        <v>607326</v>
      </c>
      <c r="I41" s="105"/>
      <c r="J41" s="293">
        <v>-107410</v>
      </c>
    </row>
    <row r="42" spans="1:10" s="280" customFormat="1" ht="20.25" customHeight="1">
      <c r="A42" s="300" t="s">
        <v>3</v>
      </c>
      <c r="B42" s="285"/>
      <c r="C42" s="298"/>
      <c r="D42" s="293">
        <v>-6736190</v>
      </c>
      <c r="E42" s="105"/>
      <c r="F42" s="293">
        <v>-296329</v>
      </c>
      <c r="G42" s="105"/>
      <c r="H42" s="293">
        <v>20746</v>
      </c>
      <c r="I42" s="105"/>
      <c r="J42" s="293">
        <v>-600013</v>
      </c>
    </row>
    <row r="43" spans="1:10" s="280" customFormat="1" ht="20.25" customHeight="1">
      <c r="A43" s="300" t="s">
        <v>156</v>
      </c>
      <c r="B43" s="285"/>
      <c r="C43" s="298"/>
      <c r="D43" s="293">
        <v>-8201924</v>
      </c>
      <c r="E43" s="105"/>
      <c r="F43" s="293">
        <v>-8245373</v>
      </c>
      <c r="G43" s="105"/>
      <c r="H43" s="293">
        <v>175480</v>
      </c>
      <c r="I43" s="105"/>
      <c r="J43" s="293">
        <v>-142320</v>
      </c>
    </row>
    <row r="44" spans="1:10" s="280" customFormat="1" ht="20.25" customHeight="1">
      <c r="A44" s="300" t="s">
        <v>4</v>
      </c>
      <c r="B44" s="285"/>
      <c r="C44" s="298"/>
      <c r="D44" s="293">
        <v>-2870568</v>
      </c>
      <c r="E44" s="105"/>
      <c r="F44" s="293">
        <v>-3535259</v>
      </c>
      <c r="G44" s="105"/>
      <c r="H44" s="293">
        <v>-36986</v>
      </c>
      <c r="I44" s="105"/>
      <c r="J44" s="293">
        <v>91263</v>
      </c>
    </row>
    <row r="45" spans="1:10" s="280" customFormat="1" ht="20.25" customHeight="1">
      <c r="A45" s="300"/>
      <c r="B45" s="285"/>
      <c r="C45" s="298"/>
      <c r="D45" s="293"/>
      <c r="E45" s="105"/>
      <c r="F45" s="293"/>
      <c r="G45" s="105"/>
      <c r="H45" s="293"/>
      <c r="I45" s="105"/>
      <c r="J45" s="293"/>
    </row>
    <row r="46" spans="1:10" s="280" customFormat="1" ht="20.25" customHeight="1">
      <c r="A46" s="276" t="s">
        <v>28</v>
      </c>
      <c r="B46" s="277"/>
      <c r="C46" s="215"/>
      <c r="D46" s="278"/>
      <c r="E46" s="279"/>
      <c r="F46" s="278"/>
      <c r="G46" s="102"/>
      <c r="H46" s="102"/>
      <c r="I46" s="102"/>
      <c r="J46" s="102"/>
    </row>
    <row r="47" spans="1:3" s="252" customFormat="1" ht="20.25" customHeight="1">
      <c r="A47" s="276" t="s">
        <v>29</v>
      </c>
      <c r="B47" s="277"/>
      <c r="C47" s="215"/>
    </row>
    <row r="48" spans="1:3" s="252" customFormat="1" ht="20.25" customHeight="1">
      <c r="A48" s="281" t="s">
        <v>31</v>
      </c>
      <c r="B48" s="282"/>
      <c r="C48" s="215"/>
    </row>
    <row r="49" spans="1:10" ht="19.5" customHeight="1">
      <c r="A49" s="283"/>
      <c r="B49" s="283"/>
      <c r="C49" s="283"/>
      <c r="D49" s="105"/>
      <c r="F49" s="105"/>
      <c r="I49" s="284"/>
      <c r="J49" s="197" t="s">
        <v>104</v>
      </c>
    </row>
    <row r="50" spans="1:10" s="286" customFormat="1" ht="18.75" customHeight="1">
      <c r="A50" s="277"/>
      <c r="B50" s="277"/>
      <c r="C50" s="215"/>
      <c r="D50" s="350" t="s">
        <v>0</v>
      </c>
      <c r="E50" s="350"/>
      <c r="F50" s="350"/>
      <c r="G50" s="350"/>
      <c r="H50" s="350" t="s">
        <v>56</v>
      </c>
      <c r="I50" s="350"/>
      <c r="J50" s="350"/>
    </row>
    <row r="51" spans="1:10" s="286" customFormat="1" ht="18.75" customHeight="1">
      <c r="A51" s="277"/>
      <c r="B51" s="277"/>
      <c r="C51" s="215"/>
      <c r="D51" s="352" t="s">
        <v>57</v>
      </c>
      <c r="E51" s="352"/>
      <c r="F51" s="352"/>
      <c r="G51" s="352"/>
      <c r="H51" s="351" t="s">
        <v>153</v>
      </c>
      <c r="I51" s="351"/>
      <c r="J51" s="351"/>
    </row>
    <row r="52" spans="1:10" s="286" customFormat="1" ht="13.5">
      <c r="A52" s="277"/>
      <c r="B52" s="277"/>
      <c r="D52" s="348" t="s">
        <v>178</v>
      </c>
      <c r="E52" s="348"/>
      <c r="F52" s="348"/>
      <c r="G52" s="287"/>
      <c r="H52" s="348" t="s">
        <v>178</v>
      </c>
      <c r="I52" s="348"/>
      <c r="J52" s="348"/>
    </row>
    <row r="53" spans="1:10" s="286" customFormat="1" ht="13.5">
      <c r="A53" s="277"/>
      <c r="B53" s="277"/>
      <c r="C53" s="215" t="s">
        <v>35</v>
      </c>
      <c r="D53" s="288">
        <v>2018</v>
      </c>
      <c r="E53" s="289"/>
      <c r="F53" s="288">
        <v>2017</v>
      </c>
      <c r="G53" s="289"/>
      <c r="H53" s="288">
        <v>2018</v>
      </c>
      <c r="I53" s="289"/>
      <c r="J53" s="288">
        <v>2017</v>
      </c>
    </row>
    <row r="54" spans="1:10" s="286" customFormat="1" ht="3.75" customHeight="1">
      <c r="A54" s="277"/>
      <c r="B54" s="277"/>
      <c r="C54" s="215"/>
      <c r="D54" s="290"/>
      <c r="E54" s="291"/>
      <c r="F54" s="290"/>
      <c r="G54" s="291"/>
      <c r="H54" s="290"/>
      <c r="I54" s="291"/>
      <c r="J54" s="290"/>
    </row>
    <row r="55" spans="1:10" ht="21" customHeight="1">
      <c r="A55" s="354" t="s">
        <v>132</v>
      </c>
      <c r="B55" s="354"/>
      <c r="C55" s="354"/>
      <c r="D55" s="354"/>
      <c r="E55" s="305"/>
      <c r="F55" s="305"/>
      <c r="G55" s="305"/>
      <c r="H55" s="305"/>
      <c r="I55" s="305"/>
      <c r="J55" s="305"/>
    </row>
    <row r="56" spans="1:10" ht="21" customHeight="1">
      <c r="A56" s="296" t="s">
        <v>134</v>
      </c>
      <c r="B56" s="286"/>
      <c r="C56" s="296"/>
      <c r="D56" s="296"/>
      <c r="E56" s="305"/>
      <c r="F56" s="296"/>
      <c r="G56" s="305"/>
      <c r="H56" s="305"/>
      <c r="I56" s="305"/>
      <c r="J56" s="305"/>
    </row>
    <row r="57" spans="1:10" ht="21" customHeight="1">
      <c r="A57" s="300" t="s">
        <v>5</v>
      </c>
      <c r="D57" s="293">
        <v>-311660</v>
      </c>
      <c r="F57" s="293">
        <v>-745755</v>
      </c>
      <c r="H57" s="293">
        <v>422</v>
      </c>
      <c r="J57" s="293">
        <v>186</v>
      </c>
    </row>
    <row r="58" spans="1:10" ht="21" customHeight="1">
      <c r="A58" s="300" t="s">
        <v>7</v>
      </c>
      <c r="D58" s="293">
        <v>2532085</v>
      </c>
      <c r="F58" s="293">
        <v>5701018</v>
      </c>
      <c r="H58" s="293">
        <v>-138354</v>
      </c>
      <c r="J58" s="293">
        <v>25894</v>
      </c>
    </row>
    <row r="59" spans="1:10" ht="21" customHeight="1">
      <c r="A59" s="300" t="s">
        <v>6</v>
      </c>
      <c r="D59" s="293">
        <v>1983418</v>
      </c>
      <c r="F59" s="293">
        <v>1341625</v>
      </c>
      <c r="H59" s="293">
        <v>25086</v>
      </c>
      <c r="J59" s="293">
        <v>-10708</v>
      </c>
    </row>
    <row r="60" spans="1:10" ht="21" customHeight="1">
      <c r="A60" s="300" t="s">
        <v>306</v>
      </c>
      <c r="B60" s="300"/>
      <c r="D60" s="293">
        <v>-414395</v>
      </c>
      <c r="F60" s="293">
        <v>-278714</v>
      </c>
      <c r="H60" s="293">
        <v>-88334</v>
      </c>
      <c r="J60" s="293">
        <v>-53384</v>
      </c>
    </row>
    <row r="61" spans="1:10" ht="21" customHeight="1">
      <c r="A61" s="300" t="s">
        <v>47</v>
      </c>
      <c r="D61" s="293">
        <v>-5666524</v>
      </c>
      <c r="F61" s="293">
        <v>-4837852</v>
      </c>
      <c r="H61" s="293">
        <v>-35527</v>
      </c>
      <c r="J61" s="293">
        <v>-46021</v>
      </c>
    </row>
    <row r="62" spans="1:10" ht="21.75" customHeight="1">
      <c r="A62" s="277" t="s">
        <v>87</v>
      </c>
      <c r="D62" s="306"/>
      <c r="F62" s="306"/>
      <c r="H62" s="307"/>
      <c r="J62" s="307"/>
    </row>
    <row r="63" spans="1:10" ht="23.25" customHeight="1">
      <c r="A63" s="277" t="s">
        <v>157</v>
      </c>
      <c r="B63" s="283"/>
      <c r="D63" s="308">
        <f>SUM(D58:D61)+D39+D41+D42+D43+D44+D57</f>
        <v>15294019</v>
      </c>
      <c r="E63" s="309"/>
      <c r="F63" s="308">
        <f>SUM(F58:F61)+F39+F41+F42+F43+F44+F57</f>
        <v>17255864</v>
      </c>
      <c r="G63" s="309"/>
      <c r="H63" s="308">
        <f>SUM(H58:H61)+H39+H41+H42+H43+H44+H57</f>
        <v>449176</v>
      </c>
      <c r="I63" s="309"/>
      <c r="J63" s="308">
        <f>SUM(J58:J61)+J39+J41+J42+J43+J44+J57</f>
        <v>-432776</v>
      </c>
    </row>
    <row r="64" spans="1:10" ht="9" customHeight="1">
      <c r="A64" s="283"/>
      <c r="B64" s="283"/>
      <c r="D64" s="266"/>
      <c r="E64" s="309"/>
      <c r="F64" s="266"/>
      <c r="G64" s="309"/>
      <c r="H64" s="310"/>
      <c r="I64" s="309"/>
      <c r="J64" s="310"/>
    </row>
    <row r="65" spans="1:2" ht="23.25" customHeight="1">
      <c r="A65" s="311" t="s">
        <v>100</v>
      </c>
      <c r="B65" s="312"/>
    </row>
    <row r="66" spans="1:10" ht="21" customHeight="1">
      <c r="A66" s="300" t="s">
        <v>54</v>
      </c>
      <c r="D66" s="302">
        <v>936342</v>
      </c>
      <c r="E66" s="302"/>
      <c r="F66" s="302">
        <v>945064</v>
      </c>
      <c r="G66" s="302"/>
      <c r="H66" s="302">
        <v>4682366</v>
      </c>
      <c r="I66" s="302"/>
      <c r="J66" s="302">
        <v>3354587</v>
      </c>
    </row>
    <row r="67" spans="1:10" ht="20.25" customHeight="1">
      <c r="A67" s="300" t="s">
        <v>55</v>
      </c>
      <c r="D67" s="302">
        <v>3920292</v>
      </c>
      <c r="E67" s="302"/>
      <c r="F67" s="302">
        <v>3592307</v>
      </c>
      <c r="G67" s="302"/>
      <c r="H67" s="302">
        <v>11022448</v>
      </c>
      <c r="I67" s="302"/>
      <c r="J67" s="302">
        <v>10358276</v>
      </c>
    </row>
    <row r="68" spans="1:10" ht="20.25" customHeight="1">
      <c r="A68" s="300" t="s">
        <v>356</v>
      </c>
      <c r="B68" s="300"/>
      <c r="D68" s="302">
        <v>0</v>
      </c>
      <c r="E68" s="302"/>
      <c r="F68" s="302">
        <v>0</v>
      </c>
      <c r="G68" s="302"/>
      <c r="H68" s="302">
        <v>-24066000</v>
      </c>
      <c r="I68" s="302"/>
      <c r="J68" s="302">
        <v>-11488400</v>
      </c>
    </row>
    <row r="69" spans="1:10" ht="20.25" customHeight="1">
      <c r="A69" s="300" t="s">
        <v>357</v>
      </c>
      <c r="B69" s="300"/>
      <c r="D69" s="302"/>
      <c r="E69" s="302"/>
      <c r="F69" s="302"/>
      <c r="G69" s="302"/>
      <c r="H69" s="302"/>
      <c r="I69" s="302"/>
      <c r="J69" s="302"/>
    </row>
    <row r="70" spans="1:10" ht="20.25" customHeight="1">
      <c r="A70" s="299" t="s">
        <v>343</v>
      </c>
      <c r="B70" s="300"/>
      <c r="D70" s="302">
        <v>534943</v>
      </c>
      <c r="E70" s="302"/>
      <c r="F70" s="302">
        <v>-556607</v>
      </c>
      <c r="G70" s="302"/>
      <c r="H70" s="313">
        <v>0</v>
      </c>
      <c r="I70" s="302"/>
      <c r="J70" s="313">
        <v>0</v>
      </c>
    </row>
    <row r="71" spans="1:10" ht="21.75" customHeight="1">
      <c r="A71" s="300" t="s">
        <v>224</v>
      </c>
      <c r="B71" s="300"/>
      <c r="D71" s="302">
        <v>1750725</v>
      </c>
      <c r="E71" s="302"/>
      <c r="F71" s="302">
        <v>2565408</v>
      </c>
      <c r="G71" s="302"/>
      <c r="H71" s="313">
        <v>0</v>
      </c>
      <c r="I71" s="302"/>
      <c r="J71" s="313">
        <v>0</v>
      </c>
    </row>
    <row r="72" spans="1:10" ht="21.75" customHeight="1">
      <c r="A72" s="300" t="s">
        <v>358</v>
      </c>
      <c r="B72" s="300"/>
      <c r="D72" s="302">
        <v>-15165835</v>
      </c>
      <c r="E72" s="302"/>
      <c r="F72" s="302">
        <v>-12363780</v>
      </c>
      <c r="G72" s="302"/>
      <c r="H72" s="302">
        <v>-14235092</v>
      </c>
      <c r="I72" s="302"/>
      <c r="J72" s="302">
        <v>-14332200</v>
      </c>
    </row>
    <row r="73" spans="1:10" ht="21.75" customHeight="1">
      <c r="A73" s="300" t="s">
        <v>225</v>
      </c>
      <c r="B73" s="300"/>
      <c r="D73" s="302">
        <v>8627423</v>
      </c>
      <c r="E73" s="302"/>
      <c r="F73" s="302">
        <v>15811535</v>
      </c>
      <c r="G73" s="302"/>
      <c r="H73" s="302">
        <v>0</v>
      </c>
      <c r="I73" s="302"/>
      <c r="J73" s="302">
        <v>0</v>
      </c>
    </row>
    <row r="74" spans="1:10" ht="21.75" customHeight="1">
      <c r="A74" s="300" t="s">
        <v>287</v>
      </c>
      <c r="B74" s="300"/>
      <c r="D74" s="302"/>
      <c r="E74" s="302"/>
      <c r="F74" s="302"/>
      <c r="G74" s="302"/>
      <c r="H74" s="313"/>
      <c r="I74" s="302"/>
      <c r="J74" s="313"/>
    </row>
    <row r="75" spans="1:10" ht="21.75" customHeight="1">
      <c r="A75" s="300" t="s">
        <v>288</v>
      </c>
      <c r="B75" s="300"/>
      <c r="C75" s="298">
        <v>4</v>
      </c>
      <c r="D75" s="302">
        <v>-624965</v>
      </c>
      <c r="E75" s="302"/>
      <c r="F75" s="302">
        <v>-2154233</v>
      </c>
      <c r="G75" s="302"/>
      <c r="H75" s="313">
        <v>0</v>
      </c>
      <c r="I75" s="302"/>
      <c r="J75" s="313">
        <v>0</v>
      </c>
    </row>
    <row r="76" spans="1:10" ht="21.75" customHeight="1">
      <c r="A76" s="300" t="s">
        <v>359</v>
      </c>
      <c r="B76" s="300"/>
      <c r="D76" s="302"/>
      <c r="E76" s="302"/>
      <c r="F76" s="302"/>
      <c r="G76" s="302"/>
      <c r="H76" s="313"/>
      <c r="I76" s="302"/>
      <c r="J76" s="313"/>
    </row>
    <row r="77" spans="1:10" ht="21.75" customHeight="1">
      <c r="A77" s="300" t="s">
        <v>288</v>
      </c>
      <c r="B77" s="300"/>
      <c r="D77" s="302">
        <v>0</v>
      </c>
      <c r="E77" s="302"/>
      <c r="F77" s="302">
        <v>0</v>
      </c>
      <c r="G77" s="302"/>
      <c r="H77" s="313">
        <v>1066564</v>
      </c>
      <c r="I77" s="302"/>
      <c r="J77" s="313">
        <v>-1497378</v>
      </c>
    </row>
    <row r="78" spans="1:10" ht="21.75" customHeight="1">
      <c r="A78" s="300" t="s">
        <v>360</v>
      </c>
      <c r="B78" s="300"/>
      <c r="C78" s="298">
        <v>5</v>
      </c>
      <c r="D78" s="302">
        <v>-3450</v>
      </c>
      <c r="E78" s="302"/>
      <c r="F78" s="302">
        <v>-2700</v>
      </c>
      <c r="G78" s="302"/>
      <c r="H78" s="313">
        <v>0</v>
      </c>
      <c r="I78" s="302"/>
      <c r="J78" s="313">
        <v>0</v>
      </c>
    </row>
    <row r="79" spans="1:10" ht="21.75" customHeight="1">
      <c r="A79" s="299" t="s">
        <v>361</v>
      </c>
      <c r="B79" s="304"/>
      <c r="D79" s="302">
        <v>-106467</v>
      </c>
      <c r="E79" s="302"/>
      <c r="F79" s="302">
        <v>0</v>
      </c>
      <c r="G79" s="302"/>
      <c r="H79" s="313">
        <v>0</v>
      </c>
      <c r="I79" s="302"/>
      <c r="J79" s="313">
        <v>0</v>
      </c>
    </row>
    <row r="80" spans="1:10" ht="21.75" customHeight="1">
      <c r="A80" s="299" t="s">
        <v>363</v>
      </c>
      <c r="B80" s="304"/>
      <c r="D80" s="302"/>
      <c r="E80" s="302"/>
      <c r="F80" s="302"/>
      <c r="G80" s="302"/>
      <c r="H80" s="313"/>
      <c r="I80" s="302"/>
      <c r="J80" s="313"/>
    </row>
    <row r="81" spans="1:10" ht="21.75" customHeight="1">
      <c r="A81" s="285" t="s">
        <v>364</v>
      </c>
      <c r="B81" s="304"/>
      <c r="D81" s="302">
        <v>-27127784</v>
      </c>
      <c r="E81" s="302"/>
      <c r="F81" s="302">
        <v>-30475043</v>
      </c>
      <c r="G81" s="302"/>
      <c r="H81" s="313">
        <v>-1351682</v>
      </c>
      <c r="I81" s="302"/>
      <c r="J81" s="313">
        <v>-1480157</v>
      </c>
    </row>
    <row r="82" spans="1:10" ht="21.75" customHeight="1">
      <c r="A82" s="299" t="s">
        <v>362</v>
      </c>
      <c r="B82" s="304"/>
      <c r="D82" s="302">
        <v>-1122561</v>
      </c>
      <c r="E82" s="302"/>
      <c r="F82" s="302">
        <v>-132741</v>
      </c>
      <c r="G82" s="302"/>
      <c r="H82" s="313">
        <v>-3159</v>
      </c>
      <c r="I82" s="302"/>
      <c r="J82" s="313">
        <v>-5238</v>
      </c>
    </row>
    <row r="83" spans="1:10" ht="21.75" customHeight="1">
      <c r="A83" s="314" t="s">
        <v>226</v>
      </c>
      <c r="B83" s="304"/>
      <c r="D83" s="302">
        <v>1118148</v>
      </c>
      <c r="E83" s="302"/>
      <c r="F83" s="302">
        <v>320322</v>
      </c>
      <c r="G83" s="302"/>
      <c r="H83" s="315">
        <v>94820</v>
      </c>
      <c r="I83" s="302"/>
      <c r="J83" s="315">
        <v>5090</v>
      </c>
    </row>
    <row r="84" spans="1:10" ht="21.75" customHeight="1">
      <c r="A84" s="314" t="s">
        <v>227</v>
      </c>
      <c r="B84" s="304"/>
      <c r="D84" s="302">
        <v>2803</v>
      </c>
      <c r="E84" s="302"/>
      <c r="F84" s="302">
        <v>82</v>
      </c>
      <c r="G84" s="302"/>
      <c r="H84" s="315">
        <v>4586</v>
      </c>
      <c r="I84" s="302"/>
      <c r="J84" s="315">
        <v>3</v>
      </c>
    </row>
    <row r="85" spans="1:10" ht="21.75" customHeight="1">
      <c r="A85" s="314" t="s">
        <v>325</v>
      </c>
      <c r="B85" s="304"/>
      <c r="D85" s="302">
        <v>32559</v>
      </c>
      <c r="E85" s="302"/>
      <c r="F85" s="302">
        <v>0</v>
      </c>
      <c r="G85" s="302"/>
      <c r="H85" s="315">
        <v>0</v>
      </c>
      <c r="I85" s="302"/>
      <c r="J85" s="315">
        <v>0</v>
      </c>
    </row>
    <row r="86" spans="1:10" ht="21.75" customHeight="1">
      <c r="A86" s="300" t="s">
        <v>365</v>
      </c>
      <c r="D86" s="293">
        <v>-652639</v>
      </c>
      <c r="F86" s="293">
        <v>-31645</v>
      </c>
      <c r="H86" s="313">
        <v>0</v>
      </c>
      <c r="I86" s="302"/>
      <c r="J86" s="313">
        <v>0</v>
      </c>
    </row>
    <row r="87" spans="1:10" ht="21.75" customHeight="1">
      <c r="A87" s="300" t="s">
        <v>228</v>
      </c>
      <c r="B87" s="300"/>
      <c r="D87" s="303">
        <v>0</v>
      </c>
      <c r="F87" s="303">
        <v>0</v>
      </c>
      <c r="H87" s="303">
        <v>0</v>
      </c>
      <c r="I87" s="302"/>
      <c r="J87" s="303">
        <v>2324</v>
      </c>
    </row>
    <row r="88" spans="1:10" ht="21.75" customHeight="1">
      <c r="A88" s="277" t="s">
        <v>346</v>
      </c>
      <c r="B88" s="283"/>
      <c r="D88" s="308">
        <f>SUM(D66:D87)</f>
        <v>-27880466</v>
      </c>
      <c r="E88" s="309"/>
      <c r="F88" s="308">
        <f>SUM(F66:F87)</f>
        <v>-22482031</v>
      </c>
      <c r="G88" s="309"/>
      <c r="H88" s="308">
        <f>SUM(H66:H87)</f>
        <v>-22785149</v>
      </c>
      <c r="I88" s="309"/>
      <c r="J88" s="308">
        <f>SUM(J66:J87)</f>
        <v>-15083093</v>
      </c>
    </row>
    <row r="89" ht="21.75" customHeight="1"/>
    <row r="90" spans="3:10" ht="21.75" customHeight="1">
      <c r="C90" s="285"/>
      <c r="D90" s="285"/>
      <c r="E90" s="285"/>
      <c r="F90" s="285"/>
      <c r="G90" s="285"/>
      <c r="H90" s="285"/>
      <c r="I90" s="285"/>
      <c r="J90" s="285"/>
    </row>
    <row r="91" spans="1:10" s="280" customFormat="1" ht="20.25" customHeight="1">
      <c r="A91" s="276" t="s">
        <v>28</v>
      </c>
      <c r="B91" s="277"/>
      <c r="C91" s="215"/>
      <c r="D91" s="278"/>
      <c r="E91" s="279"/>
      <c r="F91" s="278"/>
      <c r="G91" s="279"/>
      <c r="H91" s="278"/>
      <c r="I91" s="279"/>
      <c r="J91" s="278"/>
    </row>
    <row r="92" spans="1:3" s="252" customFormat="1" ht="20.25" customHeight="1">
      <c r="A92" s="276" t="s">
        <v>29</v>
      </c>
      <c r="B92" s="277"/>
      <c r="C92" s="215"/>
    </row>
    <row r="93" spans="1:3" s="252" customFormat="1" ht="20.25" customHeight="1">
      <c r="A93" s="281" t="s">
        <v>31</v>
      </c>
      <c r="B93" s="282"/>
      <c r="C93" s="215"/>
    </row>
    <row r="94" spans="1:10" ht="18.75" customHeight="1">
      <c r="A94" s="283"/>
      <c r="B94" s="283"/>
      <c r="C94" s="283"/>
      <c r="D94" s="105"/>
      <c r="F94" s="105"/>
      <c r="I94" s="284"/>
      <c r="J94" s="197" t="s">
        <v>104</v>
      </c>
    </row>
    <row r="95" spans="1:10" s="286" customFormat="1" ht="18.75" customHeight="1">
      <c r="A95" s="277"/>
      <c r="B95" s="277"/>
      <c r="C95" s="215"/>
      <c r="D95" s="350" t="s">
        <v>0</v>
      </c>
      <c r="E95" s="350"/>
      <c r="F95" s="350"/>
      <c r="G95" s="350"/>
      <c r="H95" s="350" t="s">
        <v>56</v>
      </c>
      <c r="I95" s="350"/>
      <c r="J95" s="350"/>
    </row>
    <row r="96" spans="1:10" s="286" customFormat="1" ht="18.75" customHeight="1">
      <c r="A96" s="277"/>
      <c r="B96" s="277"/>
      <c r="C96" s="215"/>
      <c r="D96" s="352" t="s">
        <v>57</v>
      </c>
      <c r="E96" s="352"/>
      <c r="F96" s="352"/>
      <c r="G96" s="352"/>
      <c r="H96" s="351" t="s">
        <v>153</v>
      </c>
      <c r="I96" s="351"/>
      <c r="J96" s="351"/>
    </row>
    <row r="97" spans="1:10" s="286" customFormat="1" ht="18.75" customHeight="1">
      <c r="A97" s="277"/>
      <c r="B97" s="277"/>
      <c r="D97" s="348" t="s">
        <v>178</v>
      </c>
      <c r="E97" s="348"/>
      <c r="F97" s="348"/>
      <c r="G97" s="287"/>
      <c r="H97" s="348" t="s">
        <v>178</v>
      </c>
      <c r="I97" s="348"/>
      <c r="J97" s="348"/>
    </row>
    <row r="98" spans="1:10" s="286" customFormat="1" ht="17.25" customHeight="1">
      <c r="A98" s="277"/>
      <c r="B98" s="277"/>
      <c r="C98" s="215" t="s">
        <v>35</v>
      </c>
      <c r="D98" s="288">
        <v>2018</v>
      </c>
      <c r="E98" s="289"/>
      <c r="F98" s="288">
        <v>2017</v>
      </c>
      <c r="G98" s="289"/>
      <c r="H98" s="288">
        <v>2018</v>
      </c>
      <c r="I98" s="289"/>
      <c r="J98" s="288">
        <v>2017</v>
      </c>
    </row>
    <row r="99" spans="1:10" s="286" customFormat="1" ht="3.75" customHeight="1">
      <c r="A99" s="277"/>
      <c r="B99" s="277"/>
      <c r="C99" s="215"/>
      <c r="D99" s="290"/>
      <c r="E99" s="291"/>
      <c r="F99" s="290"/>
      <c r="G99" s="291"/>
      <c r="H99" s="290"/>
      <c r="I99" s="291"/>
      <c r="J99" s="290"/>
    </row>
    <row r="100" spans="1:10" s="304" customFormat="1" ht="21.75" customHeight="1">
      <c r="A100" s="311" t="s">
        <v>22</v>
      </c>
      <c r="C100" s="298"/>
      <c r="D100" s="317"/>
      <c r="E100" s="317"/>
      <c r="F100" s="317"/>
      <c r="G100" s="317"/>
      <c r="H100" s="317"/>
      <c r="I100" s="317"/>
      <c r="J100" s="317"/>
    </row>
    <row r="101" spans="1:10" ht="21.75" customHeight="1">
      <c r="A101" s="297" t="s">
        <v>270</v>
      </c>
      <c r="B101" s="294"/>
      <c r="H101" s="293"/>
      <c r="J101" s="293"/>
    </row>
    <row r="102" spans="1:10" ht="21.75" customHeight="1">
      <c r="A102" s="300" t="s">
        <v>271</v>
      </c>
      <c r="B102" s="300"/>
      <c r="D102" s="293">
        <v>-5145076</v>
      </c>
      <c r="F102" s="293">
        <v>3251892</v>
      </c>
      <c r="H102" s="302">
        <v>0</v>
      </c>
      <c r="J102" s="302">
        <v>0</v>
      </c>
    </row>
    <row r="103" spans="1:10" ht="21.75" customHeight="1">
      <c r="A103" s="300" t="s">
        <v>229</v>
      </c>
      <c r="B103" s="300"/>
      <c r="D103" s="293">
        <v>-4317701</v>
      </c>
      <c r="F103" s="293">
        <v>-8360479</v>
      </c>
      <c r="H103" s="293">
        <v>1514968</v>
      </c>
      <c r="J103" s="293">
        <v>-5968426</v>
      </c>
    </row>
    <row r="104" spans="1:10" ht="21.75" customHeight="1">
      <c r="A104" s="294" t="s">
        <v>344</v>
      </c>
      <c r="B104" s="294"/>
      <c r="D104" s="285"/>
      <c r="F104" s="285"/>
      <c r="H104" s="318"/>
      <c r="J104" s="318"/>
    </row>
    <row r="105" spans="1:10" ht="21.75" customHeight="1">
      <c r="A105" s="294" t="s">
        <v>345</v>
      </c>
      <c r="B105" s="294"/>
      <c r="D105" s="302">
        <v>278903</v>
      </c>
      <c r="E105" s="302"/>
      <c r="F105" s="302">
        <v>140802</v>
      </c>
      <c r="G105" s="302"/>
      <c r="H105" s="302">
        <v>0</v>
      </c>
      <c r="I105" s="302"/>
      <c r="J105" s="302">
        <v>0</v>
      </c>
    </row>
    <row r="106" spans="1:10" ht="21.75" customHeight="1">
      <c r="A106" s="294" t="s">
        <v>326</v>
      </c>
      <c r="B106" s="294"/>
      <c r="D106" s="302"/>
      <c r="E106" s="302"/>
      <c r="F106" s="302"/>
      <c r="G106" s="302"/>
      <c r="H106" s="302"/>
      <c r="I106" s="302"/>
      <c r="J106" s="302"/>
    </row>
    <row r="107" spans="1:10" ht="21.75" customHeight="1">
      <c r="A107" s="294" t="s">
        <v>327</v>
      </c>
      <c r="B107" s="294"/>
      <c r="D107" s="302">
        <v>-193796</v>
      </c>
      <c r="E107" s="302"/>
      <c r="F107" s="302">
        <v>0</v>
      </c>
      <c r="G107" s="302"/>
      <c r="H107" s="302">
        <v>0</v>
      </c>
      <c r="I107" s="302"/>
      <c r="J107" s="302">
        <v>0</v>
      </c>
    </row>
    <row r="108" spans="1:10" ht="21.75" customHeight="1">
      <c r="A108" s="300" t="s">
        <v>230</v>
      </c>
      <c r="B108" s="300"/>
      <c r="D108" s="302"/>
      <c r="E108" s="302"/>
      <c r="F108" s="302"/>
      <c r="G108" s="302"/>
      <c r="H108" s="302"/>
      <c r="I108" s="302"/>
      <c r="J108" s="302"/>
    </row>
    <row r="109" spans="1:10" ht="21.75" customHeight="1">
      <c r="A109" s="300" t="s">
        <v>231</v>
      </c>
      <c r="B109" s="300"/>
      <c r="D109" s="302">
        <v>-23746</v>
      </c>
      <c r="E109" s="302"/>
      <c r="F109" s="302">
        <v>-19356</v>
      </c>
      <c r="G109" s="302"/>
      <c r="H109" s="302">
        <v>0</v>
      </c>
      <c r="I109" s="302"/>
      <c r="J109" s="302">
        <v>0</v>
      </c>
    </row>
    <row r="110" spans="1:10" ht="21.75" customHeight="1">
      <c r="A110" s="300" t="s">
        <v>91</v>
      </c>
      <c r="D110" s="302"/>
      <c r="E110" s="302"/>
      <c r="F110" s="302"/>
      <c r="G110" s="302"/>
      <c r="H110" s="302"/>
      <c r="I110" s="302"/>
      <c r="J110" s="302"/>
    </row>
    <row r="111" spans="1:10" ht="21.75" customHeight="1">
      <c r="A111" s="300" t="s">
        <v>48</v>
      </c>
      <c r="D111" s="302">
        <v>40532216</v>
      </c>
      <c r="E111" s="302"/>
      <c r="F111" s="302">
        <v>9524517</v>
      </c>
      <c r="G111" s="302"/>
      <c r="H111" s="302">
        <v>2933594</v>
      </c>
      <c r="I111" s="302"/>
      <c r="J111" s="302">
        <v>0</v>
      </c>
    </row>
    <row r="112" spans="1:10" ht="21.75" customHeight="1">
      <c r="A112" s="300" t="s">
        <v>92</v>
      </c>
      <c r="D112" s="302"/>
      <c r="E112" s="302"/>
      <c r="F112" s="302"/>
      <c r="G112" s="302"/>
      <c r="H112" s="285"/>
      <c r="I112" s="302"/>
      <c r="J112" s="285"/>
    </row>
    <row r="113" spans="1:10" ht="21.75" customHeight="1">
      <c r="A113" s="300" t="s">
        <v>186</v>
      </c>
      <c r="D113" s="302">
        <v>-23126205</v>
      </c>
      <c r="E113" s="302"/>
      <c r="F113" s="302">
        <v>-13156107</v>
      </c>
      <c r="G113" s="302"/>
      <c r="H113" s="302">
        <v>0</v>
      </c>
      <c r="I113" s="302"/>
      <c r="J113" s="302">
        <v>-1849200</v>
      </c>
    </row>
    <row r="114" spans="1:10" ht="21.75" customHeight="1">
      <c r="A114" s="285" t="s">
        <v>95</v>
      </c>
      <c r="C114" s="298">
        <v>23</v>
      </c>
      <c r="D114" s="302">
        <v>52000000</v>
      </c>
      <c r="E114" s="302"/>
      <c r="F114" s="302">
        <v>0</v>
      </c>
      <c r="G114" s="302"/>
      <c r="H114" s="302">
        <v>37000000</v>
      </c>
      <c r="I114" s="302"/>
      <c r="J114" s="302">
        <v>0</v>
      </c>
    </row>
    <row r="115" spans="1:10" ht="21" customHeight="1">
      <c r="A115" s="285" t="s">
        <v>67</v>
      </c>
      <c r="D115" s="293">
        <v>-11163150</v>
      </c>
      <c r="F115" s="293">
        <v>-7000000</v>
      </c>
      <c r="H115" s="302">
        <v>-9000000</v>
      </c>
      <c r="J115" s="302">
        <v>-7000000</v>
      </c>
    </row>
    <row r="116" spans="1:10" ht="21" customHeight="1">
      <c r="A116" s="300" t="s">
        <v>232</v>
      </c>
      <c r="B116" s="300"/>
      <c r="H116" s="302"/>
      <c r="J116" s="302"/>
    </row>
    <row r="117" spans="1:10" ht="21" customHeight="1">
      <c r="A117" s="286" t="s">
        <v>233</v>
      </c>
      <c r="B117" s="286"/>
      <c r="C117" s="298">
        <v>29</v>
      </c>
      <c r="D117" s="302">
        <v>0</v>
      </c>
      <c r="F117" s="293">
        <v>15000000</v>
      </c>
      <c r="H117" s="302">
        <v>0</v>
      </c>
      <c r="J117" s="302">
        <v>15000000</v>
      </c>
    </row>
    <row r="118" spans="1:10" ht="21.75" customHeight="1">
      <c r="A118" s="285" t="s">
        <v>164</v>
      </c>
      <c r="B118" s="304"/>
      <c r="D118" s="293">
        <v>-289687</v>
      </c>
      <c r="E118" s="317"/>
      <c r="F118" s="293">
        <v>-336780</v>
      </c>
      <c r="H118" s="105">
        <v>-11114</v>
      </c>
      <c r="J118" s="105">
        <v>-87596</v>
      </c>
    </row>
    <row r="119" spans="1:11" s="226" customFormat="1" ht="22.5" customHeight="1">
      <c r="A119" s="285" t="s">
        <v>44</v>
      </c>
      <c r="B119" s="304"/>
      <c r="C119" s="298"/>
      <c r="D119" s="293">
        <v>-12649264</v>
      </c>
      <c r="E119" s="317">
        <v>-9431982</v>
      </c>
      <c r="F119" s="293">
        <v>-11751387</v>
      </c>
      <c r="G119" s="105">
        <v>-9305644</v>
      </c>
      <c r="H119" s="105">
        <v>-4137348</v>
      </c>
      <c r="I119" s="105">
        <v>-3597819</v>
      </c>
      <c r="J119" s="105">
        <v>-3954262</v>
      </c>
      <c r="K119" s="319"/>
    </row>
    <row r="120" spans="1:10" ht="21.75" customHeight="1">
      <c r="A120" s="297" t="s">
        <v>170</v>
      </c>
      <c r="D120" s="293">
        <v>229411</v>
      </c>
      <c r="F120" s="293">
        <v>20171864</v>
      </c>
      <c r="H120" s="302">
        <v>0</v>
      </c>
      <c r="J120" s="105">
        <v>21704327</v>
      </c>
    </row>
    <row r="121" spans="1:6" ht="21.75" customHeight="1">
      <c r="A121" s="300" t="s">
        <v>158</v>
      </c>
      <c r="D121" s="320"/>
      <c r="F121" s="320"/>
    </row>
    <row r="122" spans="1:10" ht="21.75" customHeight="1">
      <c r="A122" s="300" t="s">
        <v>133</v>
      </c>
      <c r="H122" s="285"/>
      <c r="J122" s="285"/>
    </row>
    <row r="123" spans="1:10" ht="21.75" customHeight="1">
      <c r="A123" s="300" t="s">
        <v>337</v>
      </c>
      <c r="D123" s="293">
        <v>-4910810</v>
      </c>
      <c r="F123" s="293">
        <v>-7411616</v>
      </c>
      <c r="H123" s="105">
        <v>-5165863</v>
      </c>
      <c r="J123" s="105">
        <v>-7784407</v>
      </c>
    </row>
    <row r="124" spans="1:10" ht="21.75" customHeight="1">
      <c r="A124" s="300" t="s">
        <v>307</v>
      </c>
      <c r="D124" s="293">
        <v>-2631029</v>
      </c>
      <c r="F124" s="293">
        <v>-2456433</v>
      </c>
      <c r="H124" s="302">
        <v>0</v>
      </c>
      <c r="I124" s="285"/>
      <c r="J124" s="302">
        <v>0</v>
      </c>
    </row>
    <row r="125" spans="1:10" ht="21.75" customHeight="1">
      <c r="A125" s="299" t="s">
        <v>234</v>
      </c>
      <c r="B125" s="300"/>
      <c r="D125" s="285"/>
      <c r="E125" s="285"/>
      <c r="F125" s="285"/>
      <c r="G125" s="285"/>
      <c r="H125" s="285"/>
      <c r="I125" s="285"/>
      <c r="J125" s="285"/>
    </row>
    <row r="126" spans="1:10" ht="21.75" customHeight="1">
      <c r="A126" s="294" t="s">
        <v>129</v>
      </c>
      <c r="B126" s="300"/>
      <c r="C126" s="298">
        <v>4</v>
      </c>
      <c r="D126" s="302">
        <v>-6560587</v>
      </c>
      <c r="E126" s="285"/>
      <c r="F126" s="302">
        <v>-114406</v>
      </c>
      <c r="G126" s="285"/>
      <c r="H126" s="302">
        <v>0</v>
      </c>
      <c r="I126" s="285"/>
      <c r="J126" s="302">
        <v>0</v>
      </c>
    </row>
    <row r="127" spans="1:10" ht="21.75" customHeight="1">
      <c r="A127" s="349" t="s">
        <v>87</v>
      </c>
      <c r="B127" s="349"/>
      <c r="C127" s="349"/>
      <c r="D127" s="306"/>
      <c r="F127" s="306"/>
      <c r="H127" s="316"/>
      <c r="J127" s="316"/>
    </row>
    <row r="128" spans="1:10" ht="21.75" customHeight="1">
      <c r="A128" s="160" t="s">
        <v>93</v>
      </c>
      <c r="B128" s="252"/>
      <c r="C128" s="252"/>
      <c r="D128" s="308">
        <f>SUM(D101:D126)</f>
        <v>22029479</v>
      </c>
      <c r="E128" s="309"/>
      <c r="F128" s="308">
        <f>SUM(F101:F126)</f>
        <v>-2517489</v>
      </c>
      <c r="G128" s="309"/>
      <c r="H128" s="308">
        <f>SUM(H101:H126)</f>
        <v>23134237</v>
      </c>
      <c r="I128" s="309"/>
      <c r="J128" s="308">
        <f>SUM(J101:J126)</f>
        <v>10060436</v>
      </c>
    </row>
    <row r="129" spans="1:10" ht="21.75" customHeight="1">
      <c r="A129" s="299"/>
      <c r="D129" s="302"/>
      <c r="F129" s="302"/>
      <c r="H129" s="293"/>
      <c r="J129" s="293"/>
    </row>
    <row r="130" spans="1:10" s="280" customFormat="1" ht="20.25" customHeight="1">
      <c r="A130" s="276" t="s">
        <v>28</v>
      </c>
      <c r="B130" s="277"/>
      <c r="C130" s="215"/>
      <c r="D130" s="278"/>
      <c r="E130" s="279"/>
      <c r="F130" s="278"/>
      <c r="G130" s="279"/>
      <c r="H130" s="147"/>
      <c r="I130" s="279"/>
      <c r="J130" s="278"/>
    </row>
    <row r="131" spans="1:3" s="252" customFormat="1" ht="20.25" customHeight="1">
      <c r="A131" s="276" t="s">
        <v>29</v>
      </c>
      <c r="B131" s="277"/>
      <c r="C131" s="215"/>
    </row>
    <row r="132" spans="1:3" s="252" customFormat="1" ht="20.25" customHeight="1">
      <c r="A132" s="281" t="s">
        <v>31</v>
      </c>
      <c r="B132" s="282"/>
      <c r="C132" s="215"/>
    </row>
    <row r="133" spans="1:10" ht="21" customHeight="1">
      <c r="A133" s="283"/>
      <c r="B133" s="283"/>
      <c r="C133" s="283"/>
      <c r="D133" s="105"/>
      <c r="F133" s="105"/>
      <c r="I133" s="284"/>
      <c r="J133" s="197" t="s">
        <v>104</v>
      </c>
    </row>
    <row r="134" spans="1:10" s="286" customFormat="1" ht="18.75" customHeight="1">
      <c r="A134" s="277"/>
      <c r="B134" s="277"/>
      <c r="C134" s="215"/>
      <c r="D134" s="350" t="s">
        <v>0</v>
      </c>
      <c r="E134" s="350"/>
      <c r="F134" s="350"/>
      <c r="G134" s="350"/>
      <c r="H134" s="350" t="s">
        <v>56</v>
      </c>
      <c r="I134" s="350"/>
      <c r="J134" s="350"/>
    </row>
    <row r="135" spans="1:10" s="286" customFormat="1" ht="18.75" customHeight="1">
      <c r="A135" s="277"/>
      <c r="B135" s="277"/>
      <c r="C135" s="215"/>
      <c r="D135" s="352" t="s">
        <v>57</v>
      </c>
      <c r="E135" s="352"/>
      <c r="F135" s="352"/>
      <c r="G135" s="352"/>
      <c r="H135" s="351" t="s">
        <v>153</v>
      </c>
      <c r="I135" s="351"/>
      <c r="J135" s="351"/>
    </row>
    <row r="136" spans="1:10" s="286" customFormat="1" ht="13.5">
      <c r="A136" s="277"/>
      <c r="B136" s="277"/>
      <c r="D136" s="348" t="s">
        <v>178</v>
      </c>
      <c r="E136" s="348"/>
      <c r="F136" s="348"/>
      <c r="G136" s="287"/>
      <c r="H136" s="348" t="s">
        <v>178</v>
      </c>
      <c r="I136" s="348"/>
      <c r="J136" s="348"/>
    </row>
    <row r="137" spans="1:10" s="286" customFormat="1" ht="17.25" customHeight="1">
      <c r="A137" s="277"/>
      <c r="B137" s="277"/>
      <c r="C137" s="298" t="s">
        <v>35</v>
      </c>
      <c r="D137" s="288">
        <v>2018</v>
      </c>
      <c r="E137" s="289"/>
      <c r="F137" s="288">
        <v>2017</v>
      </c>
      <c r="G137" s="289"/>
      <c r="H137" s="288">
        <v>2018</v>
      </c>
      <c r="I137" s="289"/>
      <c r="J137" s="288">
        <v>2017</v>
      </c>
    </row>
    <row r="138" spans="1:10" s="286" customFormat="1" ht="6.75" customHeight="1">
      <c r="A138" s="277"/>
      <c r="B138" s="277"/>
      <c r="C138" s="215"/>
      <c r="D138" s="290"/>
      <c r="E138" s="291"/>
      <c r="F138" s="290"/>
      <c r="G138" s="291"/>
      <c r="H138" s="290"/>
      <c r="I138" s="291"/>
      <c r="J138" s="290"/>
    </row>
    <row r="139" spans="1:10" ht="23.25" customHeight="1">
      <c r="A139" s="294" t="s">
        <v>366</v>
      </c>
      <c r="B139" s="160"/>
      <c r="C139" s="227"/>
      <c r="D139" s="285"/>
      <c r="E139" s="285"/>
      <c r="F139" s="285"/>
      <c r="G139" s="285"/>
      <c r="H139" s="285"/>
      <c r="I139" s="285"/>
      <c r="J139" s="285"/>
    </row>
    <row r="140" spans="1:10" ht="23.25" customHeight="1">
      <c r="A140" s="294" t="s">
        <v>235</v>
      </c>
      <c r="B140" s="321"/>
      <c r="C140" s="227"/>
      <c r="D140" s="322">
        <f>D128+D88+D63</f>
        <v>9443032</v>
      </c>
      <c r="E140" s="323"/>
      <c r="F140" s="322">
        <f>F128+F88+F63</f>
        <v>-7743656</v>
      </c>
      <c r="G140" s="323"/>
      <c r="H140" s="322">
        <f>H128+H88+H63</f>
        <v>798264</v>
      </c>
      <c r="I140" s="323"/>
      <c r="J140" s="322">
        <f>J128+J88+J63</f>
        <v>-5455433</v>
      </c>
    </row>
    <row r="141" spans="1:10" ht="23.25" customHeight="1">
      <c r="A141" s="294" t="s">
        <v>94</v>
      </c>
      <c r="B141" s="321"/>
      <c r="C141" s="227"/>
      <c r="D141" s="322"/>
      <c r="E141" s="323"/>
      <c r="F141" s="322"/>
      <c r="G141" s="323"/>
      <c r="H141" s="322"/>
      <c r="I141" s="323"/>
      <c r="J141" s="322"/>
    </row>
    <row r="142" spans="1:10" ht="23.25" customHeight="1">
      <c r="A142" s="294" t="s">
        <v>236</v>
      </c>
      <c r="B142" s="321"/>
      <c r="C142" s="227"/>
      <c r="D142" s="264">
        <v>-1322053</v>
      </c>
      <c r="F142" s="264">
        <v>-1307531</v>
      </c>
      <c r="H142" s="264">
        <v>-150</v>
      </c>
      <c r="J142" s="264">
        <v>-19</v>
      </c>
    </row>
    <row r="143" spans="1:10" ht="23.25" customHeight="1">
      <c r="A143" s="324" t="s">
        <v>338</v>
      </c>
      <c r="B143" s="324"/>
      <c r="C143" s="325"/>
      <c r="D143" s="326">
        <f>SUM(D140:D142)</f>
        <v>8120979</v>
      </c>
      <c r="E143" s="309"/>
      <c r="F143" s="326">
        <f>SUM(F140:F142)</f>
        <v>-9051187</v>
      </c>
      <c r="G143" s="309"/>
      <c r="H143" s="326">
        <f>SUM(H140:H142)</f>
        <v>798114</v>
      </c>
      <c r="I143" s="309"/>
      <c r="J143" s="326">
        <f>SUM(J140:J142)</f>
        <v>-5455452</v>
      </c>
    </row>
    <row r="144" spans="1:10" ht="23.25" customHeight="1">
      <c r="A144" s="294" t="s">
        <v>237</v>
      </c>
      <c r="B144" s="321"/>
      <c r="C144" s="227"/>
      <c r="D144" s="264">
        <v>21922487</v>
      </c>
      <c r="F144" s="264">
        <v>30973674</v>
      </c>
      <c r="H144" s="264">
        <v>3605279</v>
      </c>
      <c r="J144" s="264">
        <v>9060731</v>
      </c>
    </row>
    <row r="145" spans="1:10" ht="23.25" customHeight="1" thickBot="1">
      <c r="A145" s="277" t="s">
        <v>238</v>
      </c>
      <c r="B145" s="277"/>
      <c r="D145" s="327">
        <f>SUM(D143:D144)</f>
        <v>30043466</v>
      </c>
      <c r="E145" s="309"/>
      <c r="F145" s="327">
        <f>SUM(F143:F144)</f>
        <v>21922487</v>
      </c>
      <c r="G145" s="309"/>
      <c r="H145" s="328">
        <f>SUM(H143:H144)</f>
        <v>4403393</v>
      </c>
      <c r="I145" s="309"/>
      <c r="J145" s="328">
        <f>SUM(J143:J144)</f>
        <v>3605279</v>
      </c>
    </row>
    <row r="146" spans="4:10" ht="14.25" thickTop="1">
      <c r="D146" s="317"/>
      <c r="E146" s="317"/>
      <c r="F146" s="317"/>
      <c r="G146" s="317"/>
      <c r="H146" s="317"/>
      <c r="I146" s="317"/>
      <c r="J146" s="317"/>
    </row>
    <row r="147" spans="1:2" ht="23.25" customHeight="1">
      <c r="A147" s="311" t="s">
        <v>169</v>
      </c>
      <c r="B147" s="329"/>
    </row>
    <row r="148" spans="1:2" ht="23.25" customHeight="1">
      <c r="A148" s="311" t="s">
        <v>168</v>
      </c>
      <c r="B148" s="329"/>
    </row>
    <row r="149" spans="1:10" ht="22.5" customHeight="1">
      <c r="A149" s="282" t="s">
        <v>159</v>
      </c>
      <c r="B149" s="216" t="s">
        <v>1</v>
      </c>
      <c r="C149" s="329"/>
      <c r="D149" s="330"/>
      <c r="E149" s="330"/>
      <c r="F149" s="330"/>
      <c r="G149" s="330"/>
      <c r="H149" s="330"/>
      <c r="I149" s="330"/>
      <c r="J149" s="330"/>
    </row>
    <row r="150" spans="1:10" ht="22.5" customHeight="1">
      <c r="A150" s="252"/>
      <c r="B150" s="165" t="s">
        <v>83</v>
      </c>
      <c r="D150" s="330"/>
      <c r="E150" s="330"/>
      <c r="F150" s="330"/>
      <c r="G150" s="330"/>
      <c r="H150" s="330"/>
      <c r="I150" s="330"/>
      <c r="J150" s="330"/>
    </row>
    <row r="151" spans="1:10" ht="22.5" customHeight="1">
      <c r="A151" s="252"/>
      <c r="B151" s="300" t="s">
        <v>1</v>
      </c>
      <c r="C151" s="298">
        <v>6</v>
      </c>
      <c r="D151" s="330">
        <v>31478037</v>
      </c>
      <c r="E151" s="330"/>
      <c r="F151" s="330">
        <v>22971716</v>
      </c>
      <c r="G151" s="330"/>
      <c r="H151" s="330">
        <v>4405856</v>
      </c>
      <c r="I151" s="330"/>
      <c r="J151" s="330">
        <v>3608756</v>
      </c>
    </row>
    <row r="152" spans="1:10" ht="22.5" customHeight="1">
      <c r="A152" s="252"/>
      <c r="B152" s="300" t="s">
        <v>84</v>
      </c>
      <c r="C152" s="298">
        <v>23</v>
      </c>
      <c r="D152" s="331">
        <v>-1434571</v>
      </c>
      <c r="E152" s="330"/>
      <c r="F152" s="331">
        <v>-1049229</v>
      </c>
      <c r="G152" s="330"/>
      <c r="H152" s="331">
        <v>-2463</v>
      </c>
      <c r="I152" s="330"/>
      <c r="J152" s="331">
        <v>-3477</v>
      </c>
    </row>
    <row r="153" spans="1:10" ht="22.5" customHeight="1" thickBot="1">
      <c r="A153" s="216"/>
      <c r="B153" s="277" t="s">
        <v>85</v>
      </c>
      <c r="C153" s="329"/>
      <c r="D153" s="327">
        <f>SUM(D151:D152)</f>
        <v>30043466</v>
      </c>
      <c r="E153" s="332"/>
      <c r="F153" s="327">
        <f>SUM(F151:F152)</f>
        <v>21922487</v>
      </c>
      <c r="G153" s="332"/>
      <c r="H153" s="333">
        <f>SUM(H151:H152)</f>
        <v>4403393</v>
      </c>
      <c r="I153" s="332"/>
      <c r="J153" s="333">
        <f>SUM(J151:J152)</f>
        <v>3605279</v>
      </c>
    </row>
    <row r="154" spans="1:3" s="252" customFormat="1" ht="14.25" thickTop="1">
      <c r="A154" s="282"/>
      <c r="B154" s="282"/>
      <c r="C154" s="215"/>
    </row>
    <row r="155" spans="1:10" ht="23.25" customHeight="1">
      <c r="A155" s="282" t="s">
        <v>81</v>
      </c>
      <c r="B155" s="277" t="s">
        <v>161</v>
      </c>
      <c r="E155" s="293"/>
      <c r="G155" s="293"/>
      <c r="H155" s="293"/>
      <c r="I155" s="293"/>
      <c r="J155" s="293"/>
    </row>
    <row r="156" ht="9.75" customHeight="1"/>
    <row r="157" spans="2:10" ht="23.25" customHeight="1">
      <c r="B157" s="165" t="s">
        <v>340</v>
      </c>
      <c r="C157" s="334"/>
      <c r="D157" s="252"/>
      <c r="E157" s="252"/>
      <c r="F157" s="252"/>
      <c r="G157" s="252"/>
      <c r="H157" s="252"/>
      <c r="I157" s="252"/>
      <c r="J157" s="252"/>
    </row>
    <row r="158" spans="2:10" ht="23.25" customHeight="1">
      <c r="B158" s="335" t="s">
        <v>339</v>
      </c>
      <c r="C158" s="334"/>
      <c r="D158" s="252"/>
      <c r="E158" s="252"/>
      <c r="F158" s="252"/>
      <c r="G158" s="252"/>
      <c r="H158" s="252"/>
      <c r="I158" s="252"/>
      <c r="J158" s="252"/>
    </row>
    <row r="159" spans="2:10" ht="9" customHeight="1">
      <c r="B159" s="335"/>
      <c r="C159" s="334"/>
      <c r="D159" s="252"/>
      <c r="E159" s="252"/>
      <c r="F159" s="252"/>
      <c r="G159" s="252"/>
      <c r="H159" s="252"/>
      <c r="I159" s="252"/>
      <c r="J159" s="252"/>
    </row>
    <row r="160" ht="23.25" customHeight="1">
      <c r="B160" s="285" t="s">
        <v>341</v>
      </c>
    </row>
    <row r="161" ht="23.25" customHeight="1">
      <c r="B161" s="285" t="s">
        <v>368</v>
      </c>
    </row>
    <row r="162" ht="23.25" customHeight="1">
      <c r="B162" s="285" t="s">
        <v>367</v>
      </c>
    </row>
    <row r="163" ht="23.25" customHeight="1">
      <c r="B163" s="285" t="s">
        <v>369</v>
      </c>
    </row>
    <row r="164" spans="2:10" ht="9" customHeight="1">
      <c r="B164" s="335"/>
      <c r="C164" s="334"/>
      <c r="D164" s="252"/>
      <c r="E164" s="252"/>
      <c r="F164" s="252"/>
      <c r="G164" s="252"/>
      <c r="H164" s="252"/>
      <c r="I164" s="252"/>
      <c r="J164" s="252"/>
    </row>
    <row r="165" ht="23.25" customHeight="1">
      <c r="B165" s="285" t="s">
        <v>371</v>
      </c>
    </row>
    <row r="166" ht="23.25" customHeight="1">
      <c r="B166" s="285" t="s">
        <v>372</v>
      </c>
    </row>
    <row r="167" spans="2:10" ht="23.25" customHeight="1">
      <c r="B167" s="285" t="s">
        <v>370</v>
      </c>
      <c r="C167" s="285"/>
      <c r="D167" s="285"/>
      <c r="E167" s="285"/>
      <c r="F167" s="285"/>
      <c r="G167" s="285"/>
      <c r="H167" s="285"/>
      <c r="I167" s="285"/>
      <c r="J167" s="285"/>
    </row>
    <row r="168" spans="3:10" ht="7.5" customHeight="1">
      <c r="C168" s="285"/>
      <c r="D168" s="285"/>
      <c r="E168" s="285"/>
      <c r="F168" s="285"/>
      <c r="G168" s="285"/>
      <c r="H168" s="285"/>
      <c r="I168" s="285"/>
      <c r="J168" s="285"/>
    </row>
    <row r="169" spans="2:10" ht="23.25" customHeight="1">
      <c r="B169" s="285" t="s">
        <v>375</v>
      </c>
      <c r="C169" s="285"/>
      <c r="D169" s="285"/>
      <c r="E169" s="285"/>
      <c r="F169" s="285"/>
      <c r="G169" s="285"/>
      <c r="H169" s="285"/>
      <c r="I169" s="285"/>
      <c r="J169" s="285"/>
    </row>
    <row r="170" spans="2:10" ht="23.25" customHeight="1">
      <c r="B170" s="285" t="s">
        <v>374</v>
      </c>
      <c r="C170" s="285"/>
      <c r="D170" s="285"/>
      <c r="E170" s="285"/>
      <c r="F170" s="285"/>
      <c r="G170" s="285"/>
      <c r="H170" s="285"/>
      <c r="I170" s="285"/>
      <c r="J170" s="285"/>
    </row>
    <row r="171" spans="2:10" ht="23.25" customHeight="1">
      <c r="B171" s="190"/>
      <c r="C171" s="336"/>
      <c r="D171" s="336"/>
      <c r="E171" s="336"/>
      <c r="F171" s="336"/>
      <c r="G171" s="336"/>
      <c r="H171" s="336"/>
      <c r="I171" s="336"/>
      <c r="J171" s="336"/>
    </row>
  </sheetData>
  <sheetProtection/>
  <mergeCells count="27">
    <mergeCell ref="D135:G135"/>
    <mergeCell ref="D134:G134"/>
    <mergeCell ref="H134:J134"/>
    <mergeCell ref="H5:J5"/>
    <mergeCell ref="H6:J6"/>
    <mergeCell ref="D5:G5"/>
    <mergeCell ref="D6:G6"/>
    <mergeCell ref="D7:F7"/>
    <mergeCell ref="H7:J7"/>
    <mergeCell ref="A10:C10"/>
    <mergeCell ref="H50:J50"/>
    <mergeCell ref="H51:J51"/>
    <mergeCell ref="A55:D55"/>
    <mergeCell ref="D50:G50"/>
    <mergeCell ref="D51:G51"/>
    <mergeCell ref="D52:F52"/>
    <mergeCell ref="H52:J52"/>
    <mergeCell ref="D136:F136"/>
    <mergeCell ref="A127:C127"/>
    <mergeCell ref="H95:J95"/>
    <mergeCell ref="H96:J96"/>
    <mergeCell ref="D95:G95"/>
    <mergeCell ref="D96:G96"/>
    <mergeCell ref="D97:F97"/>
    <mergeCell ref="H97:J97"/>
    <mergeCell ref="H136:J136"/>
    <mergeCell ref="H135:J135"/>
  </mergeCells>
  <printOptions horizontalCentered="1"/>
  <pageMargins left="0.8" right="0.8" top="0.48" bottom="0.5" header="0.5" footer="0.5"/>
  <pageSetup firstPageNumber="17" useFirstPageNumber="1" fitToHeight="4" horizontalDpi="600" verticalDpi="600" orientation="portrait" paperSize="9" scale="81" r:id="rId1"/>
  <headerFooter alignWithMargins="0">
    <oddFooter>&amp;L  The accompanying notes are an integral part of these financial statements.
&amp;C&amp;12 &amp;P</oddFooter>
  </headerFooter>
  <rowBreaks count="3" manualBreakCount="3">
    <brk id="45" max="9" man="1"/>
    <brk id="90" max="9" man="1"/>
    <brk id="1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Ganittha, Thirasophitlert</cp:lastModifiedBy>
  <cp:lastPrinted>2019-02-18T08:41:50Z</cp:lastPrinted>
  <dcterms:created xsi:type="dcterms:W3CDTF">2005-02-11T01:43:17Z</dcterms:created>
  <dcterms:modified xsi:type="dcterms:W3CDTF">2019-02-18T14:12:15Z</dcterms:modified>
  <cp:category/>
  <cp:version/>
  <cp:contentType/>
  <cp:contentStatus/>
</cp:coreProperties>
</file>