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409" activeTab="5"/>
  </bookViews>
  <sheets>
    <sheet name="BL" sheetId="1" r:id="rId1"/>
    <sheet name="CH 7" sheetId="2" r:id="rId2"/>
    <sheet name="CH 8" sheetId="3" r:id="rId3"/>
    <sheet name="CH 9" sheetId="4" r:id="rId4"/>
    <sheet name="CH 10" sheetId="5" r:id="rId5"/>
    <sheet name="CF" sheetId="6" r:id="rId6"/>
  </sheets>
  <definedNames>
    <definedName name="_Hlk120336604" localSheetId="5">'CF'!$A$45</definedName>
    <definedName name="_xlnm.Print_Area" localSheetId="0">'BL'!$A$1:$J$133</definedName>
    <definedName name="_xlnm.Print_Area" localSheetId="5">'CF'!$A$1:$K$124</definedName>
    <definedName name="_xlnm.Print_Area" localSheetId="4">'CH 10'!$A$1:$T$25</definedName>
    <definedName name="_xlnm.Print_Area" localSheetId="1">'CH 7'!$A$1:$Z$28</definedName>
    <definedName name="_xlnm.Print_Area" localSheetId="2">'CH 8'!$A$1:$AB$32</definedName>
    <definedName name="_xlnm.Print_Area" localSheetId="3">'CH 9'!$A$1:$P$23</definedName>
  </definedNames>
  <calcPr fullCalcOnLoad="1"/>
</workbook>
</file>

<file path=xl/sharedStrings.xml><?xml version="1.0" encoding="utf-8"?>
<sst xmlns="http://schemas.openxmlformats.org/spreadsheetml/2006/main" count="767" uniqueCount="255">
  <si>
    <t>งบดุล</t>
  </si>
  <si>
    <t>สินทรัพย์</t>
  </si>
  <si>
    <t>หมายเหตุ</t>
  </si>
  <si>
    <t>สินทรัพย์หมุนเวียน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</si>
  <si>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</si>
  <si>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</si>
  <si>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</si>
  <si>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</si>
  <si>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</si>
  <si>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สินทรัพย์ไม่มีตัวตน</t>
  </si>
  <si>
    <t>สินทรัพย์ภาษีเงินได้รอการตัดบัญชี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</si>
  <si>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</si>
  <si>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</si>
  <si>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</si>
  <si>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</si>
  <si>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</si>
  <si>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</si>
  <si>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</si>
  <si>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</si>
  <si>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หนี้สินภาษีเงินได้รอการตัดบัญชี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</si>
  <si>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</si>
  <si>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</si>
  <si>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</si>
  <si>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</si>
  <si>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ส่วนของผู้ถือหุ้นส่วนน้อย</t>
  </si>
  <si>
    <t>รวมส่วนของผู้ถือหุ้น</t>
  </si>
  <si>
    <t>รวมหนี้สินและส่วนของผู้ถือหุ้น</t>
  </si>
  <si>
    <t>รายได้</t>
  </si>
  <si>
    <t>ดอกเบี้ยรับ</t>
  </si>
  <si>
    <t>รายได้อื่น</t>
  </si>
  <si>
    <t>รวมรายได้</t>
  </si>
  <si>
    <t>ค่าใช้จ่าย</t>
  </si>
  <si>
    <t>ค่าใช้จ่ายในการขายและบริหาร</t>
  </si>
  <si>
    <t>รวมค่าใช้จ่าย</t>
  </si>
  <si>
    <t>ดอกเบี้ยจ่าย</t>
  </si>
  <si>
    <t>ส่วนเกิน</t>
  </si>
  <si>
    <t>มูลค่าหุ้น</t>
  </si>
  <si>
    <t>ส่วนของ</t>
  </si>
  <si>
    <t>ผู้ถือหุ้น</t>
  </si>
  <si>
    <t>ส่วนน้อย</t>
  </si>
  <si>
    <t>กระแสเงินสดจากกิจกรรมดำเนินงาน</t>
  </si>
  <si>
    <t>รายการปรับปรุง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</si>
  <si>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</si>
  <si>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</si>
  <si>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ซื้อที่ดิน อาคารและอุปกรณ์</t>
  </si>
  <si>
    <t>ซื้อสินทรัพย์ไม่มีตัวตน</t>
  </si>
  <si>
    <t>กระแสเงินสดจากกิจกรรมจัดหาเงิน</t>
  </si>
  <si>
    <t>งบกระแสเงินสด</t>
  </si>
  <si>
    <t>งบการเงิน</t>
  </si>
  <si>
    <t>สำรองตาม</t>
  </si>
  <si>
    <t>กฎหมาย</t>
  </si>
  <si>
    <t>ยังไม่ได้</t>
  </si>
  <si>
    <t xml:space="preserve">หนี้สินและส่วนของผู้ถือหุ้น </t>
  </si>
  <si>
    <t xml:space="preserve">งบกำไรขาดทุน </t>
  </si>
  <si>
    <t>จ่ายภาษีเงินได้</t>
  </si>
  <si>
    <t>รับเงินปันผล</t>
  </si>
  <si>
    <t xml:space="preserve">ที่ดิน อาคารและอุปกรณ์ </t>
  </si>
  <si>
    <t>ภาษีเงินได้ค้างจ่าย</t>
  </si>
  <si>
    <t>ยอดคงเหลือ ณ วันที่ 1 มกราคม 2550</t>
  </si>
  <si>
    <t>รวมส่วนของรายได้และค่าใช้จ่ายที่รับรู้</t>
  </si>
  <si>
    <t>การแปลงค่า</t>
  </si>
  <si>
    <t>การเปลี่ยนแปลง</t>
  </si>
  <si>
    <t>ส่วนเกินทุน</t>
  </si>
  <si>
    <t xml:space="preserve">งบการเงินเฉพาะกิจการ </t>
  </si>
  <si>
    <t>งบการเงินเฉพาะกิจการ</t>
  </si>
  <si>
    <t xml:space="preserve">        สำรองตามกฎหมาย</t>
  </si>
  <si>
    <t xml:space="preserve">    ทุนจดทะเบียน</t>
  </si>
  <si>
    <t xml:space="preserve">    ทุนที่ออกและชำระแล้ว</t>
  </si>
  <si>
    <t xml:space="preserve">    ส่วนเกินมูลค่าหุ้น</t>
  </si>
  <si>
    <t xml:space="preserve">    การแปลงค่างบการเงิน</t>
  </si>
  <si>
    <t xml:space="preserve">    จัดสรรแล้ว</t>
  </si>
  <si>
    <t>ยอดคงเหลือ ณ วันที่ 31 ธันวาคม 2550</t>
  </si>
  <si>
    <t>เงินสดสุทธิได้มาจาก (ใช้ไปใน) กิจกรรมจัดหาเงิน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</si>
  <si>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</si>
  <si>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</si>
  <si>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บริษัท เจริญโภคภัณฑ์อาหาร จำกัด (มหาชน) และบริษัทย่อย</t>
  </si>
  <si>
    <t>งบการเงินรวม</t>
  </si>
  <si>
    <t>(พันบาท)</t>
  </si>
  <si>
    <t>ลูกหนี้การค้าและลูกหนี้อื่น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</si>
  <si>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</si>
  <si>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</si>
  <si>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</si>
  <si>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หนี้สินระยะยาว</t>
  </si>
  <si>
    <t>กำไรสะสม</t>
  </si>
  <si>
    <t xml:space="preserve">    ยังไม่ได้จัดสรร</t>
  </si>
  <si>
    <t>ค่าตอบแทนกรรมการ</t>
  </si>
  <si>
    <t>เงินให้กู้ยืมระยะยาวแก่บริษัทย่อย</t>
  </si>
  <si>
    <t>ซื้อเงินลงทุนระยะยาว</t>
  </si>
  <si>
    <t>เงินสดรับจากการออกหุ้นกู้</t>
  </si>
  <si>
    <t>เงินกู้ยืมระยะยาวจากสถาบันการเงินเพิ่มขึ้น</t>
  </si>
  <si>
    <t>การตีราคา</t>
  </si>
  <si>
    <t>มูลค่าเงินลงทุน</t>
  </si>
  <si>
    <t>ในหลักทรัพย์</t>
  </si>
  <si>
    <t>ในบริษัทร่วม</t>
  </si>
  <si>
    <t>จัดสรร</t>
  </si>
  <si>
    <t>รับซื้อคืน</t>
  </si>
  <si>
    <t>จากส่วนได้</t>
  </si>
  <si>
    <t>กำไรจากอัตราแลกเปลี่ยนสุทธิ</t>
  </si>
  <si>
    <t xml:space="preserve">ที่ดินที่มีไว้เพื่อโครงการในอนาคต </t>
  </si>
  <si>
    <t>เงินปันผลรับ</t>
  </si>
  <si>
    <t>การเปลี่ยนแปลงสัดส่วนการถือหุ้นในบริษัทย่อย</t>
  </si>
  <si>
    <t xml:space="preserve">เงินสดสุทธิได้มาจากกิจกรรมดำเนินงาน </t>
  </si>
  <si>
    <t>เงินสดสุทธิใช้ไปในกิจกรรมลงทุน</t>
  </si>
  <si>
    <t xml:space="preserve">    การเปลี่ยนแปลงในมูลค่ายุติธรรม</t>
  </si>
  <si>
    <t>ส่วนแบ่งกำไรจากเงินลงทุนในบริษัทร่วม</t>
  </si>
  <si>
    <t xml:space="preserve">   ตามวิธีส่วนได้เสีย</t>
  </si>
  <si>
    <t>ส่วนแบ่งขาดทุนจากเงินลงทุนในบริษัทร่วม</t>
  </si>
  <si>
    <t>ค่าใช้จ่าย (รายได้) ภาษีเงินได้</t>
  </si>
  <si>
    <t>ที่ออกและ</t>
  </si>
  <si>
    <t>ชำระแล้ว</t>
  </si>
  <si>
    <t>เผื่อขาย</t>
  </si>
  <si>
    <t>การเปลี่ยนแปลงในมูลค่ายุติธรรม</t>
  </si>
  <si>
    <t>เงินปันผลจ่าย</t>
  </si>
  <si>
    <t>ค่าเสื่อมราคาและค่าตัดจำหน่าย - สุทธิ</t>
  </si>
  <si>
    <t>ค่าเผื่อ (โอนกลับค่าเผื่อ) หนี้สงสัยจะสูญ</t>
  </si>
  <si>
    <t>ขาดทุนจากการตัดจำหน่ายอาคารและอุปกรณ์</t>
  </si>
  <si>
    <t xml:space="preserve">   จากการขายเงินลงทุน</t>
  </si>
  <si>
    <t>ขายเงินลงทุนระยะยาว</t>
  </si>
  <si>
    <t>ขายที่ดิน อาคารและอุปกรณ์</t>
  </si>
  <si>
    <t>ขายสินทรัพย์ไม่มีตัวตน</t>
  </si>
  <si>
    <t>เงินให้กู้ยืมระยะสั้นแก่บริษัทย่อยเพิ่มขึ้น</t>
  </si>
  <si>
    <t>เงินให้กู้ยืมระยะยาวแก่บริษัทย่อยลดลง (เพิ่มขึ้น)</t>
  </si>
  <si>
    <t>เงินรับจากการลดทุนของเงินลงทุนในบริษัทย่อย</t>
  </si>
  <si>
    <t>หนี้สินตามสัญญาเช่าการเงินลดลง</t>
  </si>
  <si>
    <t>จ่ายชำระคืนหุ้นกู้</t>
  </si>
  <si>
    <t>ผลกระทบจากอัตราแลกเปลี่ยนของยอดคงเหลือ</t>
  </si>
  <si>
    <t xml:space="preserve">   ที่เป็นเงินตราต่างประเทศ</t>
  </si>
  <si>
    <t>ข้อมูลงบกระแสเงินสดเปิดเผยเพิ่มเติม</t>
  </si>
  <si>
    <t xml:space="preserve"> </t>
  </si>
  <si>
    <t>ลูกหนี้ระยะยาวบริษัทที่เกี่ยวข้องกัน</t>
  </si>
  <si>
    <t>เงินเบิกเกินบัญชีและเงินกู้ยืมระยะสั้น</t>
  </si>
  <si>
    <t>เงินกู้ยืมระยะสั้นจากบริษัทย่อย</t>
  </si>
  <si>
    <t>หนี้สินระยะยาวที่ถึงกำหนดชำระ</t>
  </si>
  <si>
    <t>กำไรจากการขายเงินลงทุนรอการรับรู้</t>
  </si>
  <si>
    <t xml:space="preserve">   เป็นรายได้</t>
  </si>
  <si>
    <t xml:space="preserve">    - การเปลี่ยนแปลงมูลค่าเงินลงทุน</t>
  </si>
  <si>
    <t>ต้นทุนขายสินค้า</t>
  </si>
  <si>
    <t xml:space="preserve">    หน่วยงานในต่างประเทศ</t>
  </si>
  <si>
    <t>งบแสดงการเปลี่ยนแปลงส่วนของผู้ถือหุ้น</t>
  </si>
  <si>
    <t>จ่ายดอกเบี้ย</t>
  </si>
  <si>
    <t>กำไรจากการแปลงค่างบการเงินของ</t>
  </si>
  <si>
    <t xml:space="preserve">         ในหลักทรัพย์เผื่อขาย</t>
  </si>
  <si>
    <t>การเปลี่ยนแปลงในส่วนของผู้ถือหุ้น</t>
  </si>
  <si>
    <t>รายได้ (ค่าใช้จ่าย) สุทธิของรายการที่รับรู้</t>
  </si>
  <si>
    <t xml:space="preserve">    โดยตรงในส่วนของผู้ถือหุ้น</t>
  </si>
  <si>
    <t xml:space="preserve">    สำหรับปี 2550</t>
  </si>
  <si>
    <t>ค่าใช้จ่ายค้างจ่าย</t>
  </si>
  <si>
    <t>เงินลงทุนระยะยาว</t>
  </si>
  <si>
    <t>รายได้จากการขายสินค้า</t>
  </si>
  <si>
    <t>-</t>
  </si>
  <si>
    <t>ณ วันที่ 31 ธันวาคม 2551 และ 2550</t>
  </si>
  <si>
    <t>สำหรับแต่ละปีสิ้นสุดวันที่ 31 ธันวาคม 2551 และ 2550</t>
  </si>
  <si>
    <t>ยอดคงเหลือ ณ วันที่ 1 มกราคม 2551</t>
  </si>
  <si>
    <t xml:space="preserve">    สำหรับปี 2551</t>
  </si>
  <si>
    <t>ยอดคงเหลือ ณ วันที่ 31 ธันวาคม 2551</t>
  </si>
  <si>
    <t xml:space="preserve">   จากสถาบันการเงิน</t>
  </si>
  <si>
    <t>ประมาณการหนี้สินและอื่นๆ</t>
  </si>
  <si>
    <t>ตั๋วเงินจ่าย</t>
  </si>
  <si>
    <t>รวมส่วนของผู้ถือหุ้นส่วนที่เป็นของบริษัท</t>
  </si>
  <si>
    <t>ส่วนของผู้ถือหุ้นส่วนที่เป็นของบริษัท - สุทธิ</t>
  </si>
  <si>
    <t>ส่วนที่เป็นของ</t>
  </si>
  <si>
    <t>บริษัท - สุทธิ</t>
  </si>
  <si>
    <t>รวมส่วนของ</t>
  </si>
  <si>
    <t xml:space="preserve">   โดยตรงในส่วนของผู้ถือหุ้น</t>
  </si>
  <si>
    <t>ขาดทุน (กำไร) จากการขายที่ดิน อาคารและอุปกรณ์</t>
  </si>
  <si>
    <t>ขาดทุนจากการลดทุนของเงินลงทุนในบริษัทย่อย</t>
  </si>
  <si>
    <t>รับดอกเบี้ย</t>
  </si>
  <si>
    <t>เงินกู้ยืมระยะยาวจากสถาบันการเงินลดลง</t>
  </si>
  <si>
    <t>จ่ายเงินปันผลให้ผู้ถือหุ้นส่วนน้อย</t>
  </si>
  <si>
    <t>มูลค่าเงินลงทุนใน</t>
  </si>
  <si>
    <t>หลักทรัพย์เผื่อขาย</t>
  </si>
  <si>
    <t>สำรอง</t>
  </si>
  <si>
    <t>ตามกฎหมาย</t>
  </si>
  <si>
    <t>บริษัท</t>
  </si>
  <si>
    <t>เงินสดรับจากการออกหุ้นสามัญเพิ่มทุน</t>
  </si>
  <si>
    <t xml:space="preserve">   ของบริษัทย่อย</t>
  </si>
  <si>
    <t>เงินกู้ยืมระยะสั้นจากบริษัทย่อยเพิ่มขึ้น (ลดลง)</t>
  </si>
  <si>
    <t>4, 7</t>
  </si>
  <si>
    <t>4, 10</t>
  </si>
  <si>
    <t>เงินให้กู้ยืมระยะยาวแก่บริษัทย่อยที่ถึง</t>
  </si>
  <si>
    <t xml:space="preserve">   กำหนดรับชำระภายในหนึ่งปี</t>
  </si>
  <si>
    <t xml:space="preserve">ส่วนของ </t>
  </si>
  <si>
    <t xml:space="preserve">เงินปันผลจ่าย - สุทธิจากเงินปันผลจ่าย </t>
  </si>
  <si>
    <t xml:space="preserve">   ให้แก่บริษัทย่อยสำหรับหุ้นทุนรับซื้อคืน</t>
  </si>
  <si>
    <t>ทุนส่วนของผู้ถือหุ้นส่วนน้อยใน</t>
  </si>
  <si>
    <t>การเปลี่ยนแปลงนโยบายการบัญชี</t>
  </si>
  <si>
    <t>ยอดคงเหลือภายหลังการปรับปรุง</t>
  </si>
  <si>
    <t>เงินปันผลจ่าย - สุทธิจากเงินปันผลจ่าย</t>
  </si>
  <si>
    <t>รายการที่มิใช่เงินสด</t>
  </si>
  <si>
    <t xml:space="preserve">   จากการขายเงินลงทุนที่ถึงกำหนด</t>
  </si>
  <si>
    <t xml:space="preserve">   รับชำระภายในหนึ่งปี</t>
  </si>
  <si>
    <t>2.</t>
  </si>
  <si>
    <t xml:space="preserve">    ส่วนเกินทุนจากส่วนได้ในบริษัทร่วม</t>
  </si>
  <si>
    <r>
      <t>หัก</t>
    </r>
    <r>
      <rPr>
        <sz val="15"/>
        <rFont val="Angsana New"/>
        <family val="1"/>
      </rPr>
      <t xml:space="preserve"> หุ้นทุนรับซื้อคืน</t>
    </r>
  </si>
  <si>
    <t xml:space="preserve">        สำรองสำหรับหุ้นทุนรับซื้อคืน</t>
  </si>
  <si>
    <t xml:space="preserve">กำไรก่อนดอกเบี้ยจ่ายและค่าใช้จ่าย (รายได้) </t>
  </si>
  <si>
    <t xml:space="preserve">   ภาษีเงินได้</t>
  </si>
  <si>
    <t>กำไรสำหรับปี</t>
  </si>
  <si>
    <t>กำไรต่อหุ้นขั้นพื้นฐานส่วนที่เป็นของ</t>
  </si>
  <si>
    <t>หุ้นทุน</t>
  </si>
  <si>
    <t>สำรองสำหรับ</t>
  </si>
  <si>
    <t>จัดสรรแล้ว</t>
  </si>
  <si>
    <t>สำรองสำหรับหุ้นทุนรับซื้อคืน</t>
  </si>
  <si>
    <t xml:space="preserve">   มูลค่าที่ลดลงของสินค้า</t>
  </si>
  <si>
    <t>ค่าเผื่อ (โอนกลับค่าเผื่อ) ขาดทุนจาก</t>
  </si>
  <si>
    <t>เงินรับชำระจากลูกหนี้ระยะยาวบริษัทที่เกี่ยวข้องกัน</t>
  </si>
  <si>
    <t>เงินกู้ยืมระยะสั้นจากสถาบันการเงินเพิ่มขึ้น (ลดลง)</t>
  </si>
  <si>
    <t>ตั๋วเงินจ่ายเพิ่มขึ้น (ลดลง)</t>
  </si>
  <si>
    <t>จ่ายชำระหุ้นทุนรับซื้อคืน</t>
  </si>
  <si>
    <t>หุ้นทุนรับซื้อคืน</t>
  </si>
  <si>
    <t xml:space="preserve">     -</t>
  </si>
  <si>
    <t xml:space="preserve">เงินสดและรายการเทียบเท่าเงินสด </t>
  </si>
  <si>
    <t>1.</t>
  </si>
  <si>
    <t xml:space="preserve">        </t>
  </si>
  <si>
    <t xml:space="preserve">   ประกอบด้วย</t>
  </si>
  <si>
    <t xml:space="preserve">       </t>
  </si>
  <si>
    <t xml:space="preserve">   เงินสดและรายการเทียบเท่าเงินสด</t>
  </si>
  <si>
    <t xml:space="preserve">   เงินเบิกเกินบัญชี</t>
  </si>
  <si>
    <t xml:space="preserve">   สุทธิ</t>
  </si>
  <si>
    <t>การแบ่งปันกำไรสำหรับปี</t>
  </si>
  <si>
    <t xml:space="preserve">   ส่วนที่เป็นของผู้ถือหุ้นของบริษัท</t>
  </si>
  <si>
    <t xml:space="preserve">   ส่วนที่เป็นของผู้ถือหุ้นส่วนน้อย</t>
  </si>
  <si>
    <t>จ่ายเงินปันผลของบริษัทสุทธิจากส่วนที่จ่าย</t>
  </si>
  <si>
    <t xml:space="preserve">   ให้บริษัทย่อย (สำหรับหุ้นทุนรับซื้อคืน)</t>
  </si>
  <si>
    <t xml:space="preserve">เงินสดและรายการเทียบเท่าเงินสดเพิ่มขึ้น </t>
  </si>
  <si>
    <t xml:space="preserve">   (ลดลง) สุทธิ</t>
  </si>
  <si>
    <t>ในระหว่างปีสิ้นสุดวันที่ 31 ธันวาคม 2550 บริษัทได้ชำระค่าหุ้นเพิ่มทุนของบริษัทย่อยแห่งหนึ่งในประเทศสาธารณรัฐประชาชนจีน (C.P. Aquaculture (Dongfang) Co., Ltd.)   เป็นจำนวนเงิน  32  ล้านเรนมินบิ หรือประมาณ  144  ล้านบาท โดยบริษัทได้นำเงินปันผลที่ได้รับจากบริษัทย่อยอีกแห่งหนึ่ง (C.P. Aquaculture (Hainan) Co., Ltd.) ในจำนวนเดียวกันไปชำระค่าหุ้นของบริษัทย่อยดังกล่าว</t>
  </si>
  <si>
    <t>26</t>
  </si>
  <si>
    <t xml:space="preserve">              -</t>
  </si>
  <si>
    <t>ขาดทุน (กำไร) จากการขายเงินลงทุน</t>
  </si>
  <si>
    <t>ขาดทุน (กำไร) จากการขายสินทรัพย์ไม่มีตัวตน</t>
  </si>
  <si>
    <t>รายได้สุทธิของรายการที่รับรู้</t>
  </si>
  <si>
    <t>ขาดทุนจากการด้อยค่าของค่าความนิยม</t>
  </si>
  <si>
    <r>
      <t xml:space="preserve">ในระหว่างปีสิ้นสุดวันที่ 31 ธันวาคม 2551 บริษัทและบริษัทย่อยบางแห่งได้ซื้อสินทรัพย์ โดยการทำสัญญาเช่าการเงิน เป็นจำนวนเงินรวม 3 ล้านบาท </t>
    </r>
    <r>
      <rPr>
        <i/>
        <sz val="15"/>
        <rFont val="Angsana New"/>
        <family val="1"/>
      </rPr>
      <t>(2550: 21 ล้านบาท)</t>
    </r>
  </si>
  <si>
    <t>ส่วนเกินทุนจากส่วนได้ในบริษัทร่วม</t>
  </si>
  <si>
    <t>ขาดทุนจากการแปลงค่างบการเงินของ</t>
  </si>
  <si>
    <t xml:space="preserve">    ให้แก่บริษัทย่อยสำหรับหุ้นทุนรับซื้อคืน</t>
  </si>
  <si>
    <t xml:space="preserve">    บริษัทย่อย</t>
  </si>
  <si>
    <t>เงินฝากสถาบันการเงินที่มีข้อจำกัดในการเบิกใช้</t>
  </si>
  <si>
    <t>4, 14</t>
  </si>
  <si>
    <t>27</t>
  </si>
  <si>
    <t>17</t>
  </si>
  <si>
    <t xml:space="preserve">    - การตีราคาที่ดิน อาคารและอุปกรณ์</t>
  </si>
  <si>
    <t>ที่ดิน อาคาร</t>
  </si>
  <si>
    <t>และอุปกรณ์</t>
  </si>
  <si>
    <t>ส่วนเกินทุนจากการตีราคาที่ดิน อาคาร</t>
  </si>
  <si>
    <t xml:space="preserve">    และอุปกรณ์</t>
  </si>
  <si>
    <t xml:space="preserve">   ผู้ถือหุ้นของบริษัท (บาท)</t>
  </si>
  <si>
    <t>ขาดทุน (กำไร) จากอัตราแลกเปลี่ยน</t>
  </si>
  <si>
    <t xml:space="preserve">   ที่ยังไม่เกิดขึ้นจริง</t>
  </si>
  <si>
    <t>ขาดทุนจากการตีราคาที่ดิน อาคารและอุปกรณ์</t>
  </si>
  <si>
    <t>ส่วนเกินทุนจากการตีราคาที่ดิน</t>
  </si>
  <si>
    <t xml:space="preserve">    -</t>
  </si>
  <si>
    <t xml:space="preserve">  - </t>
  </si>
  <si>
    <t>ขาดทุนจากการขายเงินลงทุน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</si>
</sst>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&quot;฿&quot;* #,##0.00_);_(&quot;฿&quot;* \(#,##0.00\);_(&quot;฿&quot;* &quot;-&quot;??_);_(@_)"/>
    <numFmt numFmtId="193" formatCode="&quot;฿&quot;#,##0;\-&quot;฿&quot;#,##0"/>
    <numFmt numFmtId="194" formatCode="&quot;฿&quot;#,##0;[Red]\-&quot;฿&quot;#,##0"/>
    <numFmt numFmtId="195" formatCode="&quot;฿&quot;#,##0.00;\-&quot;฿&quot;#,##0.00"/>
    <numFmt numFmtId="196" formatCode="&quot;฿&quot;#,##0.00;[Red]\-&quot;฿&quot;#,##0.00"/>
    <numFmt numFmtId="197" formatCode="_-&quot;฿&quot;* #,##0_-;\-&quot;฿&quot;* #,##0_-;_-&quot;฿&quot;* &quot;-&quot;_-;_-@_-"/>
    <numFmt numFmtId="198" formatCode="_-* #,##0_-;\-* #,##0_-;_-* &quot;-&quot;_-;_-@_-"/>
    <numFmt numFmtId="199" formatCode="_-&quot;฿&quot;* #,##0.00_-;\-&quot;฿&quot;* #,##0.00_-;_-&quot;฿&quot;* &quot;-&quot;??_-;_-@_-"/>
    <numFmt numFmtId="200" formatCode="_-* #,##0.00_-;\-* #,##0.00_-;_-* &quot;-&quot;??_-;_-@_-"/>
    <numFmt numFmtId="201" formatCode="\t&quot;฿&quot;#,##0_);\(\t&quot;฿&quot;#,##0\)"/>
    <numFmt numFmtId="202" formatCode="\t&quot;฿&quot;#,##0_);[Red]\(\t&quot;฿&quot;#,##0\)"/>
    <numFmt numFmtId="203" formatCode="\t&quot;฿&quot;#,##0.00_);\(\t&quot;฿&quot;#,##0.00\)"/>
    <numFmt numFmtId="204" formatCode="\t&quot;฿&quot;#,##0.00_);[Red]\(\t&quot;฿&quot;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  <numFmt numFmtId="210" formatCode="_(* #,##0_);_(* \(#,##0\);_(* &quot;-&quot;??_);_(@_)"/>
    <numFmt numFmtId="211" formatCode="_(* #,##0.000_);_(* \(#,##0.000\);_(* &quot;-&quot;??_);_(@_)"/>
    <numFmt numFmtId="212" formatCode="_(* #,##0.0000_);_(* \(#,##0.0000\);_(* &quot;-&quot;??_);_(@_)"/>
    <numFmt numFmtId="213" formatCode="#,##0\ ;\(#,##0\)"/>
  </numFmts>
  <fonts count="16">
    <font>
      <sz val="15"/>
      <name val="Angsana New"/>
      <family val="1"/>
    </font>
    <font>
      <sz val="10"/>
      <name val="Arial"/>
      <family val="0"/>
    </font>
    <font>
      <sz val="9"/>
      <name val="Arial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14"/>
      <name val="Angsana New"/>
      <family val="1"/>
    </font>
    <font>
      <sz val="9"/>
      <name val="Angsana New"/>
      <family val="1"/>
    </font>
    <font>
      <sz val="14"/>
      <name val="Angsana New"/>
      <family val="1"/>
    </font>
    <font>
      <b/>
      <i/>
      <sz val="14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8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210" fontId="0" fillId="0" borderId="0" xfId="15" applyNumberFormat="1" applyFont="1" applyFill="1" applyAlignment="1">
      <alignment/>
    </xf>
    <xf numFmtId="210" fontId="4" fillId="0" borderId="0" xfId="15" applyNumberFormat="1" applyFont="1" applyFill="1" applyAlignment="1">
      <alignment horizontal="center"/>
    </xf>
    <xf numFmtId="210" fontId="0" fillId="0" borderId="0" xfId="15" applyNumberFormat="1" applyFont="1" applyFill="1" applyAlignment="1">
      <alignment horizontal="center"/>
    </xf>
    <xf numFmtId="210" fontId="0" fillId="0" borderId="0" xfId="15" applyNumberFormat="1" applyFont="1" applyFill="1" applyAlignment="1">
      <alignment/>
    </xf>
    <xf numFmtId="210" fontId="0" fillId="0" borderId="0" xfId="15" applyNumberFormat="1" applyFont="1" applyFill="1" applyBorder="1" applyAlignment="1">
      <alignment/>
    </xf>
    <xf numFmtId="210" fontId="4" fillId="0" borderId="1" xfId="15" applyNumberFormat="1" applyFont="1" applyFill="1" applyBorder="1" applyAlignment="1">
      <alignment/>
    </xf>
    <xf numFmtId="210" fontId="4" fillId="0" borderId="0" xfId="15" applyNumberFormat="1" applyFont="1" applyFill="1" applyAlignment="1">
      <alignment/>
    </xf>
    <xf numFmtId="210" fontId="4" fillId="0" borderId="0" xfId="15" applyNumberFormat="1" applyFont="1" applyFill="1" applyBorder="1" applyAlignment="1">
      <alignment/>
    </xf>
    <xf numFmtId="210" fontId="4" fillId="0" borderId="2" xfId="15" applyNumberFormat="1" applyFont="1" applyFill="1" applyBorder="1" applyAlignment="1">
      <alignment/>
    </xf>
    <xf numFmtId="210" fontId="0" fillId="0" borderId="0" xfId="15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210" fontId="0" fillId="0" borderId="0" xfId="15" applyNumberFormat="1" applyFont="1" applyFill="1" applyAlignment="1">
      <alignment horizontal="right"/>
    </xf>
    <xf numFmtId="210" fontId="0" fillId="0" borderId="0" xfId="15" applyNumberFormat="1" applyFont="1" applyFill="1" applyBorder="1" applyAlignment="1">
      <alignment horizontal="right"/>
    </xf>
    <xf numFmtId="210" fontId="0" fillId="0" borderId="3" xfId="15" applyNumberFormat="1" applyFont="1" applyFill="1" applyBorder="1" applyAlignment="1">
      <alignment horizontal="right"/>
    </xf>
    <xf numFmtId="210" fontId="4" fillId="0" borderId="0" xfId="15" applyNumberFormat="1" applyFont="1" applyFill="1" applyBorder="1" applyAlignment="1">
      <alignment horizontal="right"/>
    </xf>
    <xf numFmtId="210" fontId="4" fillId="0" borderId="0" xfId="15" applyNumberFormat="1" applyFont="1" applyFill="1" applyAlignment="1">
      <alignment horizontal="right"/>
    </xf>
    <xf numFmtId="0" fontId="0" fillId="0" borderId="0" xfId="15" applyNumberFormat="1" applyFont="1" applyFill="1" applyAlignment="1">
      <alignment horizontal="center"/>
    </xf>
    <xf numFmtId="0" fontId="0" fillId="0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210" fontId="0" fillId="2" borderId="0" xfId="15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210" fontId="4" fillId="2" borderId="0" xfId="15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15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210" fontId="0" fillId="2" borderId="0" xfId="15" applyNumberFormat="1" applyFont="1" applyFill="1" applyAlignment="1">
      <alignment horizontal="center"/>
    </xf>
    <xf numFmtId="210" fontId="0" fillId="2" borderId="0" xfId="15" applyNumberFormat="1" applyFont="1" applyFill="1" applyAlignment="1">
      <alignment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210" fontId="0" fillId="2" borderId="0" xfId="15" applyNumberFormat="1" applyFont="1" applyFill="1" applyBorder="1" applyAlignment="1">
      <alignment/>
    </xf>
    <xf numFmtId="0" fontId="4" fillId="2" borderId="0" xfId="0" applyFont="1" applyFill="1" applyAlignment="1">
      <alignment horizontal="left"/>
    </xf>
    <xf numFmtId="210" fontId="4" fillId="2" borderId="1" xfId="15" applyNumberFormat="1" applyFont="1" applyFill="1" applyBorder="1" applyAlignment="1">
      <alignment/>
    </xf>
    <xf numFmtId="210" fontId="4" fillId="2" borderId="0" xfId="15" applyNumberFormat="1" applyFont="1" applyFill="1" applyAlignment="1">
      <alignment/>
    </xf>
    <xf numFmtId="0" fontId="7" fillId="2" borderId="0" xfId="0" applyFont="1" applyFill="1" applyAlignment="1">
      <alignment horizontal="left"/>
    </xf>
    <xf numFmtId="210" fontId="4" fillId="2" borderId="4" xfId="15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210" fontId="4" fillId="2" borderId="0" xfId="15" applyNumberFormat="1" applyFont="1" applyFill="1" applyBorder="1" applyAlignment="1">
      <alignment/>
    </xf>
    <xf numFmtId="210" fontId="0" fillId="2" borderId="4" xfId="15" applyNumberFormat="1" applyFont="1" applyFill="1" applyBorder="1" applyAlignment="1">
      <alignment/>
    </xf>
    <xf numFmtId="210" fontId="0" fillId="2" borderId="3" xfId="15" applyNumberFormat="1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210" fontId="4" fillId="2" borderId="3" xfId="15" applyNumberFormat="1" applyFont="1" applyFill="1" applyBorder="1" applyAlignment="1">
      <alignment/>
    </xf>
    <xf numFmtId="0" fontId="11" fillId="2" borderId="0" xfId="0" applyFont="1" applyFill="1" applyAlignment="1">
      <alignment horizontal="left"/>
    </xf>
    <xf numFmtId="210" fontId="0" fillId="2" borderId="0" xfId="15" applyNumberFormat="1" applyFont="1" applyFill="1" applyBorder="1" applyAlignment="1">
      <alignment horizontal="center"/>
    </xf>
    <xf numFmtId="43" fontId="4" fillId="2" borderId="4" xfId="15" applyNumberFormat="1" applyFont="1" applyFill="1" applyBorder="1" applyAlignment="1">
      <alignment/>
    </xf>
    <xf numFmtId="43" fontId="4" fillId="2" borderId="0" xfId="15" applyNumberFormat="1" applyFont="1" applyFill="1" applyAlignment="1">
      <alignment/>
    </xf>
    <xf numFmtId="0" fontId="8" fillId="2" borderId="0" xfId="0" applyFont="1" applyFill="1" applyAlignment="1">
      <alignment horizontal="left"/>
    </xf>
    <xf numFmtId="210" fontId="3" fillId="2" borderId="0" xfId="0" applyNumberFormat="1" applyFont="1" applyFill="1" applyAlignment="1">
      <alignment horizontal="left"/>
    </xf>
    <xf numFmtId="210" fontId="0" fillId="2" borderId="0" xfId="0" applyNumberFormat="1" applyFont="1" applyFill="1" applyAlignment="1">
      <alignment/>
    </xf>
    <xf numFmtId="210" fontId="0" fillId="2" borderId="0" xfId="0" applyNumberFormat="1" applyFont="1" applyFill="1" applyAlignment="1">
      <alignment horizontal="center"/>
    </xf>
    <xf numFmtId="210" fontId="9" fillId="2" borderId="0" xfId="0" applyNumberFormat="1" applyFont="1" applyFill="1" applyAlignment="1">
      <alignment horizontal="left"/>
    </xf>
    <xf numFmtId="210" fontId="9" fillId="2" borderId="0" xfId="0" applyNumberFormat="1" applyFont="1" applyFill="1" applyAlignment="1">
      <alignment horizontal="right"/>
    </xf>
    <xf numFmtId="210" fontId="9" fillId="2" borderId="0" xfId="0" applyNumberFormat="1" applyFont="1" applyFill="1" applyBorder="1" applyAlignment="1">
      <alignment horizontal="right"/>
    </xf>
    <xf numFmtId="210" fontId="0" fillId="2" borderId="0" xfId="0" applyNumberFormat="1" applyFont="1" applyFill="1" applyAlignment="1">
      <alignment horizontal="left"/>
    </xf>
    <xf numFmtId="210" fontId="0" fillId="2" borderId="0" xfId="0" applyNumberFormat="1" applyFont="1" applyFill="1" applyAlignment="1">
      <alignment/>
    </xf>
    <xf numFmtId="210" fontId="0" fillId="2" borderId="0" xfId="0" applyNumberFormat="1" applyFont="1" applyFill="1" applyAlignment="1">
      <alignment horizontal="left"/>
    </xf>
    <xf numFmtId="210" fontId="0" fillId="2" borderId="0" xfId="0" applyNumberFormat="1" applyFont="1" applyFill="1" applyBorder="1" applyAlignment="1">
      <alignment/>
    </xf>
    <xf numFmtId="213" fontId="0" fillId="0" borderId="0" xfId="0" applyNumberFormat="1" applyFont="1" applyFill="1" applyAlignment="1">
      <alignment/>
    </xf>
    <xf numFmtId="213" fontId="0" fillId="0" borderId="3" xfId="0" applyNumberFormat="1" applyFont="1" applyFill="1" applyBorder="1" applyAlignment="1">
      <alignment/>
    </xf>
    <xf numFmtId="213" fontId="4" fillId="0" borderId="2" xfId="0" applyNumberFormat="1" applyFont="1" applyFill="1" applyBorder="1" applyAlignment="1">
      <alignment/>
    </xf>
    <xf numFmtId="213" fontId="4" fillId="0" borderId="0" xfId="0" applyNumberFormat="1" applyFont="1" applyFill="1" applyAlignment="1">
      <alignment/>
    </xf>
    <xf numFmtId="49" fontId="5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/>
    </xf>
    <xf numFmtId="49" fontId="9" fillId="2" borderId="0" xfId="0" applyNumberFormat="1" applyFont="1" applyFill="1" applyBorder="1" applyAlignment="1">
      <alignment horizontal="right"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Border="1" applyAlignment="1">
      <alignment/>
    </xf>
    <xf numFmtId="210" fontId="0" fillId="2" borderId="3" xfId="15" applyNumberFormat="1" applyFont="1" applyFill="1" applyBorder="1" applyAlignment="1" quotePrefix="1">
      <alignment horizontal="center"/>
    </xf>
    <xf numFmtId="210" fontId="0" fillId="0" borderId="0" xfId="15" applyNumberFormat="1" applyFont="1" applyFill="1" applyAlignment="1" quotePrefix="1">
      <alignment horizontal="center"/>
    </xf>
    <xf numFmtId="210" fontId="0" fillId="2" borderId="0" xfId="15" applyNumberFormat="1" applyFont="1" applyFill="1" applyBorder="1" applyAlignment="1" quotePrefix="1">
      <alignment horizontal="center"/>
    </xf>
    <xf numFmtId="49" fontId="4" fillId="2" borderId="0" xfId="0" applyNumberFormat="1" applyFont="1" applyFill="1" applyAlignment="1">
      <alignment/>
    </xf>
    <xf numFmtId="210" fontId="4" fillId="2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210" fontId="0" fillId="2" borderId="3" xfId="15" applyNumberFormat="1" applyFont="1" applyFill="1" applyBorder="1" applyAlignment="1">
      <alignment horizontal="center"/>
    </xf>
    <xf numFmtId="210" fontId="4" fillId="2" borderId="2" xfId="15" applyNumberFormat="1" applyFont="1" applyFill="1" applyBorder="1" applyAlignment="1">
      <alignment/>
    </xf>
    <xf numFmtId="210" fontId="4" fillId="2" borderId="0" xfId="0" applyNumberFormat="1" applyFont="1" applyFill="1" applyAlignment="1">
      <alignment horizontal="center"/>
    </xf>
    <xf numFmtId="210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/>
    </xf>
    <xf numFmtId="210" fontId="0" fillId="2" borderId="3" xfId="0" applyNumberFormat="1" applyFont="1" applyFill="1" applyBorder="1" applyAlignment="1">
      <alignment horizontal="center"/>
    </xf>
    <xf numFmtId="210" fontId="0" fillId="2" borderId="0" xfId="0" applyNumberFormat="1" applyFont="1" applyFill="1" applyBorder="1" applyAlignment="1">
      <alignment horizontal="center"/>
    </xf>
    <xf numFmtId="210" fontId="4" fillId="2" borderId="0" xfId="0" applyNumberFormat="1" applyFont="1" applyFill="1" applyAlignment="1">
      <alignment horizontal="right"/>
    </xf>
    <xf numFmtId="210" fontId="4" fillId="2" borderId="0" xfId="0" applyNumberFormat="1" applyFont="1" applyFill="1" applyBorder="1" applyAlignment="1">
      <alignment horizontal="right"/>
    </xf>
    <xf numFmtId="210" fontId="4" fillId="2" borderId="0" xfId="0" applyNumberFormat="1" applyFont="1" applyFill="1" applyBorder="1" applyAlignment="1">
      <alignment horizontal="left"/>
    </xf>
    <xf numFmtId="210" fontId="0" fillId="2" borderId="0" xfId="0" applyNumberFormat="1" applyFont="1" applyFill="1" applyBorder="1" applyAlignment="1">
      <alignment horizontal="right"/>
    </xf>
    <xf numFmtId="210" fontId="0" fillId="2" borderId="0" xfId="0" applyNumberFormat="1" applyFont="1" applyFill="1" applyAlignment="1">
      <alignment horizontal="right"/>
    </xf>
    <xf numFmtId="210" fontId="0" fillId="2" borderId="0" xfId="0" applyNumberFormat="1" applyFont="1" applyFill="1" applyAlignment="1" quotePrefix="1">
      <alignment horizontal="center"/>
    </xf>
    <xf numFmtId="210" fontId="0" fillId="2" borderId="3" xfId="0" applyNumberFormat="1" applyFont="1" applyFill="1" applyBorder="1" applyAlignment="1" quotePrefix="1">
      <alignment horizontal="center"/>
    </xf>
    <xf numFmtId="210" fontId="0" fillId="2" borderId="5" xfId="0" applyNumberFormat="1" applyFont="1" applyFill="1" applyBorder="1" applyAlignment="1">
      <alignment horizontal="right"/>
    </xf>
    <xf numFmtId="210" fontId="0" fillId="2" borderId="3" xfId="0" applyNumberFormat="1" applyFont="1" applyFill="1" applyBorder="1" applyAlignment="1">
      <alignment horizontal="right"/>
    </xf>
    <xf numFmtId="210" fontId="4" fillId="2" borderId="2" xfId="0" applyNumberFormat="1" applyFont="1" applyFill="1" applyBorder="1" applyAlignment="1">
      <alignment horizontal="right"/>
    </xf>
    <xf numFmtId="49" fontId="0" fillId="2" borderId="0" xfId="0" applyNumberFormat="1" applyFont="1" applyFill="1" applyAlignment="1">
      <alignment horizontal="center"/>
    </xf>
    <xf numFmtId="210" fontId="5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210" fontId="4" fillId="2" borderId="0" xfId="0" applyNumberFormat="1" applyFont="1" applyFill="1" applyAlignment="1" quotePrefix="1">
      <alignment horizontal="center"/>
    </xf>
    <xf numFmtId="210" fontId="0" fillId="0" borderId="3" xfId="15" applyNumberFormat="1" applyFont="1" applyFill="1" applyBorder="1" applyAlignment="1">
      <alignment/>
    </xf>
    <xf numFmtId="210" fontId="5" fillId="2" borderId="0" xfId="0" applyNumberFormat="1" applyFont="1" applyFill="1" applyAlignment="1">
      <alignment horizontal="center"/>
    </xf>
    <xf numFmtId="210" fontId="0" fillId="2" borderId="0" xfId="0" applyNumberFormat="1" applyFont="1" applyFill="1" applyBorder="1" applyAlignment="1">
      <alignment horizontal="center"/>
    </xf>
    <xf numFmtId="210" fontId="0" fillId="2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210" fontId="4" fillId="2" borderId="0" xfId="0" applyNumberFormat="1" applyFont="1" applyFill="1" applyBorder="1" applyAlignment="1" quotePrefix="1">
      <alignment horizontal="right"/>
    </xf>
    <xf numFmtId="213" fontId="0" fillId="2" borderId="0" xfId="0" applyNumberFormat="1" applyFont="1" applyFill="1" applyAlignment="1" quotePrefix="1">
      <alignment horizontal="center"/>
    </xf>
    <xf numFmtId="213" fontId="0" fillId="2" borderId="0" xfId="0" applyNumberFormat="1" applyFont="1" applyFill="1" applyBorder="1" applyAlignment="1" quotePrefix="1">
      <alignment horizontal="center"/>
    </xf>
    <xf numFmtId="213" fontId="4" fillId="2" borderId="0" xfId="0" applyNumberFormat="1" applyFont="1" applyFill="1" applyAlignment="1">
      <alignment horizontal="right"/>
    </xf>
    <xf numFmtId="213" fontId="0" fillId="2" borderId="3" xfId="0" applyNumberFormat="1" applyFont="1" applyFill="1" applyBorder="1" applyAlignment="1">
      <alignment horizontal="right"/>
    </xf>
    <xf numFmtId="213" fontId="0" fillId="2" borderId="0" xfId="0" applyNumberFormat="1" applyFont="1" applyFill="1" applyAlignment="1">
      <alignment horizontal="right"/>
    </xf>
    <xf numFmtId="213" fontId="0" fillId="2" borderId="0" xfId="0" applyNumberFormat="1" applyFont="1" applyFill="1" applyBorder="1" applyAlignment="1">
      <alignment horizontal="right"/>
    </xf>
    <xf numFmtId="213" fontId="4" fillId="2" borderId="3" xfId="0" applyNumberFormat="1" applyFont="1" applyFill="1" applyBorder="1" applyAlignment="1">
      <alignment horizontal="right"/>
    </xf>
    <xf numFmtId="213" fontId="4" fillId="2" borderId="0" xfId="0" applyNumberFormat="1" applyFont="1" applyFill="1" applyBorder="1" applyAlignment="1">
      <alignment horizontal="right"/>
    </xf>
    <xf numFmtId="213" fontId="0" fillId="2" borderId="0" xfId="0" applyNumberFormat="1" applyFont="1" applyFill="1" applyAlignment="1">
      <alignment/>
    </xf>
    <xf numFmtId="213" fontId="0" fillId="2" borderId="5" xfId="0" applyNumberFormat="1" applyFont="1" applyFill="1" applyBorder="1" applyAlignment="1">
      <alignment horizontal="right"/>
    </xf>
    <xf numFmtId="213" fontId="0" fillId="2" borderId="0" xfId="15" applyNumberFormat="1" applyFont="1" applyFill="1" applyBorder="1" applyAlignment="1">
      <alignment/>
    </xf>
    <xf numFmtId="213" fontId="4" fillId="2" borderId="2" xfId="0" applyNumberFormat="1" applyFont="1" applyFill="1" applyBorder="1" applyAlignment="1">
      <alignment horizontal="right"/>
    </xf>
    <xf numFmtId="213" fontId="4" fillId="2" borderId="0" xfId="0" applyNumberFormat="1" applyFont="1" applyFill="1" applyAlignment="1">
      <alignment horizontal="center"/>
    </xf>
    <xf numFmtId="213" fontId="0" fillId="2" borderId="3" xfId="0" applyNumberFormat="1" applyFont="1" applyFill="1" applyBorder="1" applyAlignment="1">
      <alignment horizontal="center"/>
    </xf>
    <xf numFmtId="213" fontId="0" fillId="2" borderId="0" xfId="0" applyNumberFormat="1" applyFont="1" applyFill="1" applyAlignment="1">
      <alignment horizontal="center"/>
    </xf>
    <xf numFmtId="213" fontId="4" fillId="2" borderId="0" xfId="0" applyNumberFormat="1" applyFont="1" applyFill="1" applyAlignment="1" quotePrefix="1">
      <alignment horizontal="center"/>
    </xf>
    <xf numFmtId="213" fontId="4" fillId="2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213" fontId="0" fillId="2" borderId="0" xfId="0" applyNumberFormat="1" applyFont="1" applyFill="1" applyAlignment="1" quotePrefix="1">
      <alignment horizontal="right"/>
    </xf>
    <xf numFmtId="213" fontId="0" fillId="2" borderId="3" xfId="0" applyNumberFormat="1" applyFont="1" applyFill="1" applyBorder="1" applyAlignment="1" quotePrefix="1">
      <alignment horizontal="right"/>
    </xf>
    <xf numFmtId="213" fontId="4" fillId="2" borderId="0" xfId="0" applyNumberFormat="1" applyFont="1" applyFill="1" applyAlignment="1" quotePrefix="1">
      <alignment horizontal="right"/>
    </xf>
    <xf numFmtId="213" fontId="0" fillId="2" borderId="0" xfId="0" applyNumberFormat="1" applyFont="1" applyFill="1" applyBorder="1" applyAlignment="1">
      <alignment horizontal="center"/>
    </xf>
    <xf numFmtId="213" fontId="4" fillId="2" borderId="0" xfId="0" applyNumberFormat="1" applyFont="1" applyFill="1" applyBorder="1" applyAlignment="1">
      <alignment horizontal="center"/>
    </xf>
    <xf numFmtId="213" fontId="4" fillId="2" borderId="1" xfId="0" applyNumberFormat="1" applyFont="1" applyFill="1" applyBorder="1" applyAlignment="1">
      <alignment horizontal="center"/>
    </xf>
    <xf numFmtId="213" fontId="4" fillId="2" borderId="2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0" fontId="0" fillId="0" borderId="0" xfId="0" applyNumberFormat="1" applyAlignment="1">
      <alignment/>
    </xf>
    <xf numFmtId="213" fontId="0" fillId="2" borderId="0" xfId="15" applyNumberFormat="1" applyFont="1" applyFill="1" applyBorder="1" applyAlignment="1">
      <alignment horizontal="center"/>
    </xf>
    <xf numFmtId="213" fontId="0" fillId="2" borderId="0" xfId="15" applyNumberFormat="1" applyFont="1" applyFill="1" applyBorder="1" applyAlignment="1">
      <alignment horizontal="right"/>
    </xf>
    <xf numFmtId="210" fontId="3" fillId="2" borderId="0" xfId="0" applyNumberFormat="1" applyFont="1" applyFill="1" applyAlignment="1">
      <alignment/>
    </xf>
    <xf numFmtId="210" fontId="0" fillId="2" borderId="5" xfId="0" applyNumberFormat="1" applyFont="1" applyFill="1" applyBorder="1" applyAlignment="1">
      <alignment horizontal="center"/>
    </xf>
    <xf numFmtId="210" fontId="4" fillId="2" borderId="0" xfId="0" applyNumberFormat="1" applyFont="1" applyFill="1" applyBorder="1" applyAlignment="1">
      <alignment horizontal="center"/>
    </xf>
    <xf numFmtId="210" fontId="5" fillId="2" borderId="0" xfId="15" applyNumberFormat="1" applyFont="1" applyFill="1" applyAlignment="1">
      <alignment horizontal="center"/>
    </xf>
    <xf numFmtId="210" fontId="4" fillId="2" borderId="0" xfId="15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210" fontId="3" fillId="2" borderId="0" xfId="0" applyNumberFormat="1" applyFont="1" applyFill="1" applyAlignment="1">
      <alignment horizontal="left"/>
    </xf>
    <xf numFmtId="210" fontId="5" fillId="2" borderId="0" xfId="0" applyNumberFormat="1" applyFont="1" applyFill="1" applyAlignment="1">
      <alignment horizontal="center"/>
    </xf>
    <xf numFmtId="210" fontId="0" fillId="2" borderId="3" xfId="0" applyNumberFormat="1" applyFont="1" applyFill="1" applyBorder="1" applyAlignment="1">
      <alignment horizontal="center"/>
    </xf>
    <xf numFmtId="210" fontId="4" fillId="2" borderId="0" xfId="0" applyNumberFormat="1" applyFont="1" applyFill="1" applyBorder="1" applyAlignment="1">
      <alignment horizontal="center"/>
    </xf>
    <xf numFmtId="210" fontId="0" fillId="2" borderId="1" xfId="0" applyNumberFormat="1" applyFont="1" applyFill="1" applyBorder="1" applyAlignment="1">
      <alignment horizontal="center"/>
    </xf>
    <xf numFmtId="210" fontId="4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210" fontId="4" fillId="0" borderId="0" xfId="15" applyNumberFormat="1" applyFont="1" applyFill="1" applyAlignment="1">
      <alignment horizontal="center"/>
    </xf>
    <xf numFmtId="210" fontId="5" fillId="0" borderId="0" xfId="15" applyNumberFormat="1" applyFont="1" applyFill="1" applyAlignment="1">
      <alignment horizontal="center"/>
    </xf>
    <xf numFmtId="0" fontId="5" fillId="0" borderId="0" xfId="15" applyNumberFormat="1" applyFont="1" applyFill="1" applyAlignment="1">
      <alignment horizontal="center"/>
    </xf>
    <xf numFmtId="0" fontId="0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Font="1" applyFill="1" applyAlignment="1">
      <alignment horizontal="distributed" vertical="top" wrapText="1"/>
    </xf>
    <xf numFmtId="0" fontId="0" fillId="0" borderId="0" xfId="0" applyFill="1" applyAlignment="1">
      <alignment horizontal="distributed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view="pageBreakPreview" zoomScaleSheetLayoutView="100" workbookViewId="0" topLeftCell="A1">
      <selection activeCell="J2" sqref="J2"/>
    </sheetView>
  </sheetViews>
  <sheetFormatPr defaultColWidth="9.140625" defaultRowHeight="23.25" customHeight="1"/>
  <cols>
    <col min="1" max="1" width="44.28125" style="39" customWidth="1"/>
    <col min="2" max="2" width="9.00390625" style="36" customWidth="1"/>
    <col min="3" max="3" width="1.1484375" style="36" customWidth="1"/>
    <col min="4" max="4" width="12.00390625" style="41" customWidth="1"/>
    <col min="5" max="5" width="1.1484375" style="41" customWidth="1"/>
    <col min="6" max="6" width="12.00390625" style="41" customWidth="1"/>
    <col min="7" max="7" width="1.1484375" style="41" customWidth="1"/>
    <col min="8" max="8" width="12.00390625" style="41" customWidth="1"/>
    <col min="9" max="9" width="1.1484375" style="41" customWidth="1"/>
    <col min="10" max="10" width="12.00390625" style="41" customWidth="1"/>
    <col min="11" max="16384" width="9.140625" style="36" customWidth="1"/>
  </cols>
  <sheetData>
    <row r="1" spans="1:10" s="31" customFormat="1" ht="23.25" customHeight="1">
      <c r="A1" s="30" t="s">
        <v>75</v>
      </c>
      <c r="D1" s="32"/>
      <c r="E1" s="32"/>
      <c r="F1" s="32"/>
      <c r="G1" s="32"/>
      <c r="H1" s="32"/>
      <c r="I1" s="32"/>
      <c r="J1" s="32"/>
    </row>
    <row r="2" spans="1:10" s="31" customFormat="1" ht="23.25" customHeight="1">
      <c r="A2" s="30" t="s">
        <v>0</v>
      </c>
      <c r="D2" s="32"/>
      <c r="E2" s="32"/>
      <c r="F2" s="32"/>
      <c r="G2" s="32"/>
      <c r="H2" s="32"/>
      <c r="I2" s="32"/>
      <c r="J2" s="32"/>
    </row>
    <row r="3" spans="1:10" s="31" customFormat="1" ht="23.25" customHeight="1">
      <c r="A3" s="30" t="s">
        <v>150</v>
      </c>
      <c r="D3" s="32"/>
      <c r="E3" s="32"/>
      <c r="F3" s="32"/>
      <c r="G3" s="32"/>
      <c r="H3" s="32"/>
      <c r="I3" s="32"/>
      <c r="J3" s="32"/>
    </row>
    <row r="4" spans="1:10" s="31" customFormat="1" ht="23.25" customHeight="1">
      <c r="A4" s="30"/>
      <c r="D4" s="32"/>
      <c r="E4" s="32"/>
      <c r="F4" s="32"/>
      <c r="G4" s="32"/>
      <c r="H4" s="32"/>
      <c r="I4" s="32"/>
      <c r="J4" s="32"/>
    </row>
    <row r="5" spans="1:10" ht="23.25" customHeight="1">
      <c r="A5" s="33"/>
      <c r="B5" s="34"/>
      <c r="C5" s="34"/>
      <c r="D5" s="157" t="s">
        <v>76</v>
      </c>
      <c r="E5" s="157"/>
      <c r="F5" s="157"/>
      <c r="G5" s="35"/>
      <c r="H5" s="157" t="s">
        <v>63</v>
      </c>
      <c r="I5" s="157"/>
      <c r="J5" s="157"/>
    </row>
    <row r="6" spans="1:10" ht="23.25" customHeight="1">
      <c r="A6" s="30" t="s">
        <v>1</v>
      </c>
      <c r="B6" s="37" t="s">
        <v>2</v>
      </c>
      <c r="C6" s="37"/>
      <c r="D6" s="38">
        <v>2551</v>
      </c>
      <c r="E6" s="38"/>
      <c r="F6" s="38">
        <v>2550</v>
      </c>
      <c r="G6" s="38"/>
      <c r="H6" s="38">
        <v>2551</v>
      </c>
      <c r="I6" s="38"/>
      <c r="J6" s="38">
        <v>2550</v>
      </c>
    </row>
    <row r="7" spans="1:10" ht="23.25" customHeight="1">
      <c r="A7" s="42"/>
      <c r="B7" s="34"/>
      <c r="C7" s="34"/>
      <c r="D7" s="156" t="s">
        <v>77</v>
      </c>
      <c r="E7" s="156"/>
      <c r="F7" s="156"/>
      <c r="G7" s="156"/>
      <c r="H7" s="156"/>
      <c r="I7" s="156"/>
      <c r="J7" s="156"/>
    </row>
    <row r="8" spans="1:3" ht="23.25" customHeight="1">
      <c r="A8" s="43" t="s">
        <v>3</v>
      </c>
      <c r="B8" s="37"/>
      <c r="C8" s="37"/>
    </row>
    <row r="9" spans="1:10" ht="21.75" customHeight="1">
      <c r="A9" s="39" t="s">
        <v>4</v>
      </c>
      <c r="B9" s="37">
        <v>5</v>
      </c>
      <c r="C9" s="37"/>
      <c r="D9" s="41">
        <v>3452904</v>
      </c>
      <c r="F9" s="41">
        <v>3079772</v>
      </c>
      <c r="H9" s="41">
        <v>407089</v>
      </c>
      <c r="J9" s="41">
        <v>583678</v>
      </c>
    </row>
    <row r="10" spans="1:10" ht="21.75" customHeight="1">
      <c r="A10" s="44" t="s">
        <v>78</v>
      </c>
      <c r="B10" s="37">
        <v>6</v>
      </c>
      <c r="C10" s="37"/>
      <c r="D10" s="41">
        <v>14114937</v>
      </c>
      <c r="F10" s="41">
        <v>13559912</v>
      </c>
      <c r="H10" s="41">
        <v>6829358</v>
      </c>
      <c r="J10" s="41">
        <v>6322755</v>
      </c>
    </row>
    <row r="11" spans="1:3" ht="21.75" customHeight="1">
      <c r="A11" s="44" t="s">
        <v>129</v>
      </c>
      <c r="B11" s="37"/>
      <c r="C11" s="37"/>
    </row>
    <row r="12" spans="1:10" ht="21.75" customHeight="1">
      <c r="A12" s="44" t="s">
        <v>189</v>
      </c>
      <c r="D12" s="36"/>
      <c r="E12" s="36"/>
      <c r="F12" s="36"/>
      <c r="G12" s="36"/>
      <c r="H12" s="36"/>
      <c r="I12" s="36"/>
      <c r="J12" s="36"/>
    </row>
    <row r="13" spans="1:10" ht="21.75" customHeight="1">
      <c r="A13" s="44" t="s">
        <v>190</v>
      </c>
      <c r="B13" s="37">
        <v>4</v>
      </c>
      <c r="C13" s="37"/>
      <c r="D13" s="41">
        <v>269025</v>
      </c>
      <c r="F13" s="41">
        <v>260276</v>
      </c>
      <c r="H13" s="40" t="s">
        <v>149</v>
      </c>
      <c r="J13" s="40" t="s">
        <v>149</v>
      </c>
    </row>
    <row r="14" spans="1:10" ht="21.75" customHeight="1">
      <c r="A14" s="39" t="s">
        <v>79</v>
      </c>
      <c r="B14" s="37">
        <v>4</v>
      </c>
      <c r="C14" s="37"/>
      <c r="D14" s="40" t="s">
        <v>149</v>
      </c>
      <c r="F14" s="40" t="s">
        <v>149</v>
      </c>
      <c r="H14" s="41">
        <v>15244510</v>
      </c>
      <c r="J14" s="41">
        <v>12989751</v>
      </c>
    </row>
    <row r="15" spans="1:6" ht="21.75" customHeight="1">
      <c r="A15" s="39" t="s">
        <v>179</v>
      </c>
      <c r="B15" s="37"/>
      <c r="C15" s="37"/>
      <c r="F15" s="40"/>
    </row>
    <row r="16" spans="1:10" ht="21.75" customHeight="1">
      <c r="A16" s="39" t="s">
        <v>180</v>
      </c>
      <c r="B16" s="37">
        <v>4</v>
      </c>
      <c r="C16" s="37"/>
      <c r="D16" s="40" t="s">
        <v>149</v>
      </c>
      <c r="F16" s="40" t="s">
        <v>149</v>
      </c>
      <c r="H16" s="41">
        <v>1692323</v>
      </c>
      <c r="J16" s="41">
        <v>990984</v>
      </c>
    </row>
    <row r="17" spans="1:10" ht="21.75" customHeight="1">
      <c r="A17" s="39" t="s">
        <v>5</v>
      </c>
      <c r="B17" s="37" t="s">
        <v>177</v>
      </c>
      <c r="C17" s="37"/>
      <c r="D17" s="41">
        <v>27887880</v>
      </c>
      <c r="F17" s="41">
        <v>27112135</v>
      </c>
      <c r="H17" s="41">
        <v>6526688</v>
      </c>
      <c r="J17" s="41">
        <v>6708323</v>
      </c>
    </row>
    <row r="18" spans="1:10" ht="21.75" customHeight="1">
      <c r="A18" s="39" t="s">
        <v>6</v>
      </c>
      <c r="B18" s="37">
        <v>4</v>
      </c>
      <c r="C18" s="37"/>
      <c r="D18" s="45">
        <v>1535422</v>
      </c>
      <c r="F18" s="45">
        <v>1259290</v>
      </c>
      <c r="H18" s="45">
        <v>223023</v>
      </c>
      <c r="J18" s="45">
        <v>249608</v>
      </c>
    </row>
    <row r="19" spans="1:10" ht="23.25" customHeight="1">
      <c r="A19" s="46" t="s">
        <v>7</v>
      </c>
      <c r="B19" s="37"/>
      <c r="C19" s="37"/>
      <c r="D19" s="47">
        <f>SUM(D9:D18)</f>
        <v>47260168</v>
      </c>
      <c r="E19" s="48"/>
      <c r="F19" s="47">
        <f>SUM(F9:F18)</f>
        <v>45271385</v>
      </c>
      <c r="G19" s="48"/>
      <c r="H19" s="47">
        <f>SUM(H9:H18)</f>
        <v>30922991</v>
      </c>
      <c r="I19" s="48"/>
      <c r="J19" s="47">
        <f>SUM(J9:J18)</f>
        <v>27845099</v>
      </c>
    </row>
    <row r="20" spans="1:3" ht="21.75" customHeight="1">
      <c r="A20" s="49"/>
      <c r="B20" s="37"/>
      <c r="C20" s="37"/>
    </row>
    <row r="21" spans="1:3" ht="23.25" customHeight="1">
      <c r="A21" s="43" t="s">
        <v>8</v>
      </c>
      <c r="B21" s="37"/>
      <c r="C21" s="37"/>
    </row>
    <row r="22" spans="1:10" ht="21.75" customHeight="1">
      <c r="A22" s="36" t="s">
        <v>147</v>
      </c>
      <c r="B22" s="37">
        <v>8</v>
      </c>
      <c r="C22" s="37"/>
      <c r="D22" s="41">
        <v>10267994</v>
      </c>
      <c r="F22" s="41">
        <v>8433413</v>
      </c>
      <c r="H22" s="41">
        <v>18424300</v>
      </c>
      <c r="J22" s="41">
        <v>18264965</v>
      </c>
    </row>
    <row r="23" spans="1:10" ht="21.75" customHeight="1">
      <c r="A23" s="39" t="s">
        <v>98</v>
      </c>
      <c r="B23" s="37">
        <v>9</v>
      </c>
      <c r="C23" s="37"/>
      <c r="D23" s="41">
        <v>1128193</v>
      </c>
      <c r="F23" s="41">
        <f>1344030+17010</f>
        <v>1361040</v>
      </c>
      <c r="H23" s="41">
        <v>104950</v>
      </c>
      <c r="J23" s="41">
        <v>115950</v>
      </c>
    </row>
    <row r="24" spans="1:3" ht="21.75" customHeight="1">
      <c r="A24" s="39" t="s">
        <v>129</v>
      </c>
      <c r="B24" s="37"/>
      <c r="C24" s="37"/>
    </row>
    <row r="25" spans="1:10" ht="21.75" customHeight="1">
      <c r="A25" s="39" t="s">
        <v>116</v>
      </c>
      <c r="B25" s="37">
        <v>4</v>
      </c>
      <c r="C25" s="37"/>
      <c r="D25" s="41">
        <v>269025</v>
      </c>
      <c r="F25" s="41">
        <v>520054</v>
      </c>
      <c r="H25" s="40" t="s">
        <v>149</v>
      </c>
      <c r="J25" s="40" t="s">
        <v>149</v>
      </c>
    </row>
    <row r="26" spans="1:10" ht="21.75" customHeight="1">
      <c r="A26" s="39" t="s">
        <v>86</v>
      </c>
      <c r="B26" s="37">
        <v>4</v>
      </c>
      <c r="C26" s="37"/>
      <c r="D26" s="40" t="s">
        <v>149</v>
      </c>
      <c r="F26" s="40" t="s">
        <v>149</v>
      </c>
      <c r="H26" s="41">
        <v>1087416</v>
      </c>
      <c r="J26" s="41">
        <v>2640388</v>
      </c>
    </row>
    <row r="27" spans="1:10" ht="21.75" customHeight="1">
      <c r="A27" s="39" t="s">
        <v>56</v>
      </c>
      <c r="B27" s="37" t="s">
        <v>178</v>
      </c>
      <c r="C27" s="37"/>
      <c r="D27" s="41">
        <v>44706335</v>
      </c>
      <c r="F27" s="41">
        <f>9113481+2323522+32796776</f>
        <v>44233779</v>
      </c>
      <c r="H27" s="41">
        <v>18911027</v>
      </c>
      <c r="J27" s="41">
        <f>1743778+1798468+14984013</f>
        <v>18526259</v>
      </c>
    </row>
    <row r="28" spans="1:10" ht="21.75" customHeight="1">
      <c r="A28" s="39" t="s">
        <v>9</v>
      </c>
      <c r="B28" s="37">
        <v>11</v>
      </c>
      <c r="C28" s="37"/>
      <c r="D28" s="41">
        <v>884515</v>
      </c>
      <c r="F28" s="41">
        <f>-367777+82323+311852</f>
        <v>26398</v>
      </c>
      <c r="H28" s="41">
        <v>33481</v>
      </c>
      <c r="J28" s="41">
        <v>26129</v>
      </c>
    </row>
    <row r="29" spans="1:10" ht="21.75" customHeight="1">
      <c r="A29" s="39" t="s">
        <v>238</v>
      </c>
      <c r="B29" s="37">
        <v>12</v>
      </c>
      <c r="C29" s="37"/>
      <c r="D29" s="41">
        <v>342742</v>
      </c>
      <c r="F29" s="41">
        <v>389351</v>
      </c>
      <c r="H29" s="40" t="s">
        <v>149</v>
      </c>
      <c r="J29" s="40" t="s">
        <v>149</v>
      </c>
    </row>
    <row r="30" spans="1:10" ht="21.75" customHeight="1">
      <c r="A30" s="39" t="s">
        <v>10</v>
      </c>
      <c r="B30" s="37">
        <v>13</v>
      </c>
      <c r="C30" s="37"/>
      <c r="D30" s="41">
        <v>2281290</v>
      </c>
      <c r="F30" s="41">
        <v>1913808</v>
      </c>
      <c r="H30" s="41">
        <v>1059335</v>
      </c>
      <c r="J30" s="41">
        <v>1060308</v>
      </c>
    </row>
    <row r="31" spans="1:10" ht="21.75" customHeight="1">
      <c r="A31" s="39" t="s">
        <v>11</v>
      </c>
      <c r="B31" s="37"/>
      <c r="C31" s="37"/>
      <c r="D31" s="45">
        <v>369739</v>
      </c>
      <c r="F31" s="45">
        <v>396482</v>
      </c>
      <c r="H31" s="45">
        <v>95569</v>
      </c>
      <c r="J31" s="45">
        <f>21605+97252</f>
        <v>118857</v>
      </c>
    </row>
    <row r="32" spans="1:10" ht="23.25" customHeight="1">
      <c r="A32" s="46" t="s">
        <v>12</v>
      </c>
      <c r="B32" s="37"/>
      <c r="C32" s="37"/>
      <c r="D32" s="47">
        <f>SUM(D22:D31)</f>
        <v>60249833</v>
      </c>
      <c r="E32" s="48"/>
      <c r="F32" s="47">
        <f>SUM(F22:F31)</f>
        <v>57274325</v>
      </c>
      <c r="G32" s="48"/>
      <c r="H32" s="47">
        <f>SUM(H22:H31)</f>
        <v>39716078</v>
      </c>
      <c r="I32" s="48"/>
      <c r="J32" s="47">
        <f>SUM(J22:J31)</f>
        <v>40752856</v>
      </c>
    </row>
    <row r="33" spans="1:10" ht="32.25" customHeight="1" thickBot="1">
      <c r="A33" s="46" t="s">
        <v>13</v>
      </c>
      <c r="B33" s="37"/>
      <c r="C33" s="37"/>
      <c r="D33" s="50">
        <f>D19+D32</f>
        <v>107510001</v>
      </c>
      <c r="E33" s="48"/>
      <c r="F33" s="50">
        <f>F19+F32</f>
        <v>102545710</v>
      </c>
      <c r="G33" s="48"/>
      <c r="H33" s="50">
        <f>H19+H32</f>
        <v>70639069</v>
      </c>
      <c r="I33" s="48"/>
      <c r="J33" s="50">
        <f>J19+J32</f>
        <v>68597955</v>
      </c>
    </row>
    <row r="34" ht="23.25" customHeight="1" thickTop="1"/>
    <row r="35" spans="1:10" s="31" customFormat="1" ht="23.25" customHeight="1">
      <c r="A35" s="30" t="s">
        <v>75</v>
      </c>
      <c r="D35" s="32"/>
      <c r="E35" s="32"/>
      <c r="F35" s="32"/>
      <c r="G35" s="32"/>
      <c r="H35" s="32"/>
      <c r="I35" s="32"/>
      <c r="J35" s="32"/>
    </row>
    <row r="36" spans="1:10" s="31" customFormat="1" ht="23.25" customHeight="1">
      <c r="A36" s="30" t="s">
        <v>0</v>
      </c>
      <c r="D36" s="32"/>
      <c r="E36" s="32"/>
      <c r="F36" s="32"/>
      <c r="G36" s="32"/>
      <c r="H36" s="32"/>
      <c r="I36" s="32"/>
      <c r="J36" s="32"/>
    </row>
    <row r="37" spans="1:10" s="31" customFormat="1" ht="23.25" customHeight="1">
      <c r="A37" s="30" t="s">
        <v>150</v>
      </c>
      <c r="D37" s="32"/>
      <c r="E37" s="32"/>
      <c r="F37" s="32"/>
      <c r="G37" s="32"/>
      <c r="H37" s="32"/>
      <c r="I37" s="32"/>
      <c r="J37" s="32"/>
    </row>
    <row r="38" spans="1:10" s="31" customFormat="1" ht="23.25" customHeight="1">
      <c r="A38" s="30"/>
      <c r="D38" s="32"/>
      <c r="E38" s="32"/>
      <c r="F38" s="32"/>
      <c r="G38" s="32"/>
      <c r="H38" s="32"/>
      <c r="I38" s="32"/>
      <c r="J38" s="32"/>
    </row>
    <row r="39" spans="1:10" ht="23.25" customHeight="1">
      <c r="A39" s="42"/>
      <c r="B39" s="34"/>
      <c r="C39" s="34"/>
      <c r="D39" s="157" t="s">
        <v>76</v>
      </c>
      <c r="E39" s="157"/>
      <c r="F39" s="157"/>
      <c r="G39" s="35"/>
      <c r="H39" s="157" t="s">
        <v>63</v>
      </c>
      <c r="I39" s="157"/>
      <c r="J39" s="157"/>
    </row>
    <row r="40" spans="1:10" ht="23.25" customHeight="1">
      <c r="A40" s="30" t="s">
        <v>14</v>
      </c>
      <c r="B40" s="37" t="s">
        <v>2</v>
      </c>
      <c r="C40" s="51"/>
      <c r="D40" s="38">
        <v>2551</v>
      </c>
      <c r="E40" s="38"/>
      <c r="F40" s="38">
        <v>2550</v>
      </c>
      <c r="G40" s="38"/>
      <c r="H40" s="38">
        <v>2551</v>
      </c>
      <c r="I40" s="38"/>
      <c r="J40" s="38">
        <v>2550</v>
      </c>
    </row>
    <row r="41" spans="1:10" ht="23.25" customHeight="1">
      <c r="A41" s="52"/>
      <c r="C41" s="37"/>
      <c r="D41" s="156" t="s">
        <v>77</v>
      </c>
      <c r="E41" s="156"/>
      <c r="F41" s="156"/>
      <c r="G41" s="156"/>
      <c r="H41" s="156"/>
      <c r="I41" s="156"/>
      <c r="J41" s="156"/>
    </row>
    <row r="42" spans="1:3" ht="23.25" customHeight="1">
      <c r="A42" s="43" t="s">
        <v>15</v>
      </c>
      <c r="B42" s="51"/>
      <c r="C42" s="51"/>
    </row>
    <row r="43" spans="1:3" ht="21.75" customHeight="1">
      <c r="A43" s="39" t="s">
        <v>130</v>
      </c>
      <c r="B43" s="37"/>
      <c r="C43" s="37"/>
    </row>
    <row r="44" spans="1:10" ht="21.75" customHeight="1">
      <c r="A44" s="39" t="s">
        <v>155</v>
      </c>
      <c r="B44" s="37">
        <v>14</v>
      </c>
      <c r="C44" s="37"/>
      <c r="D44" s="41">
        <v>20961916</v>
      </c>
      <c r="F44" s="41">
        <v>20444759</v>
      </c>
      <c r="H44" s="41">
        <v>1967711</v>
      </c>
      <c r="J44" s="41">
        <v>3854485</v>
      </c>
    </row>
    <row r="45" spans="1:10" ht="21.75" customHeight="1">
      <c r="A45" s="39" t="s">
        <v>157</v>
      </c>
      <c r="B45" s="37">
        <v>14</v>
      </c>
      <c r="C45" s="37"/>
      <c r="D45" s="41">
        <v>2672517</v>
      </c>
      <c r="F45" s="41">
        <v>4026449</v>
      </c>
      <c r="H45" s="41">
        <v>2672517</v>
      </c>
      <c r="J45" s="41">
        <v>4026449</v>
      </c>
    </row>
    <row r="46" spans="1:10" ht="21.75" customHeight="1">
      <c r="A46" s="39" t="s">
        <v>81</v>
      </c>
      <c r="B46" s="37">
        <v>15</v>
      </c>
      <c r="C46" s="37"/>
      <c r="D46" s="41">
        <v>7607140</v>
      </c>
      <c r="F46" s="41">
        <f>881245+7085525</f>
        <v>7966770</v>
      </c>
      <c r="H46" s="41">
        <v>3536581</v>
      </c>
      <c r="J46" s="41">
        <f>576190+2005433</f>
        <v>2581623</v>
      </c>
    </row>
    <row r="47" spans="1:10" ht="21.75" customHeight="1">
      <c r="A47" s="39" t="s">
        <v>131</v>
      </c>
      <c r="B47" s="37" t="s">
        <v>239</v>
      </c>
      <c r="C47" s="37"/>
      <c r="D47" s="40" t="s">
        <v>149</v>
      </c>
      <c r="F47" s="40" t="s">
        <v>149</v>
      </c>
      <c r="H47" s="41">
        <v>101600</v>
      </c>
      <c r="J47" s="41">
        <v>111000</v>
      </c>
    </row>
    <row r="48" spans="1:10" ht="21.75" customHeight="1">
      <c r="A48" s="39" t="s">
        <v>132</v>
      </c>
      <c r="D48" s="36"/>
      <c r="E48" s="36"/>
      <c r="F48" s="36"/>
      <c r="G48" s="36"/>
      <c r="H48" s="36"/>
      <c r="I48" s="36"/>
      <c r="J48" s="36"/>
    </row>
    <row r="49" spans="1:10" ht="21.75" customHeight="1">
      <c r="A49" s="39" t="s">
        <v>80</v>
      </c>
      <c r="B49" s="37">
        <v>14</v>
      </c>
      <c r="C49" s="37"/>
      <c r="D49" s="41">
        <v>5482821</v>
      </c>
      <c r="F49" s="41">
        <v>2663753</v>
      </c>
      <c r="H49" s="41">
        <v>4700337</v>
      </c>
      <c r="J49" s="41">
        <v>2002876</v>
      </c>
    </row>
    <row r="50" spans="1:10" ht="21.75" customHeight="1">
      <c r="A50" s="39" t="s">
        <v>146</v>
      </c>
      <c r="B50" s="37"/>
      <c r="C50" s="37"/>
      <c r="D50" s="41">
        <v>1169827</v>
      </c>
      <c r="F50" s="41">
        <v>797634</v>
      </c>
      <c r="H50" s="41">
        <v>185213</v>
      </c>
      <c r="J50" s="41">
        <v>128010</v>
      </c>
    </row>
    <row r="51" spans="1:10" ht="21.75" customHeight="1">
      <c r="A51" s="39" t="s">
        <v>57</v>
      </c>
      <c r="B51" s="37"/>
      <c r="C51" s="37"/>
      <c r="D51" s="41">
        <v>298969</v>
      </c>
      <c r="F51" s="41">
        <v>135564</v>
      </c>
      <c r="H51" s="40" t="s">
        <v>149</v>
      </c>
      <c r="J51" s="40" t="s">
        <v>149</v>
      </c>
    </row>
    <row r="52" spans="1:10" ht="21.75" customHeight="1">
      <c r="A52" s="39" t="s">
        <v>16</v>
      </c>
      <c r="B52" s="37" t="s">
        <v>128</v>
      </c>
      <c r="C52" s="37"/>
      <c r="D52" s="45">
        <v>1715786</v>
      </c>
      <c r="F52" s="45">
        <v>1901635</v>
      </c>
      <c r="H52" s="45">
        <v>661191</v>
      </c>
      <c r="J52" s="45">
        <v>486244</v>
      </c>
    </row>
    <row r="53" spans="1:10" ht="23.25" customHeight="1">
      <c r="A53" s="46" t="s">
        <v>17</v>
      </c>
      <c r="B53" s="37"/>
      <c r="C53" s="37"/>
      <c r="D53" s="47">
        <f>SUM(D44:D52)</f>
        <v>39908976</v>
      </c>
      <c r="E53" s="48"/>
      <c r="F53" s="47">
        <f>SUM(F44:F52)</f>
        <v>37936564</v>
      </c>
      <c r="G53" s="48"/>
      <c r="H53" s="47">
        <f>SUM(H44:H52)</f>
        <v>13825150</v>
      </c>
      <c r="I53" s="48"/>
      <c r="J53" s="47">
        <f>SUM(J44:J52)</f>
        <v>13190687</v>
      </c>
    </row>
    <row r="54" spans="2:3" ht="21.75" customHeight="1">
      <c r="B54" s="37"/>
      <c r="C54" s="37"/>
    </row>
    <row r="55" spans="1:3" ht="23.25" customHeight="1">
      <c r="A55" s="43" t="s">
        <v>18</v>
      </c>
      <c r="B55" s="37"/>
      <c r="C55" s="37"/>
    </row>
    <row r="56" spans="1:10" ht="23.25" customHeight="1">
      <c r="A56" s="33" t="s">
        <v>82</v>
      </c>
      <c r="B56" s="37">
        <v>14</v>
      </c>
      <c r="C56" s="37"/>
      <c r="D56" s="41">
        <v>18365057</v>
      </c>
      <c r="F56" s="41">
        <v>17143267</v>
      </c>
      <c r="H56" s="41">
        <v>17800000</v>
      </c>
      <c r="J56" s="41">
        <v>16500337</v>
      </c>
    </row>
    <row r="57" spans="1:10" ht="23.25" customHeight="1">
      <c r="A57" s="39" t="s">
        <v>156</v>
      </c>
      <c r="B57" s="37" t="s">
        <v>128</v>
      </c>
      <c r="C57" s="37"/>
      <c r="D57" s="45">
        <v>596062</v>
      </c>
      <c r="F57" s="45">
        <f>930546-F60</f>
        <v>531569</v>
      </c>
      <c r="H57" s="45">
        <v>60322</v>
      </c>
      <c r="J57" s="45">
        <v>41227</v>
      </c>
    </row>
    <row r="58" spans="1:10" ht="21.75" customHeight="1">
      <c r="A58" s="39" t="s">
        <v>19</v>
      </c>
      <c r="B58" s="37">
        <v>13</v>
      </c>
      <c r="C58" s="37"/>
      <c r="D58" s="41">
        <v>2690138</v>
      </c>
      <c r="F58" s="41">
        <v>2320370</v>
      </c>
      <c r="H58" s="41">
        <v>270796</v>
      </c>
      <c r="J58" s="41">
        <v>158444</v>
      </c>
    </row>
    <row r="59" spans="1:10" ht="21.75" customHeight="1">
      <c r="A59" s="39" t="s">
        <v>133</v>
      </c>
      <c r="D59" s="36"/>
      <c r="E59" s="36"/>
      <c r="F59" s="36"/>
      <c r="G59" s="36"/>
      <c r="H59" s="36"/>
      <c r="I59" s="36"/>
      <c r="J59" s="36"/>
    </row>
    <row r="60" spans="1:10" ht="21.75" customHeight="1">
      <c r="A60" s="39" t="s">
        <v>134</v>
      </c>
      <c r="B60" s="37">
        <v>4</v>
      </c>
      <c r="C60" s="37"/>
      <c r="D60" s="41">
        <v>398977</v>
      </c>
      <c r="F60" s="41">
        <v>398977</v>
      </c>
      <c r="H60" s="40" t="s">
        <v>149</v>
      </c>
      <c r="J60" s="40" t="s">
        <v>149</v>
      </c>
    </row>
    <row r="61" spans="1:10" ht="23.25" customHeight="1">
      <c r="A61" s="46" t="s">
        <v>20</v>
      </c>
      <c r="B61" s="37"/>
      <c r="C61" s="37"/>
      <c r="D61" s="47">
        <f>SUM(D56:D60)</f>
        <v>22050234</v>
      </c>
      <c r="E61" s="48"/>
      <c r="F61" s="47">
        <f>SUM(F56:F60)</f>
        <v>20394183</v>
      </c>
      <c r="G61" s="48"/>
      <c r="H61" s="47">
        <f>SUM(H56:H60)</f>
        <v>18131118</v>
      </c>
      <c r="I61" s="48"/>
      <c r="J61" s="47">
        <f>SUM(J56:J60)</f>
        <v>16700008</v>
      </c>
    </row>
    <row r="62" spans="1:10" s="92" customFormat="1" ht="23.25" customHeight="1">
      <c r="A62" s="90"/>
      <c r="B62" s="91"/>
      <c r="C62" s="91"/>
      <c r="D62" s="53"/>
      <c r="E62" s="53"/>
      <c r="F62" s="53"/>
      <c r="G62" s="53"/>
      <c r="H62" s="53"/>
      <c r="I62" s="53"/>
      <c r="J62" s="53"/>
    </row>
    <row r="63" spans="1:10" ht="23.25" customHeight="1">
      <c r="A63" s="46" t="s">
        <v>21</v>
      </c>
      <c r="B63" s="37"/>
      <c r="C63" s="37"/>
      <c r="D63" s="59">
        <f>D53+D61</f>
        <v>61959210</v>
      </c>
      <c r="E63" s="48"/>
      <c r="F63" s="59">
        <f>F53+F61</f>
        <v>58330747</v>
      </c>
      <c r="G63" s="48"/>
      <c r="H63" s="59">
        <f>H53+H61</f>
        <v>31956268</v>
      </c>
      <c r="I63" s="48"/>
      <c r="J63" s="59">
        <f>J53+J61</f>
        <v>29890695</v>
      </c>
    </row>
    <row r="64" spans="1:10" ht="23.25" customHeight="1">
      <c r="A64" s="46"/>
      <c r="B64" s="37"/>
      <c r="C64" s="37"/>
      <c r="D64" s="53"/>
      <c r="E64" s="48"/>
      <c r="F64" s="53"/>
      <c r="G64" s="48"/>
      <c r="H64" s="53"/>
      <c r="I64" s="48"/>
      <c r="J64" s="53"/>
    </row>
    <row r="65" spans="1:10" s="31" customFormat="1" ht="23.25" customHeight="1">
      <c r="A65" s="30" t="s">
        <v>75</v>
      </c>
      <c r="D65" s="32"/>
      <c r="E65" s="32"/>
      <c r="F65" s="32"/>
      <c r="G65" s="32"/>
      <c r="H65" s="32"/>
      <c r="I65" s="32"/>
      <c r="J65" s="32"/>
    </row>
    <row r="66" spans="1:10" s="31" customFormat="1" ht="23.25" customHeight="1">
      <c r="A66" s="30" t="s">
        <v>0</v>
      </c>
      <c r="D66" s="32"/>
      <c r="E66" s="32"/>
      <c r="F66" s="32"/>
      <c r="G66" s="32"/>
      <c r="H66" s="32"/>
      <c r="I66" s="32"/>
      <c r="J66" s="32"/>
    </row>
    <row r="67" spans="1:10" s="31" customFormat="1" ht="23.25" customHeight="1">
      <c r="A67" s="30" t="s">
        <v>150</v>
      </c>
      <c r="D67" s="32"/>
      <c r="E67" s="32"/>
      <c r="F67" s="32"/>
      <c r="G67" s="32"/>
      <c r="H67" s="32"/>
      <c r="I67" s="32"/>
      <c r="J67" s="32"/>
    </row>
    <row r="68" spans="1:10" s="31" customFormat="1" ht="23.25" customHeight="1">
      <c r="A68" s="30"/>
      <c r="D68" s="32"/>
      <c r="E68" s="32"/>
      <c r="F68" s="32"/>
      <c r="G68" s="32"/>
      <c r="H68" s="32"/>
      <c r="I68" s="32"/>
      <c r="J68" s="32"/>
    </row>
    <row r="69" spans="1:10" ht="23.25" customHeight="1">
      <c r="A69" s="42"/>
      <c r="B69" s="34"/>
      <c r="C69" s="34"/>
      <c r="D69" s="157" t="s">
        <v>76</v>
      </c>
      <c r="E69" s="157"/>
      <c r="F69" s="157"/>
      <c r="G69" s="35"/>
      <c r="H69" s="157" t="s">
        <v>64</v>
      </c>
      <c r="I69" s="157"/>
      <c r="J69" s="157"/>
    </row>
    <row r="70" spans="1:10" ht="23.25" customHeight="1">
      <c r="A70" s="30" t="s">
        <v>52</v>
      </c>
      <c r="B70" s="37" t="s">
        <v>2</v>
      </c>
      <c r="C70" s="37"/>
      <c r="D70" s="38">
        <v>2551</v>
      </c>
      <c r="E70" s="38"/>
      <c r="F70" s="38">
        <v>2550</v>
      </c>
      <c r="G70" s="38"/>
      <c r="H70" s="38">
        <v>2551</v>
      </c>
      <c r="I70" s="38"/>
      <c r="J70" s="38">
        <v>2550</v>
      </c>
    </row>
    <row r="71" spans="1:10" ht="23.25" customHeight="1">
      <c r="A71" s="33"/>
      <c r="B71" s="37"/>
      <c r="C71" s="37"/>
      <c r="D71" s="156" t="s">
        <v>77</v>
      </c>
      <c r="E71" s="156"/>
      <c r="F71" s="156"/>
      <c r="G71" s="156"/>
      <c r="H71" s="156"/>
      <c r="I71" s="156"/>
      <c r="J71" s="156"/>
    </row>
    <row r="72" spans="1:3" ht="23.25" customHeight="1">
      <c r="A72" s="43" t="s">
        <v>22</v>
      </c>
      <c r="B72" s="37"/>
      <c r="C72" s="37"/>
    </row>
    <row r="73" spans="1:3" ht="21.75" customHeight="1">
      <c r="A73" s="39" t="s">
        <v>23</v>
      </c>
      <c r="B73" s="37">
        <v>16</v>
      </c>
      <c r="C73" s="37"/>
    </row>
    <row r="74" spans="1:10" ht="21.75" customHeight="1" thickBot="1">
      <c r="A74" s="39" t="s">
        <v>66</v>
      </c>
      <c r="B74" s="37"/>
      <c r="C74" s="37"/>
      <c r="D74" s="54">
        <v>8206664</v>
      </c>
      <c r="F74" s="54">
        <v>8206664</v>
      </c>
      <c r="H74" s="54">
        <v>8206664</v>
      </c>
      <c r="J74" s="54">
        <v>8206664</v>
      </c>
    </row>
    <row r="75" spans="1:10" ht="21.75" customHeight="1" thickTop="1">
      <c r="A75" s="39" t="s">
        <v>67</v>
      </c>
      <c r="B75" s="37"/>
      <c r="C75" s="37"/>
      <c r="D75" s="41">
        <v>7519938</v>
      </c>
      <c r="F75" s="41">
        <v>7519938</v>
      </c>
      <c r="H75" s="41">
        <v>7519938</v>
      </c>
      <c r="J75" s="41">
        <v>7519938</v>
      </c>
    </row>
    <row r="76" spans="1:3" ht="21.75" customHeight="1">
      <c r="A76" s="39" t="s">
        <v>62</v>
      </c>
      <c r="B76" s="37">
        <v>18</v>
      </c>
      <c r="C76" s="37"/>
    </row>
    <row r="77" spans="1:10" ht="21.75" customHeight="1">
      <c r="A77" s="39" t="s">
        <v>68</v>
      </c>
      <c r="B77" s="37"/>
      <c r="C77" s="37"/>
      <c r="D77" s="41">
        <v>16436492</v>
      </c>
      <c r="F77" s="41">
        <v>16436492</v>
      </c>
      <c r="H77" s="41">
        <v>16478865</v>
      </c>
      <c r="J77" s="41">
        <v>16478865</v>
      </c>
    </row>
    <row r="78" spans="1:10" ht="21.75" customHeight="1">
      <c r="A78" s="39" t="s">
        <v>69</v>
      </c>
      <c r="B78" s="37"/>
      <c r="C78" s="37"/>
      <c r="D78" s="41">
        <v>-1009135</v>
      </c>
      <c r="F78" s="41">
        <v>-193249</v>
      </c>
      <c r="H78" s="40" t="s">
        <v>149</v>
      </c>
      <c r="J78" s="40" t="s">
        <v>149</v>
      </c>
    </row>
    <row r="79" spans="1:3" ht="21.75" customHeight="1">
      <c r="A79" s="39" t="s">
        <v>103</v>
      </c>
      <c r="B79" s="37"/>
      <c r="C79" s="37"/>
    </row>
    <row r="80" spans="1:10" ht="21.75" customHeight="1">
      <c r="A80" s="39" t="s">
        <v>242</v>
      </c>
      <c r="B80" s="37"/>
      <c r="C80" s="37"/>
      <c r="D80" s="41">
        <v>2332088</v>
      </c>
      <c r="F80" s="41">
        <v>2135301</v>
      </c>
      <c r="H80" s="41">
        <v>600629</v>
      </c>
      <c r="J80" s="41">
        <v>600629</v>
      </c>
    </row>
    <row r="81" spans="1:10" ht="21.75" customHeight="1">
      <c r="A81" s="39" t="s">
        <v>135</v>
      </c>
      <c r="B81" s="37"/>
      <c r="C81" s="37"/>
      <c r="D81" s="36"/>
      <c r="E81" s="36"/>
      <c r="F81" s="36"/>
      <c r="G81" s="36"/>
      <c r="H81" s="36"/>
      <c r="I81" s="36"/>
      <c r="J81" s="36"/>
    </row>
    <row r="82" spans="1:10" ht="21.75" customHeight="1">
      <c r="A82" s="39" t="s">
        <v>141</v>
      </c>
      <c r="B82" s="37"/>
      <c r="C82" s="37"/>
      <c r="D82" s="41">
        <v>-833273</v>
      </c>
      <c r="F82" s="41">
        <v>-177159</v>
      </c>
      <c r="H82" s="40" t="s">
        <v>149</v>
      </c>
      <c r="J82" s="41">
        <v>-241082</v>
      </c>
    </row>
    <row r="83" spans="1:10" ht="21.75" customHeight="1">
      <c r="A83" s="39" t="s">
        <v>192</v>
      </c>
      <c r="B83" s="37"/>
      <c r="C83" s="37"/>
      <c r="D83" s="41">
        <v>1415112</v>
      </c>
      <c r="F83" s="41">
        <v>215493</v>
      </c>
      <c r="H83" s="40" t="s">
        <v>149</v>
      </c>
      <c r="J83" s="40" t="s">
        <v>149</v>
      </c>
    </row>
    <row r="84" spans="1:3" ht="21.75" customHeight="1">
      <c r="A84" s="39" t="s">
        <v>83</v>
      </c>
      <c r="B84" s="37"/>
      <c r="C84" s="37"/>
    </row>
    <row r="85" spans="1:3" ht="21.75" customHeight="1">
      <c r="A85" s="39" t="s">
        <v>70</v>
      </c>
      <c r="B85" s="37"/>
      <c r="C85" s="37"/>
    </row>
    <row r="86" spans="1:10" ht="21.75" customHeight="1">
      <c r="A86" s="39" t="s">
        <v>65</v>
      </c>
      <c r="B86" s="37">
        <v>18</v>
      </c>
      <c r="C86" s="37"/>
      <c r="D86" s="41">
        <v>820666</v>
      </c>
      <c r="F86" s="41">
        <v>820666</v>
      </c>
      <c r="H86" s="41">
        <v>820666</v>
      </c>
      <c r="J86" s="41">
        <v>820666</v>
      </c>
    </row>
    <row r="87" spans="1:10" ht="21.75" customHeight="1">
      <c r="A87" s="39" t="s">
        <v>194</v>
      </c>
      <c r="B87" s="37">
        <v>17</v>
      </c>
      <c r="C87" s="37"/>
      <c r="D87" s="41">
        <v>1396018</v>
      </c>
      <c r="F87" s="40" t="s">
        <v>149</v>
      </c>
      <c r="H87" s="41">
        <v>1396018</v>
      </c>
      <c r="J87" s="40" t="s">
        <v>149</v>
      </c>
    </row>
    <row r="88" spans="1:10" ht="21.75" customHeight="1">
      <c r="A88" s="39" t="s">
        <v>84</v>
      </c>
      <c r="B88" s="37" t="s">
        <v>128</v>
      </c>
      <c r="C88" s="37"/>
      <c r="D88" s="55">
        <v>19091896</v>
      </c>
      <c r="F88" s="55">
        <v>17636127</v>
      </c>
      <c r="H88" s="55">
        <v>13262703</v>
      </c>
      <c r="J88" s="55">
        <v>13528244</v>
      </c>
    </row>
    <row r="89" spans="1:10" ht="23.25" customHeight="1">
      <c r="A89" s="46" t="s">
        <v>158</v>
      </c>
      <c r="B89" s="37"/>
      <c r="C89" s="37"/>
      <c r="D89" s="48">
        <f>SUM(D75:D88)</f>
        <v>47169802</v>
      </c>
      <c r="E89" s="48"/>
      <c r="F89" s="48">
        <f>SUM(F75:F88)</f>
        <v>44393609</v>
      </c>
      <c r="G89" s="48"/>
      <c r="H89" s="48">
        <f>SUM(H75:H88)</f>
        <v>40078819</v>
      </c>
      <c r="I89" s="48"/>
      <c r="J89" s="48">
        <f>SUM(J75:J88)</f>
        <v>38707260</v>
      </c>
    </row>
    <row r="90" spans="1:10" ht="23.25" customHeight="1">
      <c r="A90" s="56" t="s">
        <v>193</v>
      </c>
      <c r="B90" s="37">
        <v>17</v>
      </c>
      <c r="C90" s="37"/>
      <c r="D90" s="55">
        <v>-2116718</v>
      </c>
      <c r="F90" s="55">
        <v>-720700</v>
      </c>
      <c r="H90" s="84">
        <v>-1396018</v>
      </c>
      <c r="J90" s="93" t="s">
        <v>149</v>
      </c>
    </row>
    <row r="91" spans="1:10" s="58" customFormat="1" ht="23.25" customHeight="1">
      <c r="A91" s="46" t="s">
        <v>159</v>
      </c>
      <c r="B91" s="57"/>
      <c r="C91" s="57"/>
      <c r="D91" s="48">
        <f>SUM(D89:D90)</f>
        <v>45053084</v>
      </c>
      <c r="E91" s="48"/>
      <c r="F91" s="48">
        <f>SUM(F89:F90)</f>
        <v>43672909</v>
      </c>
      <c r="G91" s="48"/>
      <c r="H91" s="48">
        <f>SUM(H89:H90)</f>
        <v>38682801</v>
      </c>
      <c r="I91" s="48"/>
      <c r="J91" s="48">
        <f>SUM(J89:J90)</f>
        <v>38707260</v>
      </c>
    </row>
    <row r="92" spans="1:10" ht="21.75" customHeight="1">
      <c r="A92" s="39" t="s">
        <v>24</v>
      </c>
      <c r="B92" s="37"/>
      <c r="C92" s="37"/>
      <c r="D92" s="55">
        <v>497707</v>
      </c>
      <c r="F92" s="55">
        <v>542054</v>
      </c>
      <c r="H92" s="93" t="s">
        <v>149</v>
      </c>
      <c r="J92" s="93" t="s">
        <v>149</v>
      </c>
    </row>
    <row r="93" spans="1:10" ht="23.25" customHeight="1">
      <c r="A93" s="46" t="s">
        <v>25</v>
      </c>
      <c r="B93" s="37"/>
      <c r="C93" s="37"/>
      <c r="D93" s="59">
        <f>SUM(D91:D92)</f>
        <v>45550791</v>
      </c>
      <c r="E93" s="48"/>
      <c r="F93" s="59">
        <f>SUM(F91:F92)</f>
        <v>44214963</v>
      </c>
      <c r="G93" s="48"/>
      <c r="H93" s="59">
        <f>SUM(H91:H92)</f>
        <v>38682801</v>
      </c>
      <c r="I93" s="48"/>
      <c r="J93" s="59">
        <f>SUM(J91:J92)</f>
        <v>38707260</v>
      </c>
    </row>
    <row r="94" spans="1:10" ht="32.25" customHeight="1" thickBot="1">
      <c r="A94" s="46" t="s">
        <v>26</v>
      </c>
      <c r="B94" s="37"/>
      <c r="C94" s="37"/>
      <c r="D94" s="50">
        <f>D63+D93</f>
        <v>107510001</v>
      </c>
      <c r="E94" s="48"/>
      <c r="F94" s="50">
        <f>F63+F93</f>
        <v>102545710</v>
      </c>
      <c r="G94" s="48"/>
      <c r="H94" s="50">
        <f>H63+H93</f>
        <v>70639069</v>
      </c>
      <c r="I94" s="48"/>
      <c r="J94" s="50">
        <f>J63+J93</f>
        <v>68597955</v>
      </c>
    </row>
    <row r="95" spans="1:10" ht="23.25" customHeight="1" thickTop="1">
      <c r="A95" s="46"/>
      <c r="B95" s="37"/>
      <c r="C95" s="37"/>
      <c r="D95" s="53"/>
      <c r="E95" s="48"/>
      <c r="F95" s="53"/>
      <c r="G95" s="48"/>
      <c r="H95" s="53"/>
      <c r="I95" s="48"/>
      <c r="J95" s="53"/>
    </row>
    <row r="96" spans="1:10" ht="23.25" customHeight="1">
      <c r="A96" s="30" t="s">
        <v>75</v>
      </c>
      <c r="B96" s="34"/>
      <c r="C96" s="34"/>
      <c r="D96" s="35"/>
      <c r="E96" s="35"/>
      <c r="F96" s="35"/>
      <c r="G96" s="35"/>
      <c r="H96" s="35"/>
      <c r="I96" s="35"/>
      <c r="J96" s="35"/>
    </row>
    <row r="97" spans="1:10" ht="23.25" customHeight="1">
      <c r="A97" s="30" t="s">
        <v>53</v>
      </c>
      <c r="B97" s="34"/>
      <c r="C97" s="34"/>
      <c r="D97" s="35"/>
      <c r="E97" s="35"/>
      <c r="F97" s="35"/>
      <c r="G97" s="35"/>
      <c r="H97" s="35"/>
      <c r="I97" s="35"/>
      <c r="J97" s="35"/>
    </row>
    <row r="98" spans="1:10" ht="23.25" customHeight="1">
      <c r="A98" s="158" t="s">
        <v>151</v>
      </c>
      <c r="B98" s="158"/>
      <c r="C98" s="158"/>
      <c r="D98" s="158"/>
      <c r="E98" s="158"/>
      <c r="F98" s="158"/>
      <c r="G98" s="35"/>
      <c r="H98" s="35"/>
      <c r="I98" s="35"/>
      <c r="J98" s="35"/>
    </row>
    <row r="99" spans="1:10" ht="21.75" customHeight="1">
      <c r="A99" s="33"/>
      <c r="B99" s="34"/>
      <c r="C99" s="34"/>
      <c r="D99" s="157" t="s">
        <v>76</v>
      </c>
      <c r="E99" s="157"/>
      <c r="F99" s="157"/>
      <c r="G99" s="35"/>
      <c r="H99" s="157" t="s">
        <v>63</v>
      </c>
      <c r="I99" s="157"/>
      <c r="J99" s="157"/>
    </row>
    <row r="100" spans="2:10" ht="21.75" customHeight="1">
      <c r="B100" s="37" t="s">
        <v>2</v>
      </c>
      <c r="C100" s="37"/>
      <c r="D100" s="38">
        <v>2551</v>
      </c>
      <c r="E100" s="38"/>
      <c r="F100" s="38">
        <v>2550</v>
      </c>
      <c r="G100" s="38"/>
      <c r="H100" s="38">
        <v>2551</v>
      </c>
      <c r="I100" s="38"/>
      <c r="J100" s="38">
        <v>2550</v>
      </c>
    </row>
    <row r="101" spans="1:10" ht="21.75" customHeight="1">
      <c r="A101" s="60"/>
      <c r="B101" s="37"/>
      <c r="C101" s="37"/>
      <c r="D101" s="156" t="s">
        <v>77</v>
      </c>
      <c r="E101" s="156"/>
      <c r="F101" s="156"/>
      <c r="G101" s="156"/>
      <c r="H101" s="156"/>
      <c r="I101" s="156"/>
      <c r="J101" s="156"/>
    </row>
    <row r="102" spans="1:3" ht="21" customHeight="1">
      <c r="A102" s="43" t="s">
        <v>27</v>
      </c>
      <c r="B102" s="37">
        <v>4</v>
      </c>
      <c r="C102" s="37"/>
    </row>
    <row r="103" spans="1:10" ht="21" customHeight="1">
      <c r="A103" s="39" t="s">
        <v>148</v>
      </c>
      <c r="B103" s="37"/>
      <c r="C103" s="37"/>
      <c r="D103" s="41">
        <v>156237633</v>
      </c>
      <c r="F103" s="41">
        <v>134808889</v>
      </c>
      <c r="H103" s="41">
        <v>54885268</v>
      </c>
      <c r="J103" s="41">
        <v>49484552</v>
      </c>
    </row>
    <row r="104" spans="1:10" ht="21" customHeight="1">
      <c r="A104" s="39" t="s">
        <v>28</v>
      </c>
      <c r="B104" s="37"/>
      <c r="C104" s="37"/>
      <c r="D104" s="41">
        <v>80161</v>
      </c>
      <c r="F104" s="41">
        <v>112529</v>
      </c>
      <c r="H104" s="41">
        <v>1291665</v>
      </c>
      <c r="J104" s="41">
        <v>856134</v>
      </c>
    </row>
    <row r="105" spans="1:10" ht="21" customHeight="1">
      <c r="A105" s="39" t="s">
        <v>99</v>
      </c>
      <c r="B105" s="37" t="s">
        <v>128</v>
      </c>
      <c r="C105" s="37"/>
      <c r="D105" s="41">
        <v>19761</v>
      </c>
      <c r="F105" s="41">
        <v>21214</v>
      </c>
      <c r="H105" s="41">
        <v>729617</v>
      </c>
      <c r="J105" s="41">
        <v>10550891</v>
      </c>
    </row>
    <row r="106" spans="1:10" ht="21" customHeight="1">
      <c r="A106" s="39" t="s">
        <v>97</v>
      </c>
      <c r="B106" s="37"/>
      <c r="C106" s="37"/>
      <c r="D106" s="41">
        <v>82283</v>
      </c>
      <c r="F106" s="41">
        <v>267738</v>
      </c>
      <c r="H106" s="41">
        <v>91487</v>
      </c>
      <c r="J106" s="41">
        <v>74318</v>
      </c>
    </row>
    <row r="107" spans="1:10" ht="21" customHeight="1">
      <c r="A107" s="39" t="s">
        <v>29</v>
      </c>
      <c r="B107" s="37"/>
      <c r="C107" s="37"/>
      <c r="D107" s="41">
        <v>1075212</v>
      </c>
      <c r="F107" s="41">
        <v>1492094</v>
      </c>
      <c r="H107" s="41">
        <v>378766</v>
      </c>
      <c r="J107" s="41">
        <v>564624</v>
      </c>
    </row>
    <row r="108" spans="1:3" ht="21" customHeight="1">
      <c r="A108" s="39" t="s">
        <v>104</v>
      </c>
      <c r="B108" s="37"/>
      <c r="C108" s="37"/>
    </row>
    <row r="109" spans="1:10" ht="21" customHeight="1">
      <c r="A109" s="39" t="s">
        <v>105</v>
      </c>
      <c r="B109" s="37" t="s">
        <v>128</v>
      </c>
      <c r="C109" s="37"/>
      <c r="D109" s="45">
        <v>1176427</v>
      </c>
      <c r="F109" s="45">
        <v>958766</v>
      </c>
      <c r="H109" s="85" t="s">
        <v>149</v>
      </c>
      <c r="I109" s="40"/>
      <c r="J109" s="85" t="s">
        <v>149</v>
      </c>
    </row>
    <row r="110" spans="1:10" ht="21" customHeight="1">
      <c r="A110" s="46" t="s">
        <v>30</v>
      </c>
      <c r="B110" s="37"/>
      <c r="C110" s="37"/>
      <c r="D110" s="47">
        <f>SUM(D103:D109)</f>
        <v>158671477</v>
      </c>
      <c r="E110" s="48"/>
      <c r="F110" s="47">
        <f>SUM(F103:F109)</f>
        <v>137661230</v>
      </c>
      <c r="G110" s="48"/>
      <c r="H110" s="47">
        <f>SUM(H103:H109)</f>
        <v>57376803</v>
      </c>
      <c r="I110" s="48"/>
      <c r="J110" s="47">
        <f>SUM(J103:J109)</f>
        <v>61530519</v>
      </c>
    </row>
    <row r="111" spans="1:3" ht="4.5" customHeight="1">
      <c r="A111" s="49"/>
      <c r="B111" s="37"/>
      <c r="C111" s="37"/>
    </row>
    <row r="112" spans="1:3" ht="21" customHeight="1">
      <c r="A112" s="43" t="s">
        <v>31</v>
      </c>
      <c r="B112" s="37">
        <v>4</v>
      </c>
      <c r="C112" s="37"/>
    </row>
    <row r="113" spans="1:10" ht="21" customHeight="1">
      <c r="A113" s="39" t="s">
        <v>136</v>
      </c>
      <c r="B113" s="37">
        <v>7</v>
      </c>
      <c r="C113" s="37"/>
      <c r="D113" s="41">
        <v>135737884</v>
      </c>
      <c r="F113" s="41">
        <v>117935887</v>
      </c>
      <c r="H113" s="41">
        <v>48911239</v>
      </c>
      <c r="J113" s="41">
        <v>45560091</v>
      </c>
    </row>
    <row r="114" spans="1:10" ht="21" customHeight="1">
      <c r="A114" s="39" t="s">
        <v>32</v>
      </c>
      <c r="B114" s="37">
        <v>20</v>
      </c>
      <c r="C114" s="37"/>
      <c r="D114" s="41">
        <v>16983216</v>
      </c>
      <c r="F114" s="41">
        <f>352546+15589136+21345-110528</f>
        <v>15852499</v>
      </c>
      <c r="H114" s="41">
        <v>3976570</v>
      </c>
      <c r="J114" s="41">
        <f>3875620+444</f>
        <v>3876064</v>
      </c>
    </row>
    <row r="115" spans="1:10" ht="21" customHeight="1">
      <c r="A115" s="39" t="s">
        <v>254</v>
      </c>
      <c r="B115" s="37"/>
      <c r="C115" s="37"/>
      <c r="D115" s="86" t="s">
        <v>149</v>
      </c>
      <c r="F115" s="86" t="s">
        <v>149</v>
      </c>
      <c r="H115" s="41">
        <v>701870</v>
      </c>
      <c r="J115" s="86" t="s">
        <v>149</v>
      </c>
    </row>
    <row r="116" spans="1:4" ht="21" customHeight="1">
      <c r="A116" s="39" t="s">
        <v>106</v>
      </c>
      <c r="B116" s="37"/>
      <c r="C116" s="37"/>
      <c r="D116" s="86"/>
    </row>
    <row r="117" spans="1:10" ht="21" customHeight="1">
      <c r="A117" s="39" t="s">
        <v>105</v>
      </c>
      <c r="B117" s="37" t="s">
        <v>128</v>
      </c>
      <c r="C117" s="37"/>
      <c r="D117" s="45">
        <v>14554</v>
      </c>
      <c r="F117" s="45">
        <v>10821</v>
      </c>
      <c r="H117" s="86" t="s">
        <v>149</v>
      </c>
      <c r="I117" s="40"/>
      <c r="J117" s="86" t="s">
        <v>149</v>
      </c>
    </row>
    <row r="118" spans="1:10" ht="21" customHeight="1">
      <c r="A118" s="39" t="s">
        <v>85</v>
      </c>
      <c r="B118" s="37"/>
      <c r="C118" s="37"/>
      <c r="D118" s="45">
        <v>35720</v>
      </c>
      <c r="F118" s="45">
        <v>37572</v>
      </c>
      <c r="H118" s="61">
        <v>25400</v>
      </c>
      <c r="I118" s="40"/>
      <c r="J118" s="61">
        <v>26600</v>
      </c>
    </row>
    <row r="119" spans="1:10" ht="21" customHeight="1">
      <c r="A119" s="46" t="s">
        <v>33</v>
      </c>
      <c r="B119" s="37"/>
      <c r="C119" s="37"/>
      <c r="D119" s="47">
        <f>SUM(D113:D118)</f>
        <v>152771374</v>
      </c>
      <c r="E119" s="48"/>
      <c r="F119" s="47">
        <f>SUM(F113:F118)</f>
        <v>133836779</v>
      </c>
      <c r="G119" s="48"/>
      <c r="H119" s="47">
        <f>SUM(H113:H118)</f>
        <v>53615079</v>
      </c>
      <c r="I119" s="48"/>
      <c r="J119" s="47">
        <f>SUM(J113:J118)</f>
        <v>49462755</v>
      </c>
    </row>
    <row r="120" spans="1:3" ht="6" customHeight="1">
      <c r="A120" s="49"/>
      <c r="B120" s="37"/>
      <c r="C120" s="37"/>
    </row>
    <row r="121" ht="21" customHeight="1">
      <c r="A121" s="46" t="s">
        <v>195</v>
      </c>
    </row>
    <row r="122" spans="1:10" ht="21" customHeight="1">
      <c r="A122" s="46" t="s">
        <v>196</v>
      </c>
      <c r="B122" s="37"/>
      <c r="C122" s="37"/>
      <c r="D122" s="48">
        <f>D110-D119</f>
        <v>5900103</v>
      </c>
      <c r="E122" s="48"/>
      <c r="F122" s="48">
        <f>F110-F119</f>
        <v>3824451</v>
      </c>
      <c r="G122" s="48"/>
      <c r="H122" s="48">
        <f>H110-H119</f>
        <v>3761724</v>
      </c>
      <c r="I122" s="48"/>
      <c r="J122" s="48">
        <f>J110-J119</f>
        <v>12067764</v>
      </c>
    </row>
    <row r="123" spans="1:10" ht="21" customHeight="1">
      <c r="A123" s="39" t="s">
        <v>34</v>
      </c>
      <c r="B123" s="37">
        <v>22</v>
      </c>
      <c r="C123" s="37"/>
      <c r="D123" s="41">
        <v>2458274</v>
      </c>
      <c r="F123" s="41">
        <v>2346728</v>
      </c>
      <c r="H123" s="41">
        <v>1366452</v>
      </c>
      <c r="J123" s="41">
        <v>1369423</v>
      </c>
    </row>
    <row r="124" spans="1:10" ht="21" customHeight="1">
      <c r="A124" s="39" t="s">
        <v>107</v>
      </c>
      <c r="B124" s="37">
        <v>23</v>
      </c>
      <c r="C124" s="37"/>
      <c r="D124" s="55">
        <v>217549</v>
      </c>
      <c r="F124" s="55">
        <v>49303</v>
      </c>
      <c r="H124" s="55">
        <v>24006</v>
      </c>
      <c r="J124" s="55">
        <v>-79285</v>
      </c>
    </row>
    <row r="125" spans="1:10" ht="21" customHeight="1" thickBot="1">
      <c r="A125" s="46" t="s">
        <v>197</v>
      </c>
      <c r="B125" s="37"/>
      <c r="C125" s="37"/>
      <c r="D125" s="94">
        <f>D122-D123-D124</f>
        <v>3224280</v>
      </c>
      <c r="E125" s="48"/>
      <c r="F125" s="94">
        <f>F122-F123-F124</f>
        <v>1428420</v>
      </c>
      <c r="G125" s="48"/>
      <c r="H125" s="94">
        <f>H122-H123-H124</f>
        <v>2371266</v>
      </c>
      <c r="I125" s="48"/>
      <c r="J125" s="94">
        <f>J122-J123-J124</f>
        <v>10777626</v>
      </c>
    </row>
    <row r="126" spans="1:10" ht="5.25" customHeight="1" thickTop="1">
      <c r="A126" s="46"/>
      <c r="B126" s="37"/>
      <c r="C126" s="37"/>
      <c r="D126" s="53"/>
      <c r="E126" s="48"/>
      <c r="F126" s="53"/>
      <c r="G126" s="48"/>
      <c r="H126" s="53"/>
      <c r="I126" s="48"/>
      <c r="J126" s="53"/>
    </row>
    <row r="127" spans="1:10" ht="21" customHeight="1">
      <c r="A127" s="46" t="s">
        <v>219</v>
      </c>
      <c r="B127" s="37"/>
      <c r="C127" s="37"/>
      <c r="D127" s="53"/>
      <c r="E127" s="48"/>
      <c r="F127" s="53"/>
      <c r="G127" s="48"/>
      <c r="H127" s="53"/>
      <c r="I127" s="48"/>
      <c r="J127" s="53"/>
    </row>
    <row r="128" spans="1:10" ht="21" customHeight="1">
      <c r="A128" s="33" t="s">
        <v>220</v>
      </c>
      <c r="B128" s="37"/>
      <c r="C128" s="37"/>
      <c r="D128" s="45">
        <v>3128404</v>
      </c>
      <c r="F128" s="45">
        <v>1275132</v>
      </c>
      <c r="H128" s="45">
        <v>2371266</v>
      </c>
      <c r="J128" s="45">
        <v>10777626</v>
      </c>
    </row>
    <row r="129" spans="1:10" ht="21" customHeight="1">
      <c r="A129" s="39" t="s">
        <v>221</v>
      </c>
      <c r="B129" s="37"/>
      <c r="C129" s="37"/>
      <c r="D129" s="55">
        <v>95876</v>
      </c>
      <c r="F129" s="55">
        <v>153288</v>
      </c>
      <c r="H129" s="84" t="s">
        <v>149</v>
      </c>
      <c r="J129" s="84" t="s">
        <v>149</v>
      </c>
    </row>
    <row r="130" spans="1:10" ht="21" customHeight="1" thickBot="1">
      <c r="A130" s="46" t="s">
        <v>197</v>
      </c>
      <c r="B130" s="37" t="s">
        <v>128</v>
      </c>
      <c r="C130" s="37"/>
      <c r="D130" s="50">
        <f>SUM(D128:D129)</f>
        <v>3224280</v>
      </c>
      <c r="E130" s="53"/>
      <c r="F130" s="50">
        <f>SUM(F128:F129)</f>
        <v>1428420</v>
      </c>
      <c r="G130" s="53"/>
      <c r="H130" s="50">
        <f>SUM(H128:H129)</f>
        <v>2371266</v>
      </c>
      <c r="I130" s="53"/>
      <c r="J130" s="50">
        <f>SUM(J128:J129)</f>
        <v>10777626</v>
      </c>
    </row>
    <row r="131" spans="1:10" ht="5.25" customHeight="1" thickTop="1">
      <c r="A131" s="46"/>
      <c r="B131" s="37"/>
      <c r="C131" s="37"/>
      <c r="D131" s="53"/>
      <c r="E131" s="48"/>
      <c r="F131" s="53"/>
      <c r="G131" s="48"/>
      <c r="H131" s="53"/>
      <c r="I131" s="48"/>
      <c r="J131" s="53"/>
    </row>
    <row r="132" s="58" customFormat="1" ht="21" customHeight="1">
      <c r="A132" s="58" t="s">
        <v>198</v>
      </c>
    </row>
    <row r="133" spans="1:10" s="58" customFormat="1" ht="21" customHeight="1" thickBot="1">
      <c r="A133" s="46" t="s">
        <v>247</v>
      </c>
      <c r="B133" s="37">
        <v>24</v>
      </c>
      <c r="C133" s="57"/>
      <c r="D133" s="62">
        <v>0.44</v>
      </c>
      <c r="E133" s="63"/>
      <c r="F133" s="62">
        <v>0.18</v>
      </c>
      <c r="G133" s="63"/>
      <c r="H133" s="62">
        <v>0.32</v>
      </c>
      <c r="I133" s="63"/>
      <c r="J133" s="62">
        <v>1.43</v>
      </c>
    </row>
    <row r="134" spans="1:3" ht="23.25" customHeight="1" thickTop="1">
      <c r="A134" s="64"/>
      <c r="B134" s="37"/>
      <c r="C134" s="37"/>
    </row>
  </sheetData>
  <sheetProtection password="C62A" sheet="1" objects="1" scenarios="1"/>
  <mergeCells count="13">
    <mergeCell ref="D101:J101"/>
    <mergeCell ref="H99:J99"/>
    <mergeCell ref="D71:J71"/>
    <mergeCell ref="D99:F99"/>
    <mergeCell ref="A98:F98"/>
    <mergeCell ref="D41:J41"/>
    <mergeCell ref="D69:F69"/>
    <mergeCell ref="D5:F5"/>
    <mergeCell ref="H5:J5"/>
    <mergeCell ref="D7:J7"/>
    <mergeCell ref="D39:F39"/>
    <mergeCell ref="H39:J39"/>
    <mergeCell ref="H69:J69"/>
  </mergeCells>
  <printOptions/>
  <pageMargins left="0.7" right="0.3" top="0.48" bottom="0.5" header="0.5" footer="0.5"/>
  <pageSetup firstPageNumber="3" useFirstPageNumber="1" horizontalDpi="600" verticalDpi="600" orientation="portrait" paperSize="9" r:id="rId1"/>
  <headerFooter alignWithMargins="0">
    <oddFooter>&amp;Lหมายเหตุประกอบงบการเงินเป็นส่วนหนึ่งของงบการเงินนี้
&amp;R&amp;P</oddFooter>
  </headerFooter>
  <rowBreaks count="3" manualBreakCount="3">
    <brk id="34" max="255" man="1"/>
    <brk id="64" max="255" man="1"/>
    <brk id="95" max="9" man="1"/>
  </rowBreaks>
  <ignoredErrors>
    <ignoredError sqref="D8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showGridLines="0" view="pageBreakPreview" zoomScaleSheetLayoutView="100" workbookViewId="0" topLeftCell="F1">
      <selection activeCell="F128" sqref="F128"/>
    </sheetView>
  </sheetViews>
  <sheetFormatPr defaultColWidth="9.140625" defaultRowHeight="23.25" customHeight="1"/>
  <cols>
    <col min="1" max="1" width="33.421875" style="71" customWidth="1"/>
    <col min="2" max="2" width="8.421875" style="79" customWidth="1"/>
    <col min="3" max="3" width="11.421875" style="66" customWidth="1"/>
    <col min="4" max="4" width="0.5625" style="66" customWidth="1"/>
    <col min="5" max="5" width="11.7109375" style="66" customWidth="1"/>
    <col min="6" max="6" width="0.5625" style="66" customWidth="1"/>
    <col min="7" max="7" width="10.8515625" style="66" customWidth="1"/>
    <col min="8" max="8" width="0.85546875" style="66" customWidth="1"/>
    <col min="9" max="9" width="10.8515625" style="66" customWidth="1"/>
    <col min="10" max="10" width="0.85546875" style="66" customWidth="1"/>
    <col min="11" max="11" width="13.28125" style="66" customWidth="1"/>
    <col min="12" max="12" width="0.85546875" style="66" customWidth="1"/>
    <col min="13" max="13" width="11.7109375" style="66" customWidth="1"/>
    <col min="14" max="14" width="1.28515625" style="0" customWidth="1"/>
    <col min="15" max="15" width="0.85546875" style="66" customWidth="1"/>
    <col min="16" max="16" width="10.8515625" style="66" customWidth="1"/>
    <col min="17" max="17" width="0.85546875" style="66" customWidth="1"/>
    <col min="18" max="18" width="11.421875" style="66" customWidth="1"/>
    <col min="19" max="19" width="0.85546875" style="66" customWidth="1"/>
    <col min="20" max="20" width="11.00390625" style="66" customWidth="1"/>
    <col min="21" max="21" width="0.85546875" style="66" customWidth="1"/>
    <col min="22" max="22" width="13.140625" style="66" customWidth="1"/>
    <col min="23" max="23" width="0.85546875" style="66" customWidth="1"/>
    <col min="24" max="24" width="10.140625" style="66" customWidth="1"/>
    <col min="25" max="25" width="0.85546875" style="66" customWidth="1"/>
    <col min="26" max="26" width="11.28125" style="66" customWidth="1"/>
    <col min="27" max="16384" width="9.140625" style="66" customWidth="1"/>
  </cols>
  <sheetData>
    <row r="1" spans="1:14" ht="23.25" customHeight="1">
      <c r="A1" s="65" t="s">
        <v>75</v>
      </c>
      <c r="N1" s="66"/>
    </row>
    <row r="2" spans="1:14" ht="23.25" customHeight="1">
      <c r="A2" s="65" t="s">
        <v>138</v>
      </c>
      <c r="N2" s="66"/>
    </row>
    <row r="3" spans="1:14" ht="23.25" customHeight="1">
      <c r="A3" s="159" t="s">
        <v>151</v>
      </c>
      <c r="B3" s="159"/>
      <c r="C3" s="159"/>
      <c r="D3" s="159"/>
      <c r="E3" s="159"/>
      <c r="N3" s="66"/>
    </row>
    <row r="4" spans="1:26" ht="23.25" customHeight="1">
      <c r="A4" s="73"/>
      <c r="C4" s="162" t="s">
        <v>76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</row>
    <row r="5" spans="2:27" ht="23.25" customHeight="1">
      <c r="B5" s="111"/>
      <c r="D5" s="95"/>
      <c r="E5" s="161" t="s">
        <v>62</v>
      </c>
      <c r="F5" s="161"/>
      <c r="G5" s="161"/>
      <c r="H5" s="161"/>
      <c r="I5" s="161"/>
      <c r="J5" s="161"/>
      <c r="K5" s="161"/>
      <c r="L5" s="161"/>
      <c r="M5" s="161"/>
      <c r="N5" s="161"/>
      <c r="O5" s="112"/>
      <c r="P5" s="161" t="s">
        <v>83</v>
      </c>
      <c r="Q5" s="161"/>
      <c r="R5" s="161"/>
      <c r="S5" s="100"/>
      <c r="T5" s="100"/>
      <c r="U5" s="112"/>
      <c r="V5" s="112"/>
      <c r="W5" s="95"/>
      <c r="X5" s="95"/>
      <c r="Z5" s="95"/>
      <c r="AA5" s="95"/>
    </row>
    <row r="6" spans="2:27" ht="23.25" customHeight="1">
      <c r="B6" s="111"/>
      <c r="D6" s="95"/>
      <c r="E6" s="100"/>
      <c r="F6" s="100"/>
      <c r="G6" s="100"/>
      <c r="H6" s="100"/>
      <c r="I6" s="100"/>
      <c r="J6" s="100"/>
      <c r="K6" s="67" t="s">
        <v>61</v>
      </c>
      <c r="L6" s="100"/>
      <c r="M6" s="100"/>
      <c r="N6" s="154"/>
      <c r="O6" s="112"/>
      <c r="P6" s="100"/>
      <c r="Q6" s="100"/>
      <c r="R6" s="100"/>
      <c r="S6" s="100"/>
      <c r="T6" s="100"/>
      <c r="U6" s="112"/>
      <c r="V6" s="117" t="s">
        <v>181</v>
      </c>
      <c r="W6" s="95"/>
      <c r="X6" s="95"/>
      <c r="Z6" s="95"/>
      <c r="AA6" s="95"/>
    </row>
    <row r="7" spans="2:27" ht="23.25" customHeight="1">
      <c r="B7" s="111"/>
      <c r="C7" s="67" t="s">
        <v>23</v>
      </c>
      <c r="E7" s="67"/>
      <c r="F7" s="67"/>
      <c r="G7" s="67"/>
      <c r="H7" s="67"/>
      <c r="I7" s="67" t="s">
        <v>90</v>
      </c>
      <c r="J7" s="67"/>
      <c r="K7" s="67" t="s">
        <v>91</v>
      </c>
      <c r="L7" s="67"/>
      <c r="M7" s="67" t="s">
        <v>62</v>
      </c>
      <c r="N7" s="67"/>
      <c r="O7" s="67"/>
      <c r="P7" s="67"/>
      <c r="R7" s="67"/>
      <c r="S7" s="67"/>
      <c r="T7" s="67"/>
      <c r="V7" s="67" t="s">
        <v>38</v>
      </c>
      <c r="W7" s="67"/>
      <c r="X7" s="67" t="s">
        <v>37</v>
      </c>
      <c r="Y7" s="67"/>
      <c r="AA7" s="67"/>
    </row>
    <row r="8" spans="2:27" ht="23.25" customHeight="1">
      <c r="B8" s="111"/>
      <c r="C8" s="67" t="s">
        <v>108</v>
      </c>
      <c r="E8" s="67" t="s">
        <v>35</v>
      </c>
      <c r="F8" s="67"/>
      <c r="G8" s="67" t="s">
        <v>60</v>
      </c>
      <c r="H8" s="67"/>
      <c r="I8" s="67" t="s">
        <v>243</v>
      </c>
      <c r="J8" s="67"/>
      <c r="K8" s="67" t="s">
        <v>92</v>
      </c>
      <c r="L8" s="67"/>
      <c r="M8" s="67" t="s">
        <v>96</v>
      </c>
      <c r="N8" s="67"/>
      <c r="O8" s="67"/>
      <c r="P8" s="67" t="s">
        <v>49</v>
      </c>
      <c r="Q8" s="67"/>
      <c r="R8" s="67" t="s">
        <v>51</v>
      </c>
      <c r="S8" s="67"/>
      <c r="T8" s="67" t="s">
        <v>199</v>
      </c>
      <c r="V8" s="67" t="s">
        <v>160</v>
      </c>
      <c r="W8" s="67"/>
      <c r="X8" s="67" t="s">
        <v>38</v>
      </c>
      <c r="Y8" s="67"/>
      <c r="Z8" s="67" t="s">
        <v>162</v>
      </c>
      <c r="AA8" s="67"/>
    </row>
    <row r="9" spans="2:27" ht="23.25" customHeight="1">
      <c r="B9" s="79" t="s">
        <v>2</v>
      </c>
      <c r="C9" s="67" t="s">
        <v>109</v>
      </c>
      <c r="E9" s="67" t="s">
        <v>36</v>
      </c>
      <c r="F9" s="67"/>
      <c r="G9" s="67" t="s">
        <v>48</v>
      </c>
      <c r="H9" s="67"/>
      <c r="I9" s="67" t="s">
        <v>244</v>
      </c>
      <c r="J9" s="67"/>
      <c r="K9" s="67" t="s">
        <v>110</v>
      </c>
      <c r="L9" s="67"/>
      <c r="M9" s="67" t="s">
        <v>93</v>
      </c>
      <c r="N9" s="67"/>
      <c r="O9" s="67"/>
      <c r="P9" s="67" t="s">
        <v>50</v>
      </c>
      <c r="Q9" s="67"/>
      <c r="R9" s="67" t="s">
        <v>94</v>
      </c>
      <c r="S9" s="67"/>
      <c r="T9" s="67" t="s">
        <v>95</v>
      </c>
      <c r="V9" s="67" t="s">
        <v>161</v>
      </c>
      <c r="W9" s="67"/>
      <c r="X9" s="67" t="s">
        <v>39</v>
      </c>
      <c r="Y9" s="67"/>
      <c r="Z9" s="67" t="s">
        <v>38</v>
      </c>
      <c r="AA9" s="67"/>
    </row>
    <row r="10" spans="3:27" ht="23.25" customHeight="1">
      <c r="C10" s="160" t="s">
        <v>77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67"/>
    </row>
    <row r="11" spans="3:27" ht="9" customHeight="1"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67"/>
    </row>
    <row r="12" spans="1:26" ht="23.25" customHeight="1">
      <c r="A12" s="96" t="s">
        <v>58</v>
      </c>
      <c r="C12" s="101">
        <v>7519938</v>
      </c>
      <c r="D12" s="101"/>
      <c r="E12" s="101">
        <v>16436492</v>
      </c>
      <c r="F12" s="101"/>
      <c r="G12" s="101">
        <v>-636798</v>
      </c>
      <c r="H12" s="101"/>
      <c r="I12" s="101">
        <v>2135301</v>
      </c>
      <c r="J12" s="101"/>
      <c r="K12" s="101">
        <v>-130125</v>
      </c>
      <c r="L12" s="101"/>
      <c r="M12" s="101">
        <v>208805</v>
      </c>
      <c r="N12" s="123"/>
      <c r="O12" s="101"/>
      <c r="P12" s="101">
        <v>820666</v>
      </c>
      <c r="Q12" s="101"/>
      <c r="R12" s="101">
        <v>16504817</v>
      </c>
      <c r="S12" s="101"/>
      <c r="T12" s="101">
        <v>-720700</v>
      </c>
      <c r="U12" s="101"/>
      <c r="V12" s="101">
        <f>SUM(C12:T12)</f>
        <v>42138396</v>
      </c>
      <c r="W12" s="101"/>
      <c r="X12" s="101">
        <v>541614</v>
      </c>
      <c r="Y12" s="101"/>
      <c r="Z12" s="101">
        <f>SUM(V12:X12)</f>
        <v>42680010</v>
      </c>
    </row>
    <row r="13" spans="1:26" ht="23.25" customHeight="1">
      <c r="A13" s="96" t="s">
        <v>142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42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3.25" customHeight="1">
      <c r="A14" s="96" t="s">
        <v>145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28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1.75" customHeight="1">
      <c r="A15" s="71" t="s">
        <v>140</v>
      </c>
      <c r="C15" s="105"/>
      <c r="E15" s="105"/>
      <c r="G15" s="105"/>
      <c r="H15" s="105"/>
      <c r="I15" s="105"/>
      <c r="J15" s="105"/>
      <c r="K15" s="105"/>
      <c r="M15" s="105"/>
      <c r="N15" s="125"/>
      <c r="P15" s="105"/>
      <c r="Q15" s="105"/>
      <c r="R15" s="105"/>
      <c r="S15" s="105"/>
      <c r="T15" s="105"/>
      <c r="V15" s="101"/>
      <c r="X15" s="105"/>
      <c r="Z15" s="105"/>
    </row>
    <row r="16" spans="1:26" ht="21.75" customHeight="1">
      <c r="A16" s="71" t="s">
        <v>137</v>
      </c>
      <c r="C16" s="100" t="s">
        <v>252</v>
      </c>
      <c r="D16" s="105"/>
      <c r="E16" s="100" t="s">
        <v>252</v>
      </c>
      <c r="F16" s="105"/>
      <c r="G16" s="104">
        <v>443549</v>
      </c>
      <c r="H16" s="104"/>
      <c r="I16" s="100" t="s">
        <v>252</v>
      </c>
      <c r="J16" s="104"/>
      <c r="K16" s="100" t="s">
        <v>252</v>
      </c>
      <c r="L16" s="105"/>
      <c r="M16" s="100" t="s">
        <v>252</v>
      </c>
      <c r="N16" s="125"/>
      <c r="O16" s="105"/>
      <c r="P16" s="100" t="s">
        <v>252</v>
      </c>
      <c r="Q16" s="104">
        <v>0</v>
      </c>
      <c r="R16" s="100" t="s">
        <v>252</v>
      </c>
      <c r="S16" s="104">
        <v>0</v>
      </c>
      <c r="T16" s="100" t="s">
        <v>252</v>
      </c>
      <c r="U16" s="105"/>
      <c r="V16" s="105">
        <f>SUM(C16:T16)</f>
        <v>443549</v>
      </c>
      <c r="W16" s="105"/>
      <c r="X16" s="104">
        <f>-12186+23+29478-22</f>
        <v>17293</v>
      </c>
      <c r="Y16" s="105"/>
      <c r="Z16" s="105">
        <f>SUM(V16:X16)</f>
        <v>460842</v>
      </c>
    </row>
    <row r="17" spans="1:26" ht="21.75" customHeight="1">
      <c r="A17" s="71" t="s">
        <v>111</v>
      </c>
      <c r="C17" s="100" t="s">
        <v>252</v>
      </c>
      <c r="D17" s="105"/>
      <c r="E17" s="100" t="s">
        <v>252</v>
      </c>
      <c r="F17" s="105"/>
      <c r="G17" s="100" t="s">
        <v>252</v>
      </c>
      <c r="H17" s="105"/>
      <c r="I17" s="100" t="s">
        <v>252</v>
      </c>
      <c r="J17" s="105"/>
      <c r="K17" s="105">
        <v>-47034</v>
      </c>
      <c r="L17" s="105"/>
      <c r="M17" s="105">
        <v>6688</v>
      </c>
      <c r="N17" s="125"/>
      <c r="O17" s="105"/>
      <c r="P17" s="100" t="s">
        <v>252</v>
      </c>
      <c r="Q17" s="105">
        <v>0</v>
      </c>
      <c r="R17" s="100" t="s">
        <v>252</v>
      </c>
      <c r="S17" s="105">
        <v>0</v>
      </c>
      <c r="T17" s="100" t="s">
        <v>252</v>
      </c>
      <c r="U17" s="105"/>
      <c r="V17" s="105">
        <f>SUM(C17:T17)</f>
        <v>-40346</v>
      </c>
      <c r="W17" s="105"/>
      <c r="X17" s="105">
        <f>-254+218</f>
        <v>-36</v>
      </c>
      <c r="Y17" s="105"/>
      <c r="Z17" s="105">
        <f>SUM(V17:X17)</f>
        <v>-40382</v>
      </c>
    </row>
    <row r="18" spans="1:26" ht="21.75" customHeight="1">
      <c r="A18" s="71" t="s">
        <v>143</v>
      </c>
      <c r="C18" s="108"/>
      <c r="D18" s="105"/>
      <c r="E18" s="108"/>
      <c r="F18" s="105"/>
      <c r="G18" s="108"/>
      <c r="H18" s="104"/>
      <c r="I18" s="108"/>
      <c r="J18" s="104"/>
      <c r="K18" s="108"/>
      <c r="L18" s="105"/>
      <c r="M18" s="108"/>
      <c r="N18" s="142"/>
      <c r="O18" s="105"/>
      <c r="P18" s="108"/>
      <c r="Q18" s="105"/>
      <c r="R18" s="108"/>
      <c r="S18" s="104"/>
      <c r="T18" s="108"/>
      <c r="U18" s="105"/>
      <c r="V18" s="108"/>
      <c r="W18" s="105"/>
      <c r="X18" s="108"/>
      <c r="Y18" s="105"/>
      <c r="Z18" s="108"/>
    </row>
    <row r="19" spans="1:26" ht="21.75" customHeight="1">
      <c r="A19" s="71" t="s">
        <v>144</v>
      </c>
      <c r="C19" s="100" t="s">
        <v>252</v>
      </c>
      <c r="D19" s="105"/>
      <c r="E19" s="100" t="s">
        <v>252</v>
      </c>
      <c r="F19" s="105"/>
      <c r="G19" s="45">
        <f>SUM(G13:G17)</f>
        <v>443549</v>
      </c>
      <c r="H19" s="105"/>
      <c r="I19" s="100" t="s">
        <v>252</v>
      </c>
      <c r="J19" s="105"/>
      <c r="K19" s="45">
        <f>SUM(K13:K17)</f>
        <v>-47034</v>
      </c>
      <c r="L19" s="105"/>
      <c r="M19" s="45">
        <f>SUM(M13:M17)</f>
        <v>6688</v>
      </c>
      <c r="N19" s="142"/>
      <c r="O19" s="105"/>
      <c r="P19" s="100" t="s">
        <v>252</v>
      </c>
      <c r="Q19" s="105"/>
      <c r="R19" s="100" t="s">
        <v>252</v>
      </c>
      <c r="S19" s="105"/>
      <c r="T19" s="100" t="s">
        <v>252</v>
      </c>
      <c r="U19" s="105"/>
      <c r="V19" s="105">
        <f>SUM(C19:T19)</f>
        <v>403203</v>
      </c>
      <c r="W19" s="105"/>
      <c r="X19" s="45">
        <f>SUM(X13:X17)</f>
        <v>17257</v>
      </c>
      <c r="Y19" s="105"/>
      <c r="Z19" s="105">
        <f>SUM(V19:X19)</f>
        <v>420460</v>
      </c>
    </row>
    <row r="20" spans="1:26" ht="21.75" customHeight="1">
      <c r="A20" s="71" t="s">
        <v>197</v>
      </c>
      <c r="C20" s="99" t="s">
        <v>252</v>
      </c>
      <c r="D20" s="105"/>
      <c r="E20" s="99" t="s">
        <v>252</v>
      </c>
      <c r="F20" s="105"/>
      <c r="G20" s="99" t="s">
        <v>252</v>
      </c>
      <c r="H20" s="104"/>
      <c r="I20" s="99" t="s">
        <v>252</v>
      </c>
      <c r="J20" s="104"/>
      <c r="K20" s="99" t="s">
        <v>252</v>
      </c>
      <c r="L20" s="105"/>
      <c r="M20" s="99" t="s">
        <v>252</v>
      </c>
      <c r="N20" s="142"/>
      <c r="O20" s="105"/>
      <c r="P20" s="99" t="s">
        <v>252</v>
      </c>
      <c r="Q20" s="105"/>
      <c r="R20" s="109">
        <v>1275132</v>
      </c>
      <c r="S20" s="104"/>
      <c r="T20" s="99" t="s">
        <v>252</v>
      </c>
      <c r="U20" s="105"/>
      <c r="V20" s="109">
        <f>SUM(C20:T20)</f>
        <v>1275132</v>
      </c>
      <c r="W20" s="105"/>
      <c r="X20" s="109">
        <v>153288</v>
      </c>
      <c r="Y20" s="105"/>
      <c r="Z20" s="109">
        <f aca="true" t="shared" si="0" ref="Z20:Z25">SUM(V20:X20)</f>
        <v>1428420</v>
      </c>
    </row>
    <row r="21" spans="1:27" ht="21.75" customHeight="1">
      <c r="A21" s="96" t="s">
        <v>59</v>
      </c>
      <c r="B21" s="113"/>
      <c r="C21" s="155" t="s">
        <v>252</v>
      </c>
      <c r="D21" s="101"/>
      <c r="E21" s="155" t="s">
        <v>252</v>
      </c>
      <c r="F21" s="101"/>
      <c r="G21" s="102">
        <f>SUM(G19:G20)</f>
        <v>443549</v>
      </c>
      <c r="H21" s="102"/>
      <c r="I21" s="155" t="s">
        <v>252</v>
      </c>
      <c r="J21" s="102"/>
      <c r="K21" s="102">
        <f>SUM(K19:K20)</f>
        <v>-47034</v>
      </c>
      <c r="L21" s="101"/>
      <c r="M21" s="102">
        <f>SUM(M19:M20)</f>
        <v>6688</v>
      </c>
      <c r="N21" s="66"/>
      <c r="O21" s="101"/>
      <c r="P21" s="155" t="s">
        <v>252</v>
      </c>
      <c r="Q21" s="101"/>
      <c r="R21" s="102">
        <f>SUM(R19:R20)</f>
        <v>1275132</v>
      </c>
      <c r="S21" s="102"/>
      <c r="T21" s="155" t="s">
        <v>252</v>
      </c>
      <c r="U21" s="101"/>
      <c r="V21" s="102">
        <f>SUM(V19:V20)</f>
        <v>1678335</v>
      </c>
      <c r="W21" s="101"/>
      <c r="X21" s="102">
        <f>SUM(X19:X20)</f>
        <v>170545</v>
      </c>
      <c r="Y21" s="101"/>
      <c r="Z21" s="101">
        <f t="shared" si="0"/>
        <v>1848880</v>
      </c>
      <c r="AA21" s="88"/>
    </row>
    <row r="22" spans="1:26" ht="21.75" customHeight="1">
      <c r="A22" s="71" t="s">
        <v>182</v>
      </c>
      <c r="C22" s="104"/>
      <c r="D22" s="105"/>
      <c r="E22" s="104"/>
      <c r="F22" s="105"/>
      <c r="G22" s="104"/>
      <c r="H22" s="104"/>
      <c r="I22" s="104"/>
      <c r="J22" s="104"/>
      <c r="K22" s="104"/>
      <c r="L22" s="105"/>
      <c r="M22" s="104"/>
      <c r="N22" s="142"/>
      <c r="O22" s="105"/>
      <c r="P22" s="104"/>
      <c r="Q22" s="105"/>
      <c r="R22" s="104"/>
      <c r="S22" s="104"/>
      <c r="T22" s="104"/>
      <c r="U22" s="105"/>
      <c r="V22" s="104"/>
      <c r="W22" s="105"/>
      <c r="X22" s="104"/>
      <c r="Y22" s="105"/>
      <c r="Z22" s="105"/>
    </row>
    <row r="23" spans="1:26" ht="21.75" customHeight="1">
      <c r="A23" s="71" t="s">
        <v>236</v>
      </c>
      <c r="C23" s="100" t="s">
        <v>252</v>
      </c>
      <c r="D23" s="105"/>
      <c r="E23" s="100" t="s">
        <v>252</v>
      </c>
      <c r="F23" s="105"/>
      <c r="G23" s="100" t="s">
        <v>252</v>
      </c>
      <c r="H23" s="105"/>
      <c r="I23" s="100" t="s">
        <v>252</v>
      </c>
      <c r="J23" s="105"/>
      <c r="K23" s="100" t="s">
        <v>252</v>
      </c>
      <c r="L23" s="105"/>
      <c r="M23" s="100" t="s">
        <v>252</v>
      </c>
      <c r="N23" s="126"/>
      <c r="O23" s="105"/>
      <c r="P23" s="100" t="s">
        <v>252</v>
      </c>
      <c r="Q23" s="105"/>
      <c r="R23" s="105">
        <f>-185278+41456</f>
        <v>-143822</v>
      </c>
      <c r="S23" s="105"/>
      <c r="T23" s="100" t="s">
        <v>252</v>
      </c>
      <c r="U23" s="105"/>
      <c r="V23" s="105">
        <f>SUM(C23:T23)</f>
        <v>-143822</v>
      </c>
      <c r="W23" s="105"/>
      <c r="X23" s="105">
        <v>-41456</v>
      </c>
      <c r="Y23" s="105"/>
      <c r="Z23" s="105">
        <f t="shared" si="0"/>
        <v>-185278</v>
      </c>
    </row>
    <row r="24" spans="1:26" ht="21.75" customHeight="1">
      <c r="A24" s="71" t="s">
        <v>184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42">
        <f>SUM(N18:N22)</f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1.75" customHeight="1">
      <c r="A25" s="71" t="s">
        <v>237</v>
      </c>
      <c r="C25" s="100" t="s">
        <v>252</v>
      </c>
      <c r="D25" s="105"/>
      <c r="E25" s="100" t="s">
        <v>252</v>
      </c>
      <c r="F25" s="105"/>
      <c r="G25" s="100" t="s">
        <v>252</v>
      </c>
      <c r="H25" s="105"/>
      <c r="I25" s="100" t="s">
        <v>252</v>
      </c>
      <c r="J25" s="105"/>
      <c r="K25" s="100" t="s">
        <v>252</v>
      </c>
      <c r="L25" s="105"/>
      <c r="M25" s="100" t="s">
        <v>252</v>
      </c>
      <c r="N25" s="131"/>
      <c r="O25" s="105"/>
      <c r="P25" s="100" t="s">
        <v>252</v>
      </c>
      <c r="Q25" s="105"/>
      <c r="R25" s="100" t="s">
        <v>252</v>
      </c>
      <c r="S25" s="105"/>
      <c r="T25" s="100" t="s">
        <v>252</v>
      </c>
      <c r="U25" s="105"/>
      <c r="V25" s="100" t="s">
        <v>252</v>
      </c>
      <c r="W25" s="105"/>
      <c r="X25" s="105">
        <f>-177149+48500</f>
        <v>-128649</v>
      </c>
      <c r="Y25" s="105"/>
      <c r="Z25" s="105">
        <f t="shared" si="0"/>
        <v>-128649</v>
      </c>
    </row>
    <row r="26" spans="1:26" ht="23.25" customHeight="1" thickBot="1">
      <c r="A26" s="96" t="s">
        <v>71</v>
      </c>
      <c r="C26" s="110">
        <f>C12</f>
        <v>7519938</v>
      </c>
      <c r="D26" s="101"/>
      <c r="E26" s="110">
        <f>E12</f>
        <v>16436492</v>
      </c>
      <c r="F26" s="101"/>
      <c r="G26" s="110">
        <f>G12+G21</f>
        <v>-193249</v>
      </c>
      <c r="H26" s="102"/>
      <c r="I26" s="110">
        <f>I12</f>
        <v>2135301</v>
      </c>
      <c r="J26" s="102"/>
      <c r="K26" s="110">
        <f>K12+K21</f>
        <v>-177159</v>
      </c>
      <c r="L26" s="101"/>
      <c r="M26" s="110">
        <f>M12+M21</f>
        <v>215493</v>
      </c>
      <c r="N26" s="131"/>
      <c r="O26" s="101"/>
      <c r="P26" s="110">
        <f>P12</f>
        <v>820666</v>
      </c>
      <c r="Q26" s="101"/>
      <c r="R26" s="110">
        <f>R12+R21+R23</f>
        <v>17636127</v>
      </c>
      <c r="S26" s="102"/>
      <c r="T26" s="110">
        <f>T12</f>
        <v>-720700</v>
      </c>
      <c r="U26" s="101"/>
      <c r="V26" s="110">
        <f>V12+V21+V23</f>
        <v>43672909</v>
      </c>
      <c r="W26" s="101"/>
      <c r="X26" s="110">
        <f>+X12+X21+X23+X25</f>
        <v>542054</v>
      </c>
      <c r="Y26" s="101"/>
      <c r="Z26" s="110">
        <f>+Z12+Z21+Z23+Z25</f>
        <v>44214963</v>
      </c>
    </row>
    <row r="27" spans="1:27" ht="23.25" customHeight="1" thickTop="1">
      <c r="A27" s="68"/>
      <c r="B27" s="80"/>
      <c r="C27" s="70"/>
      <c r="D27" s="69"/>
      <c r="E27" s="70"/>
      <c r="F27" s="69"/>
      <c r="G27" s="70"/>
      <c r="H27" s="70"/>
      <c r="I27" s="70"/>
      <c r="J27" s="70"/>
      <c r="K27" s="70"/>
      <c r="L27" s="69"/>
      <c r="M27" s="70"/>
      <c r="N27" s="126"/>
      <c r="O27" s="69"/>
      <c r="P27" s="70"/>
      <c r="Q27" s="69"/>
      <c r="R27" s="70"/>
      <c r="S27" s="70"/>
      <c r="T27" s="70"/>
      <c r="U27" s="69"/>
      <c r="V27" s="70"/>
      <c r="W27" s="69"/>
      <c r="X27" s="70"/>
      <c r="Y27" s="69"/>
      <c r="Z27" s="70"/>
      <c r="AA27" s="71"/>
    </row>
    <row r="28" ht="23.25" customHeight="1">
      <c r="N28" s="128"/>
    </row>
    <row r="29" ht="23.25" customHeight="1">
      <c r="N29" s="126"/>
    </row>
    <row r="30" ht="23.25" customHeight="1">
      <c r="N30" s="125"/>
    </row>
    <row r="31" ht="23.25" customHeight="1">
      <c r="N31" s="128"/>
    </row>
  </sheetData>
  <sheetProtection password="C62A" sheet="1" objects="1" scenarios="1"/>
  <mergeCells count="5">
    <mergeCell ref="A3:E3"/>
    <mergeCell ref="C10:Z10"/>
    <mergeCell ref="P5:R5"/>
    <mergeCell ref="C4:Z4"/>
    <mergeCell ref="E5:N5"/>
  </mergeCells>
  <printOptions/>
  <pageMargins left="0.7" right="0.3" top="0.48" bottom="0.5" header="0.5" footer="0.5"/>
  <pageSetup firstPageNumber="7" useFirstPageNumber="1" horizontalDpi="600" verticalDpi="600" orientation="landscape" paperSize="9" scale="80" r:id="rId1"/>
  <headerFooter alignWithMargins="0">
    <oddFooter>&amp;Lหมายเหตุประกอบงบการเงินเป็นส่วนหนึ่งของงบการเงินนี้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showGridLines="0" zoomScaleSheetLayoutView="100" workbookViewId="0" topLeftCell="J19">
      <selection activeCell="F128" sqref="F128"/>
    </sheetView>
  </sheetViews>
  <sheetFormatPr defaultColWidth="9.140625" defaultRowHeight="21.75"/>
  <cols>
    <col min="1" max="1" width="32.28125" style="150" customWidth="1"/>
    <col min="2" max="2" width="9.57421875" style="0" customWidth="1"/>
    <col min="3" max="3" width="9.7109375" style="0" customWidth="1"/>
    <col min="4" max="4" width="1.7109375" style="0" customWidth="1"/>
    <col min="5" max="5" width="11.00390625" style="0" customWidth="1"/>
    <col min="6" max="6" width="1.7109375" style="0" customWidth="1"/>
    <col min="7" max="7" width="10.140625" style="0" customWidth="1"/>
    <col min="8" max="8" width="1.7109375" style="0" customWidth="1"/>
    <col min="9" max="9" width="10.28125" style="0" customWidth="1"/>
    <col min="10" max="10" width="1.7109375" style="0" customWidth="1"/>
    <col min="11" max="11" width="12.00390625" style="0" customWidth="1"/>
    <col min="12" max="12" width="1.7109375" style="0" customWidth="1"/>
    <col min="13" max="13" width="11.00390625" style="0" customWidth="1"/>
    <col min="14" max="15" width="0.85546875" style="0" customWidth="1"/>
    <col min="16" max="16" width="9.28125" style="0" bestFit="1" customWidth="1"/>
    <col min="17" max="17" width="1.7109375" style="0" customWidth="1"/>
    <col min="18" max="18" width="11.421875" style="0" customWidth="1"/>
    <col min="19" max="19" width="1.7109375" style="0" customWidth="1"/>
    <col min="20" max="20" width="11.57421875" style="0" customWidth="1"/>
    <col min="21" max="21" width="1.7109375" style="0" customWidth="1"/>
    <col min="22" max="22" width="10.00390625" style="0" customWidth="1"/>
    <col min="23" max="23" width="1.7109375" style="0" customWidth="1"/>
    <col min="24" max="24" width="10.7109375" style="0" customWidth="1"/>
    <col min="25" max="25" width="1.7109375" style="0" customWidth="1"/>
    <col min="26" max="26" width="8.57421875" style="0" customWidth="1"/>
    <col min="27" max="27" width="1.7109375" style="0" customWidth="1"/>
    <col min="28" max="28" width="11.00390625" style="0" customWidth="1"/>
  </cols>
  <sheetData>
    <row r="1" spans="1:2" s="66" customFormat="1" ht="23.25" customHeight="1">
      <c r="A1" s="146" t="s">
        <v>75</v>
      </c>
      <c r="B1" s="79"/>
    </row>
    <row r="2" spans="1:2" s="66" customFormat="1" ht="23.25" customHeight="1">
      <c r="A2" s="146" t="s">
        <v>138</v>
      </c>
      <c r="B2" s="79"/>
    </row>
    <row r="3" spans="1:5" s="66" customFormat="1" ht="23.25" customHeight="1">
      <c r="A3" s="146" t="s">
        <v>151</v>
      </c>
      <c r="B3" s="153"/>
      <c r="C3" s="153"/>
      <c r="D3" s="153"/>
      <c r="E3" s="153"/>
    </row>
    <row r="4" spans="1:28" s="66" customFormat="1" ht="23.25" customHeight="1">
      <c r="A4" s="147"/>
      <c r="B4" s="79"/>
      <c r="C4" s="162" t="s">
        <v>76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</row>
    <row r="5" spans="1:29" s="66" customFormat="1" ht="23.25" customHeight="1">
      <c r="A5" s="148"/>
      <c r="B5" s="111"/>
      <c r="D5" s="95"/>
      <c r="E5" s="161" t="s">
        <v>62</v>
      </c>
      <c r="F5" s="161"/>
      <c r="G5" s="161"/>
      <c r="H5" s="161"/>
      <c r="I5" s="161"/>
      <c r="J5" s="161"/>
      <c r="K5" s="161"/>
      <c r="L5" s="161"/>
      <c r="M5" s="161"/>
      <c r="N5" s="161"/>
      <c r="O5" s="112"/>
      <c r="P5" s="161" t="s">
        <v>83</v>
      </c>
      <c r="Q5" s="161"/>
      <c r="R5" s="161"/>
      <c r="S5" s="161"/>
      <c r="T5" s="161"/>
      <c r="U5" s="100"/>
      <c r="V5" s="100"/>
      <c r="W5" s="112"/>
      <c r="X5" s="112"/>
      <c r="Y5" s="95"/>
      <c r="Z5" s="95"/>
      <c r="AB5" s="95"/>
      <c r="AC5" s="95"/>
    </row>
    <row r="6" spans="1:29" s="66" customFormat="1" ht="23.25" customHeight="1">
      <c r="A6" s="148"/>
      <c r="B6" s="111"/>
      <c r="D6" s="95"/>
      <c r="E6" s="100"/>
      <c r="F6" s="100"/>
      <c r="G6" s="100"/>
      <c r="H6" s="100"/>
      <c r="I6" s="100"/>
      <c r="J6" s="100"/>
      <c r="K6" s="67" t="s">
        <v>61</v>
      </c>
      <c r="L6" s="100"/>
      <c r="M6" s="100"/>
      <c r="N6" s="154"/>
      <c r="O6" s="112"/>
      <c r="P6" s="163" t="s">
        <v>201</v>
      </c>
      <c r="Q6" s="163"/>
      <c r="R6" s="163"/>
      <c r="S6" s="100"/>
      <c r="T6" s="100"/>
      <c r="U6" s="100"/>
      <c r="V6" s="100"/>
      <c r="W6" s="112"/>
      <c r="X6" s="117" t="s">
        <v>37</v>
      </c>
      <c r="Y6" s="95"/>
      <c r="Z6" s="95"/>
      <c r="AB6" s="95"/>
      <c r="AC6" s="95"/>
    </row>
    <row r="7" spans="1:29" s="66" customFormat="1" ht="23.25" customHeight="1">
      <c r="A7" s="148"/>
      <c r="B7" s="111"/>
      <c r="C7" s="67" t="s">
        <v>23</v>
      </c>
      <c r="E7" s="67"/>
      <c r="F7" s="67"/>
      <c r="G7" s="67"/>
      <c r="H7" s="67"/>
      <c r="I7" s="67" t="s">
        <v>90</v>
      </c>
      <c r="J7" s="67"/>
      <c r="K7" s="67" t="s">
        <v>91</v>
      </c>
      <c r="L7" s="67"/>
      <c r="M7" s="67" t="s">
        <v>62</v>
      </c>
      <c r="N7" s="67"/>
      <c r="O7" s="67"/>
      <c r="P7" s="67"/>
      <c r="Q7" s="67"/>
      <c r="R7" s="67" t="s">
        <v>200</v>
      </c>
      <c r="T7" s="67"/>
      <c r="U7" s="67"/>
      <c r="V7" s="67"/>
      <c r="X7" s="67" t="s">
        <v>38</v>
      </c>
      <c r="Y7" s="67"/>
      <c r="Z7" s="67" t="s">
        <v>37</v>
      </c>
      <c r="AA7" s="67"/>
      <c r="AC7" s="67"/>
    </row>
    <row r="8" spans="1:29" s="66" customFormat="1" ht="23.25" customHeight="1">
      <c r="A8" s="148"/>
      <c r="B8" s="111"/>
      <c r="C8" s="67" t="s">
        <v>108</v>
      </c>
      <c r="E8" s="67" t="s">
        <v>35</v>
      </c>
      <c r="F8" s="67"/>
      <c r="G8" s="67" t="s">
        <v>60</v>
      </c>
      <c r="H8" s="67"/>
      <c r="I8" s="67" t="s">
        <v>243</v>
      </c>
      <c r="J8" s="67"/>
      <c r="K8" s="67" t="s">
        <v>92</v>
      </c>
      <c r="L8" s="67"/>
      <c r="M8" s="67" t="s">
        <v>96</v>
      </c>
      <c r="N8" s="67"/>
      <c r="O8" s="67"/>
      <c r="P8" s="67" t="s">
        <v>49</v>
      </c>
      <c r="Q8" s="67"/>
      <c r="R8" s="67" t="s">
        <v>199</v>
      </c>
      <c r="S8" s="67"/>
      <c r="T8" s="67" t="s">
        <v>51</v>
      </c>
      <c r="U8" s="67"/>
      <c r="V8" s="67" t="s">
        <v>199</v>
      </c>
      <c r="X8" s="67" t="s">
        <v>160</v>
      </c>
      <c r="Y8" s="67"/>
      <c r="Z8" s="67" t="s">
        <v>38</v>
      </c>
      <c r="AA8" s="67"/>
      <c r="AB8" s="67" t="s">
        <v>162</v>
      </c>
      <c r="AC8" s="67"/>
    </row>
    <row r="9" spans="1:29" s="66" customFormat="1" ht="23.25" customHeight="1">
      <c r="A9" s="148"/>
      <c r="B9" s="79" t="s">
        <v>2</v>
      </c>
      <c r="C9" s="67" t="s">
        <v>109</v>
      </c>
      <c r="E9" s="67" t="s">
        <v>36</v>
      </c>
      <c r="F9" s="67"/>
      <c r="G9" s="67" t="s">
        <v>48</v>
      </c>
      <c r="H9" s="67"/>
      <c r="I9" s="67" t="s">
        <v>244</v>
      </c>
      <c r="J9" s="67"/>
      <c r="K9" s="67" t="s">
        <v>110</v>
      </c>
      <c r="L9" s="67"/>
      <c r="M9" s="67" t="s">
        <v>93</v>
      </c>
      <c r="N9" s="67"/>
      <c r="O9" s="67"/>
      <c r="P9" s="67" t="s">
        <v>50</v>
      </c>
      <c r="Q9" s="67"/>
      <c r="R9" s="67" t="s">
        <v>95</v>
      </c>
      <c r="S9" s="67"/>
      <c r="T9" s="67" t="s">
        <v>94</v>
      </c>
      <c r="U9" s="67"/>
      <c r="V9" s="67" t="s">
        <v>95</v>
      </c>
      <c r="X9" s="67" t="s">
        <v>161</v>
      </c>
      <c r="Y9" s="67"/>
      <c r="Z9" s="67" t="s">
        <v>39</v>
      </c>
      <c r="AA9" s="67"/>
      <c r="AB9" s="67" t="s">
        <v>38</v>
      </c>
      <c r="AC9" s="67"/>
    </row>
    <row r="10" spans="1:29" s="66" customFormat="1" ht="23.25" customHeight="1">
      <c r="A10" s="148"/>
      <c r="B10" s="79"/>
      <c r="C10" s="160" t="s">
        <v>77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67"/>
    </row>
    <row r="11" spans="1:29" s="66" customFormat="1" ht="9" customHeight="1">
      <c r="A11" s="148"/>
      <c r="B11" s="79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67"/>
    </row>
    <row r="12" spans="1:28" s="66" customFormat="1" ht="21" customHeight="1">
      <c r="A12" s="149" t="s">
        <v>152</v>
      </c>
      <c r="B12" s="79"/>
      <c r="C12" s="123">
        <v>7519938</v>
      </c>
      <c r="D12" s="123"/>
      <c r="E12" s="123">
        <v>16436492</v>
      </c>
      <c r="F12" s="123"/>
      <c r="G12" s="123">
        <v>-193249</v>
      </c>
      <c r="H12" s="123"/>
      <c r="I12" s="123">
        <v>2135301</v>
      </c>
      <c r="J12" s="123"/>
      <c r="K12" s="123">
        <v>-177159</v>
      </c>
      <c r="L12" s="123"/>
      <c r="M12" s="123">
        <v>215493</v>
      </c>
      <c r="N12" s="123"/>
      <c r="O12" s="123"/>
      <c r="P12" s="123">
        <v>820666</v>
      </c>
      <c r="Q12" s="123"/>
      <c r="R12" s="143" t="s">
        <v>149</v>
      </c>
      <c r="S12" s="123"/>
      <c r="T12" s="123">
        <v>17636127</v>
      </c>
      <c r="U12" s="123"/>
      <c r="V12" s="123">
        <v>-720700</v>
      </c>
      <c r="W12" s="123"/>
      <c r="X12" s="123">
        <v>43672909</v>
      </c>
      <c r="Y12" s="123"/>
      <c r="Z12" s="123">
        <v>542054</v>
      </c>
      <c r="AA12" s="123"/>
      <c r="AB12" s="123">
        <f>SUM(X12:Z12)</f>
        <v>44214963</v>
      </c>
    </row>
    <row r="13" spans="1:28" s="66" customFormat="1" ht="21" customHeight="1">
      <c r="A13" s="147" t="s">
        <v>185</v>
      </c>
      <c r="B13" s="79" t="s">
        <v>240</v>
      </c>
      <c r="C13" s="134" t="s">
        <v>149</v>
      </c>
      <c r="D13" s="135"/>
      <c r="E13" s="134" t="s">
        <v>149</v>
      </c>
      <c r="F13" s="135"/>
      <c r="G13" s="134" t="s">
        <v>149</v>
      </c>
      <c r="H13" s="135"/>
      <c r="I13" s="134" t="s">
        <v>149</v>
      </c>
      <c r="J13" s="135"/>
      <c r="K13" s="134" t="s">
        <v>149</v>
      </c>
      <c r="L13" s="135"/>
      <c r="M13" s="134" t="s">
        <v>149</v>
      </c>
      <c r="N13" s="142"/>
      <c r="O13" s="135"/>
      <c r="P13" s="134" t="s">
        <v>149</v>
      </c>
      <c r="Q13" s="126"/>
      <c r="R13" s="134" t="s">
        <v>149</v>
      </c>
      <c r="S13" s="126"/>
      <c r="T13" s="124">
        <v>909711</v>
      </c>
      <c r="U13" s="125"/>
      <c r="V13" s="134" t="s">
        <v>149</v>
      </c>
      <c r="W13" s="125"/>
      <c r="X13" s="124">
        <v>909711</v>
      </c>
      <c r="Y13" s="125"/>
      <c r="Z13" s="134" t="s">
        <v>149</v>
      </c>
      <c r="AA13" s="125"/>
      <c r="AB13" s="124">
        <f>SUM(X13:Z13)</f>
        <v>909711</v>
      </c>
    </row>
    <row r="14" spans="1:28" s="88" customFormat="1" ht="21" customHeight="1">
      <c r="A14" s="149" t="s">
        <v>186</v>
      </c>
      <c r="C14" s="127">
        <f>SUM(C12:C13)</f>
        <v>7519938</v>
      </c>
      <c r="D14" s="123"/>
      <c r="E14" s="127">
        <f>SUM(E12:E13)</f>
        <v>16436492</v>
      </c>
      <c r="F14" s="123"/>
      <c r="G14" s="127">
        <f>SUM(G12:G13)</f>
        <v>-193249</v>
      </c>
      <c r="H14" s="123"/>
      <c r="I14" s="127">
        <f>SUM(I12:I13)</f>
        <v>2135301</v>
      </c>
      <c r="J14" s="123"/>
      <c r="K14" s="127">
        <f>SUM(K12:K13)</f>
        <v>-177159</v>
      </c>
      <c r="L14" s="123"/>
      <c r="M14" s="127">
        <f>SUM(M12:M13)</f>
        <v>215493</v>
      </c>
      <c r="N14" s="128"/>
      <c r="O14" s="123"/>
      <c r="P14" s="127">
        <f>SUM(P12:P13)</f>
        <v>820666</v>
      </c>
      <c r="Q14" s="128"/>
      <c r="R14" s="144" t="s">
        <v>149</v>
      </c>
      <c r="S14" s="128"/>
      <c r="T14" s="127">
        <f>SUM(T12:T13)</f>
        <v>18545838</v>
      </c>
      <c r="U14" s="123"/>
      <c r="V14" s="127">
        <f>SUM(V12:V13)</f>
        <v>-720700</v>
      </c>
      <c r="W14" s="123"/>
      <c r="X14" s="127">
        <f>SUM(X12:X13)</f>
        <v>44582620</v>
      </c>
      <c r="Y14" s="123"/>
      <c r="Z14" s="127">
        <f>SUM(Z12:Z13)</f>
        <v>542054</v>
      </c>
      <c r="AA14" s="123"/>
      <c r="AB14" s="127">
        <f>SUM(AB12:AB13)</f>
        <v>45124674</v>
      </c>
    </row>
    <row r="15" spans="1:28" s="66" customFormat="1" ht="21" customHeight="1">
      <c r="A15" s="149" t="s">
        <v>142</v>
      </c>
      <c r="B15" s="79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</row>
    <row r="16" spans="1:28" s="66" customFormat="1" ht="21" customHeight="1">
      <c r="A16" s="149" t="s">
        <v>153</v>
      </c>
      <c r="B16" s="79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</row>
    <row r="17" spans="1:28" s="66" customFormat="1" ht="21" customHeight="1">
      <c r="A17" s="148" t="s">
        <v>235</v>
      </c>
      <c r="B17" s="79"/>
      <c r="C17" s="125"/>
      <c r="D17" s="129"/>
      <c r="E17" s="125"/>
      <c r="F17" s="129"/>
      <c r="G17" s="125"/>
      <c r="H17" s="125"/>
      <c r="I17" s="125"/>
      <c r="J17" s="125"/>
      <c r="K17" s="125"/>
      <c r="L17" s="129"/>
      <c r="M17" s="125"/>
      <c r="N17" s="125"/>
      <c r="O17" s="129"/>
      <c r="P17" s="125"/>
      <c r="Q17" s="125"/>
      <c r="R17" s="125"/>
      <c r="S17" s="125"/>
      <c r="T17" s="125"/>
      <c r="U17" s="125"/>
      <c r="V17" s="125"/>
      <c r="W17" s="129"/>
      <c r="X17" s="123"/>
      <c r="Y17" s="129"/>
      <c r="Z17" s="125"/>
      <c r="AA17" s="129"/>
      <c r="AB17" s="125"/>
    </row>
    <row r="18" spans="1:28" s="66" customFormat="1" ht="21" customHeight="1">
      <c r="A18" s="147" t="s">
        <v>137</v>
      </c>
      <c r="B18" s="79"/>
      <c r="C18" s="142" t="s">
        <v>149</v>
      </c>
      <c r="D18" s="125"/>
      <c r="E18" s="142" t="s">
        <v>149</v>
      </c>
      <c r="F18" s="125"/>
      <c r="G18" s="126">
        <v>-815886</v>
      </c>
      <c r="H18" s="126"/>
      <c r="I18" s="142" t="s">
        <v>149</v>
      </c>
      <c r="J18" s="126"/>
      <c r="K18" s="142" t="s">
        <v>149</v>
      </c>
      <c r="L18" s="125"/>
      <c r="M18" s="142" t="s">
        <v>149</v>
      </c>
      <c r="N18" s="142"/>
      <c r="O18" s="125"/>
      <c r="P18" s="142" t="s">
        <v>149</v>
      </c>
      <c r="Q18" s="126"/>
      <c r="R18" s="142" t="s">
        <v>149</v>
      </c>
      <c r="S18" s="126"/>
      <c r="T18" s="142" t="s">
        <v>149</v>
      </c>
      <c r="U18" s="126"/>
      <c r="V18" s="142" t="s">
        <v>149</v>
      </c>
      <c r="W18" s="125"/>
      <c r="X18" s="125">
        <f>SUM(C18:W18)</f>
        <v>-815886</v>
      </c>
      <c r="Y18" s="125"/>
      <c r="Z18" s="126">
        <v>-99899</v>
      </c>
      <c r="AA18" s="125"/>
      <c r="AB18" s="125">
        <f>SUM(X18:Z18)</f>
        <v>-915785</v>
      </c>
    </row>
    <row r="19" spans="1:28" s="66" customFormat="1" ht="21" customHeight="1">
      <c r="A19" s="147" t="s">
        <v>245</v>
      </c>
      <c r="B19" s="79"/>
      <c r="C19" s="142"/>
      <c r="D19" s="125"/>
      <c r="E19" s="142"/>
      <c r="F19" s="125"/>
      <c r="G19" s="126"/>
      <c r="H19" s="126"/>
      <c r="I19" s="142"/>
      <c r="J19" s="126"/>
      <c r="K19" s="142"/>
      <c r="L19" s="125"/>
      <c r="M19" s="142"/>
      <c r="N19" s="142"/>
      <c r="O19" s="125"/>
      <c r="P19" s="142"/>
      <c r="Q19" s="126"/>
      <c r="R19" s="142"/>
      <c r="S19" s="126"/>
      <c r="T19" s="142"/>
      <c r="U19" s="126"/>
      <c r="V19" s="142"/>
      <c r="W19" s="125"/>
      <c r="X19" s="125"/>
      <c r="Y19" s="125"/>
      <c r="Z19" s="126"/>
      <c r="AA19" s="125"/>
      <c r="AB19" s="125"/>
    </row>
    <row r="20" spans="1:28" s="66" customFormat="1" ht="21" customHeight="1">
      <c r="A20" s="147" t="s">
        <v>246</v>
      </c>
      <c r="B20" s="79"/>
      <c r="C20" s="142" t="s">
        <v>149</v>
      </c>
      <c r="D20" s="125"/>
      <c r="E20" s="142" t="s">
        <v>149</v>
      </c>
      <c r="F20" s="125"/>
      <c r="G20" s="142" t="s">
        <v>149</v>
      </c>
      <c r="H20" s="126"/>
      <c r="I20" s="126">
        <v>196787</v>
      </c>
      <c r="J20" s="126"/>
      <c r="K20" s="142" t="s">
        <v>149</v>
      </c>
      <c r="L20" s="125"/>
      <c r="M20" s="142" t="s">
        <v>149</v>
      </c>
      <c r="N20" s="142"/>
      <c r="O20" s="125"/>
      <c r="P20" s="142" t="s">
        <v>149</v>
      </c>
      <c r="Q20" s="126"/>
      <c r="R20" s="142" t="s">
        <v>149</v>
      </c>
      <c r="S20" s="126"/>
      <c r="T20" s="126">
        <v>206</v>
      </c>
      <c r="U20" s="126"/>
      <c r="V20" s="142" t="s">
        <v>149</v>
      </c>
      <c r="W20" s="125"/>
      <c r="X20" s="125">
        <f>SUM(C20:W20)</f>
        <v>196993</v>
      </c>
      <c r="Y20" s="125"/>
      <c r="Z20" s="142" t="s">
        <v>149</v>
      </c>
      <c r="AA20" s="125"/>
      <c r="AB20" s="125">
        <f>SUM(X20:Z20)</f>
        <v>196993</v>
      </c>
    </row>
    <row r="21" spans="1:28" s="66" customFormat="1" ht="21" customHeight="1">
      <c r="A21" s="148" t="s">
        <v>111</v>
      </c>
      <c r="B21" s="79"/>
      <c r="C21" s="142" t="s">
        <v>149</v>
      </c>
      <c r="D21" s="125"/>
      <c r="E21" s="142" t="s">
        <v>149</v>
      </c>
      <c r="F21" s="125"/>
      <c r="G21" s="142" t="s">
        <v>149</v>
      </c>
      <c r="H21" s="125"/>
      <c r="I21" s="142" t="s">
        <v>149</v>
      </c>
      <c r="J21" s="125"/>
      <c r="K21" s="125">
        <v>-656114</v>
      </c>
      <c r="L21" s="125"/>
      <c r="M21" s="126">
        <v>8486</v>
      </c>
      <c r="N21" s="142"/>
      <c r="O21" s="125"/>
      <c r="P21" s="142" t="s">
        <v>149</v>
      </c>
      <c r="Q21" s="125"/>
      <c r="R21" s="142" t="s">
        <v>149</v>
      </c>
      <c r="S21" s="125"/>
      <c r="T21" s="142" t="s">
        <v>149</v>
      </c>
      <c r="U21" s="125"/>
      <c r="V21" s="142" t="s">
        <v>149</v>
      </c>
      <c r="W21" s="125"/>
      <c r="X21" s="125">
        <f>SUM(C21:W21)</f>
        <v>-647628</v>
      </c>
      <c r="Y21" s="125"/>
      <c r="Z21" s="125">
        <v>-525</v>
      </c>
      <c r="AA21" s="125"/>
      <c r="AB21" s="125">
        <f>SUM(X21:Z21)</f>
        <v>-648153</v>
      </c>
    </row>
    <row r="22" spans="1:28" s="66" customFormat="1" ht="21" customHeight="1">
      <c r="A22" s="148" t="s">
        <v>234</v>
      </c>
      <c r="B22" s="79"/>
      <c r="C22" s="134" t="s">
        <v>149</v>
      </c>
      <c r="D22" s="125"/>
      <c r="E22" s="134" t="s">
        <v>149</v>
      </c>
      <c r="F22" s="125"/>
      <c r="G22" s="134" t="s">
        <v>149</v>
      </c>
      <c r="H22" s="125"/>
      <c r="I22" s="134" t="s">
        <v>149</v>
      </c>
      <c r="J22" s="125"/>
      <c r="K22" s="134" t="s">
        <v>149</v>
      </c>
      <c r="L22" s="125"/>
      <c r="M22" s="124">
        <v>1191133</v>
      </c>
      <c r="N22" s="142"/>
      <c r="O22" s="125"/>
      <c r="P22" s="134" t="s">
        <v>149</v>
      </c>
      <c r="Q22" s="125"/>
      <c r="R22" s="134" t="s">
        <v>149</v>
      </c>
      <c r="S22" s="125"/>
      <c r="T22" s="134" t="s">
        <v>149</v>
      </c>
      <c r="U22" s="125"/>
      <c r="V22" s="134" t="s">
        <v>149</v>
      </c>
      <c r="W22" s="125"/>
      <c r="X22" s="125">
        <f>SUM(C22:W22)</f>
        <v>1191133</v>
      </c>
      <c r="Y22" s="125"/>
      <c r="Z22" s="134" t="s">
        <v>149</v>
      </c>
      <c r="AA22" s="125"/>
      <c r="AB22" s="125">
        <f>SUM(X22:Z22)</f>
        <v>1191133</v>
      </c>
    </row>
    <row r="23" spans="1:28" s="66" customFormat="1" ht="21" customHeight="1">
      <c r="A23" s="148" t="s">
        <v>143</v>
      </c>
      <c r="B23" s="79"/>
      <c r="C23" s="130"/>
      <c r="D23" s="125"/>
      <c r="E23" s="130"/>
      <c r="F23" s="125"/>
      <c r="G23" s="130"/>
      <c r="H23" s="126"/>
      <c r="I23" s="130"/>
      <c r="J23" s="126"/>
      <c r="K23" s="130"/>
      <c r="L23" s="125"/>
      <c r="M23" s="130"/>
      <c r="N23" s="126"/>
      <c r="O23" s="125"/>
      <c r="P23" s="130"/>
      <c r="Q23" s="126"/>
      <c r="R23" s="126"/>
      <c r="S23" s="125"/>
      <c r="T23" s="130"/>
      <c r="U23" s="126"/>
      <c r="V23" s="130"/>
      <c r="W23" s="125"/>
      <c r="X23" s="130"/>
      <c r="Y23" s="125"/>
      <c r="Z23" s="130"/>
      <c r="AA23" s="125"/>
      <c r="AB23" s="130"/>
    </row>
    <row r="24" spans="1:28" s="66" customFormat="1" ht="21" customHeight="1">
      <c r="A24" s="148" t="s">
        <v>144</v>
      </c>
      <c r="B24" s="79"/>
      <c r="C24" s="142" t="s">
        <v>149</v>
      </c>
      <c r="D24" s="142"/>
      <c r="E24" s="142" t="s">
        <v>149</v>
      </c>
      <c r="F24" s="142"/>
      <c r="G24" s="126">
        <f>SUM(G18:G22)</f>
        <v>-815886</v>
      </c>
      <c r="H24" s="126"/>
      <c r="I24" s="126">
        <f>SUM(I18:I22)</f>
        <v>196787</v>
      </c>
      <c r="J24" s="126"/>
      <c r="K24" s="126">
        <f>SUM(K18:K22)</f>
        <v>-656114</v>
      </c>
      <c r="L24" s="126"/>
      <c r="M24" s="126">
        <f>SUM(M18:M22)</f>
        <v>1199619</v>
      </c>
      <c r="N24" s="142"/>
      <c r="O24" s="142"/>
      <c r="P24" s="151" t="s">
        <v>149</v>
      </c>
      <c r="Q24" s="142"/>
      <c r="R24" s="151" t="s">
        <v>149</v>
      </c>
      <c r="S24" s="142"/>
      <c r="T24" s="126">
        <f>SUM(T18:T22)</f>
        <v>206</v>
      </c>
      <c r="U24" s="142"/>
      <c r="V24" s="151" t="s">
        <v>149</v>
      </c>
      <c r="W24" s="142"/>
      <c r="X24" s="126">
        <f>SUM(X18:X22)</f>
        <v>-75388</v>
      </c>
      <c r="Y24" s="126"/>
      <c r="Z24" s="126">
        <f>SUM(Z18:Z22)</f>
        <v>-100424</v>
      </c>
      <c r="AA24" s="126"/>
      <c r="AB24" s="126">
        <f>SUM(AA18:AB22)</f>
        <v>-175812</v>
      </c>
    </row>
    <row r="25" spans="1:28" s="66" customFormat="1" ht="21" customHeight="1">
      <c r="A25" s="148" t="s">
        <v>197</v>
      </c>
      <c r="B25" s="79"/>
      <c r="C25" s="134" t="s">
        <v>149</v>
      </c>
      <c r="D25" s="125"/>
      <c r="E25" s="134" t="s">
        <v>149</v>
      </c>
      <c r="F25" s="125"/>
      <c r="G25" s="134" t="s">
        <v>149</v>
      </c>
      <c r="H25" s="126"/>
      <c r="I25" s="134" t="s">
        <v>149</v>
      </c>
      <c r="J25" s="126"/>
      <c r="K25" s="134" t="s">
        <v>149</v>
      </c>
      <c r="L25" s="125"/>
      <c r="M25" s="134" t="s">
        <v>149</v>
      </c>
      <c r="N25" s="126"/>
      <c r="O25" s="125"/>
      <c r="P25" s="134" t="s">
        <v>149</v>
      </c>
      <c r="Q25" s="126"/>
      <c r="R25" s="134" t="s">
        <v>149</v>
      </c>
      <c r="S25" s="125"/>
      <c r="T25" s="124">
        <v>3128404</v>
      </c>
      <c r="U25" s="126"/>
      <c r="V25" s="134" t="s">
        <v>149</v>
      </c>
      <c r="W25" s="125"/>
      <c r="X25" s="124">
        <f>SUM(C25:W25)</f>
        <v>3128404</v>
      </c>
      <c r="Y25" s="125"/>
      <c r="Z25" s="124">
        <v>95876</v>
      </c>
      <c r="AA25" s="125"/>
      <c r="AB25" s="124">
        <f>SUM(X25:Z25)</f>
        <v>3224280</v>
      </c>
    </row>
    <row r="26" spans="1:30" s="66" customFormat="1" ht="21" customHeight="1">
      <c r="A26" s="149" t="s">
        <v>59</v>
      </c>
      <c r="B26" s="113"/>
      <c r="C26" s="143" t="s">
        <v>149</v>
      </c>
      <c r="D26" s="123"/>
      <c r="E26" s="143" t="s">
        <v>149</v>
      </c>
      <c r="F26" s="123"/>
      <c r="G26" s="128">
        <f>SUM(G24:G25)</f>
        <v>-815886</v>
      </c>
      <c r="H26" s="128"/>
      <c r="I26" s="128">
        <f>SUM(I24:I25)</f>
        <v>196787</v>
      </c>
      <c r="J26" s="128"/>
      <c r="K26" s="128">
        <f>SUM(K24:K25)</f>
        <v>-656114</v>
      </c>
      <c r="L26" s="123"/>
      <c r="M26" s="128">
        <f>SUM(M24:M25)</f>
        <v>1199619</v>
      </c>
      <c r="N26" s="128"/>
      <c r="O26" s="123"/>
      <c r="P26" s="143" t="s">
        <v>149</v>
      </c>
      <c r="Q26" s="128"/>
      <c r="R26" s="143" t="s">
        <v>149</v>
      </c>
      <c r="S26" s="123"/>
      <c r="T26" s="128">
        <f>SUM(T24:T25)</f>
        <v>3128610</v>
      </c>
      <c r="U26" s="128"/>
      <c r="V26" s="143" t="s">
        <v>149</v>
      </c>
      <c r="W26" s="123"/>
      <c r="X26" s="128">
        <f>SUM(X24:X25)</f>
        <v>3053016</v>
      </c>
      <c r="Y26" s="123"/>
      <c r="Z26" s="128">
        <f>SUM(Z24:Z25)</f>
        <v>-4548</v>
      </c>
      <c r="AA26" s="123"/>
      <c r="AB26" s="123">
        <f>SUM(X26:Z26)</f>
        <v>3048468</v>
      </c>
      <c r="AC26" s="88"/>
      <c r="AD26" s="88"/>
    </row>
    <row r="27" spans="1:28" s="66" customFormat="1" ht="21" customHeight="1">
      <c r="A27" s="148" t="s">
        <v>202</v>
      </c>
      <c r="B27" s="79" t="s">
        <v>241</v>
      </c>
      <c r="C27" s="142" t="s">
        <v>149</v>
      </c>
      <c r="D27" s="125"/>
      <c r="E27" s="142" t="s">
        <v>149</v>
      </c>
      <c r="F27" s="125"/>
      <c r="G27" s="142" t="s">
        <v>149</v>
      </c>
      <c r="H27" s="125"/>
      <c r="I27" s="142" t="s">
        <v>149</v>
      </c>
      <c r="J27" s="125"/>
      <c r="K27" s="142" t="s">
        <v>149</v>
      </c>
      <c r="L27" s="125"/>
      <c r="M27" s="142" t="s">
        <v>149</v>
      </c>
      <c r="N27" s="131"/>
      <c r="O27" s="125"/>
      <c r="P27" s="151" t="s">
        <v>149</v>
      </c>
      <c r="Q27" s="131"/>
      <c r="R27" s="152">
        <v>1396018</v>
      </c>
      <c r="S27" s="125"/>
      <c r="T27" s="152">
        <v>-1396018</v>
      </c>
      <c r="U27" s="125"/>
      <c r="V27" s="151" t="s">
        <v>149</v>
      </c>
      <c r="W27" s="125"/>
      <c r="X27" s="151" t="s">
        <v>149</v>
      </c>
      <c r="Y27" s="125"/>
      <c r="Z27" s="151" t="s">
        <v>149</v>
      </c>
      <c r="AA27" s="125"/>
      <c r="AB27" s="151" t="s">
        <v>149</v>
      </c>
    </row>
    <row r="28" spans="1:28" s="66" customFormat="1" ht="21" customHeight="1">
      <c r="A28" s="148" t="s">
        <v>209</v>
      </c>
      <c r="B28" s="79" t="s">
        <v>241</v>
      </c>
      <c r="C28" s="142" t="s">
        <v>149</v>
      </c>
      <c r="D28" s="125"/>
      <c r="E28" s="142" t="s">
        <v>149</v>
      </c>
      <c r="F28" s="125"/>
      <c r="G28" s="142" t="s">
        <v>149</v>
      </c>
      <c r="H28" s="125"/>
      <c r="I28" s="142" t="s">
        <v>149</v>
      </c>
      <c r="J28" s="125"/>
      <c r="K28" s="142" t="s">
        <v>149</v>
      </c>
      <c r="L28" s="125"/>
      <c r="M28" s="142" t="s">
        <v>149</v>
      </c>
      <c r="N28" s="131"/>
      <c r="O28" s="125"/>
      <c r="P28" s="151" t="s">
        <v>149</v>
      </c>
      <c r="Q28" s="131"/>
      <c r="R28" s="151" t="s">
        <v>149</v>
      </c>
      <c r="S28" s="125"/>
      <c r="T28" s="151" t="s">
        <v>149</v>
      </c>
      <c r="U28" s="125"/>
      <c r="V28" s="152">
        <v>-1396018</v>
      </c>
      <c r="W28" s="125"/>
      <c r="X28" s="125">
        <f>SUM(C28:W28)</f>
        <v>-1396018</v>
      </c>
      <c r="Y28" s="125"/>
      <c r="Z28" s="151" t="s">
        <v>149</v>
      </c>
      <c r="AA28" s="125"/>
      <c r="AB28" s="125">
        <f>SUM(X28:Z28)</f>
        <v>-1396018</v>
      </c>
    </row>
    <row r="29" spans="1:28" s="66" customFormat="1" ht="21" customHeight="1">
      <c r="A29" s="148" t="s">
        <v>187</v>
      </c>
      <c r="B29" s="79"/>
      <c r="C29" s="126"/>
      <c r="D29" s="125"/>
      <c r="E29" s="126"/>
      <c r="F29" s="125"/>
      <c r="G29" s="126"/>
      <c r="H29" s="126"/>
      <c r="I29" s="126"/>
      <c r="J29" s="126"/>
      <c r="K29" s="126"/>
      <c r="L29" s="125"/>
      <c r="M29" s="126"/>
      <c r="N29" s="126"/>
      <c r="O29" s="125"/>
      <c r="P29" s="126"/>
      <c r="Q29" s="126"/>
      <c r="R29" s="126"/>
      <c r="S29" s="125"/>
      <c r="T29" s="126"/>
      <c r="U29" s="126"/>
      <c r="V29" s="126"/>
      <c r="W29" s="125"/>
      <c r="X29" s="126"/>
      <c r="Y29" s="125"/>
      <c r="Z29" s="126"/>
      <c r="AA29" s="125"/>
      <c r="AB29" s="125"/>
    </row>
    <row r="30" spans="1:28" s="66" customFormat="1" ht="21" customHeight="1">
      <c r="A30" s="148" t="s">
        <v>183</v>
      </c>
      <c r="B30" s="79"/>
      <c r="C30" s="134" t="s">
        <v>149</v>
      </c>
      <c r="D30" s="125"/>
      <c r="E30" s="134" t="s">
        <v>149</v>
      </c>
      <c r="F30" s="125"/>
      <c r="G30" s="134" t="s">
        <v>149</v>
      </c>
      <c r="H30" s="125"/>
      <c r="I30" s="134" t="s">
        <v>149</v>
      </c>
      <c r="J30" s="125"/>
      <c r="K30" s="134" t="s">
        <v>149</v>
      </c>
      <c r="L30" s="125"/>
      <c r="M30" s="134" t="s">
        <v>149</v>
      </c>
      <c r="N30" s="125"/>
      <c r="O30" s="125"/>
      <c r="P30" s="134" t="s">
        <v>149</v>
      </c>
      <c r="Q30" s="125"/>
      <c r="R30" s="134" t="s">
        <v>149</v>
      </c>
      <c r="S30" s="125"/>
      <c r="T30" s="125">
        <v>-1186534</v>
      </c>
      <c r="U30" s="125"/>
      <c r="V30" s="134" t="s">
        <v>149</v>
      </c>
      <c r="W30" s="125"/>
      <c r="X30" s="125">
        <f>SUM(C30:W30)</f>
        <v>-1186534</v>
      </c>
      <c r="Y30" s="125"/>
      <c r="Z30" s="125">
        <v>-39799</v>
      </c>
      <c r="AA30" s="125"/>
      <c r="AB30" s="125">
        <f>SUM(X30:Z30)</f>
        <v>-1226333</v>
      </c>
    </row>
    <row r="31" spans="1:28" s="66" customFormat="1" ht="21" customHeight="1" thickBot="1">
      <c r="A31" s="149" t="s">
        <v>154</v>
      </c>
      <c r="B31" s="79"/>
      <c r="C31" s="132">
        <f>SUM(C26:C30)+C14</f>
        <v>7519938</v>
      </c>
      <c r="D31" s="123"/>
      <c r="E31" s="132">
        <f>SUM(E26:E30)+E14</f>
        <v>16436492</v>
      </c>
      <c r="F31" s="123"/>
      <c r="G31" s="132">
        <f>SUM(G26:G30)+G14</f>
        <v>-1009135</v>
      </c>
      <c r="H31" s="128"/>
      <c r="I31" s="132">
        <f>SUM(I26:I30)+I14</f>
        <v>2332088</v>
      </c>
      <c r="J31" s="128"/>
      <c r="K31" s="132">
        <f>SUM(K26:K30)+K14</f>
        <v>-833273</v>
      </c>
      <c r="L31" s="123"/>
      <c r="M31" s="132">
        <f>SUM(M26:M30)+M14</f>
        <v>1415112</v>
      </c>
      <c r="N31" s="128"/>
      <c r="O31" s="123"/>
      <c r="P31" s="132">
        <f>SUM(P26:P30)+P14</f>
        <v>820666</v>
      </c>
      <c r="Q31" s="128"/>
      <c r="R31" s="132">
        <f>SUM(R26:R30)</f>
        <v>1396018</v>
      </c>
      <c r="S31" s="123"/>
      <c r="T31" s="132">
        <f>SUM(T26:T30)+T14</f>
        <v>19091896</v>
      </c>
      <c r="U31" s="128"/>
      <c r="V31" s="132">
        <f>SUM(V26:V30)+V14</f>
        <v>-2116718</v>
      </c>
      <c r="W31" s="123"/>
      <c r="X31" s="132">
        <f>SUM(X26:X30)+X14</f>
        <v>45053084</v>
      </c>
      <c r="Y31" s="123"/>
      <c r="Z31" s="132">
        <f>SUM(Z26:Z30)+Z14</f>
        <v>497707</v>
      </c>
      <c r="AA31" s="123"/>
      <c r="AB31" s="132">
        <f>SUM(AB26:AB30)+AB14</f>
        <v>45550791</v>
      </c>
    </row>
    <row r="32" ht="22.5" thickTop="1"/>
  </sheetData>
  <sheetProtection password="C62A" sheet="1" objects="1" scenarios="1"/>
  <mergeCells count="5">
    <mergeCell ref="C10:AB10"/>
    <mergeCell ref="P6:R6"/>
    <mergeCell ref="C4:AB4"/>
    <mergeCell ref="P5:T5"/>
    <mergeCell ref="E5:N5"/>
  </mergeCells>
  <printOptions/>
  <pageMargins left="0.73" right="0.22" top="0.48" bottom="0.36" header="0.5" footer="0.39"/>
  <pageSetup firstPageNumber="8" useFirstPageNumber="1" horizontalDpi="600" verticalDpi="600" orientation="landscape" paperSize="9" scale="77" r:id="rId1"/>
  <headerFooter alignWithMargins="0">
    <oddFooter>&amp;Lหมายเหตุประกอบงบการเงินเป็นส่วนหนึ่งของงบการเงินนี้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SheetLayoutView="100" workbookViewId="0" topLeftCell="A4">
      <selection activeCell="F128" sqref="F128"/>
    </sheetView>
  </sheetViews>
  <sheetFormatPr defaultColWidth="9.140625" defaultRowHeight="23.25" customHeight="1"/>
  <cols>
    <col min="1" max="1" width="37.57421875" style="73" customWidth="1"/>
    <col min="2" max="2" width="9.140625" style="82" customWidth="1"/>
    <col min="3" max="3" width="1.7109375" style="72" customWidth="1"/>
    <col min="4" max="4" width="13.57421875" style="72" customWidth="1"/>
    <col min="5" max="5" width="1.7109375" style="72" customWidth="1"/>
    <col min="6" max="6" width="13.7109375" style="72" customWidth="1"/>
    <col min="7" max="7" width="1.7109375" style="72" customWidth="1"/>
    <col min="8" max="8" width="13.28125" style="72" customWidth="1"/>
    <col min="9" max="9" width="1.7109375" style="72" customWidth="1"/>
    <col min="10" max="10" width="15.57421875" style="72" customWidth="1"/>
    <col min="11" max="11" width="1.7109375" style="72" customWidth="1"/>
    <col min="12" max="12" width="14.28125" style="72" customWidth="1"/>
    <col min="13" max="13" width="1.7109375" style="72" customWidth="1"/>
    <col min="14" max="14" width="13.57421875" style="72" customWidth="1"/>
    <col min="15" max="15" width="1.7109375" style="72" customWidth="1"/>
    <col min="16" max="16" width="13.8515625" style="72" customWidth="1"/>
    <col min="17" max="16384" width="9.140625" style="72" customWidth="1"/>
  </cols>
  <sheetData>
    <row r="1" spans="1:17" s="73" customFormat="1" ht="23.25" customHeight="1">
      <c r="A1" s="65" t="s">
        <v>75</v>
      </c>
      <c r="B1" s="81"/>
      <c r="C1" s="69"/>
      <c r="D1" s="70"/>
      <c r="E1" s="70"/>
      <c r="F1" s="70"/>
      <c r="G1" s="69"/>
      <c r="H1" s="70"/>
      <c r="I1" s="69"/>
      <c r="J1" s="70"/>
      <c r="K1" s="70"/>
      <c r="L1" s="70"/>
      <c r="M1" s="69"/>
      <c r="N1" s="70"/>
      <c r="O1" s="69"/>
      <c r="P1" s="70"/>
      <c r="Q1" s="72"/>
    </row>
    <row r="2" spans="1:16" ht="23.25" customHeight="1">
      <c r="A2" s="65" t="s">
        <v>138</v>
      </c>
      <c r="B2" s="81"/>
      <c r="C2" s="69"/>
      <c r="D2" s="70"/>
      <c r="E2" s="70"/>
      <c r="F2" s="70"/>
      <c r="G2" s="69"/>
      <c r="H2" s="70"/>
      <c r="I2" s="69"/>
      <c r="J2" s="70"/>
      <c r="K2" s="70"/>
      <c r="L2" s="70"/>
      <c r="M2" s="69"/>
      <c r="N2" s="70"/>
      <c r="O2" s="69"/>
      <c r="P2" s="70"/>
    </row>
    <row r="3" spans="1:16" ht="23.25" customHeight="1">
      <c r="A3" s="159" t="s">
        <v>151</v>
      </c>
      <c r="B3" s="159"/>
      <c r="C3" s="159"/>
      <c r="D3" s="159"/>
      <c r="E3" s="70"/>
      <c r="F3" s="70"/>
      <c r="G3" s="69"/>
      <c r="H3" s="70"/>
      <c r="I3" s="69"/>
      <c r="J3" s="70"/>
      <c r="K3" s="70"/>
      <c r="L3" s="70"/>
      <c r="M3" s="69"/>
      <c r="N3" s="70"/>
      <c r="O3" s="69"/>
      <c r="P3" s="70"/>
    </row>
    <row r="4" spans="1:16" ht="23.25" customHeight="1">
      <c r="A4" s="65"/>
      <c r="B4" s="65"/>
      <c r="C4" s="65"/>
      <c r="D4" s="65"/>
      <c r="E4" s="70"/>
      <c r="F4" s="70"/>
      <c r="G4" s="69"/>
      <c r="H4" s="70"/>
      <c r="I4" s="69"/>
      <c r="J4" s="70"/>
      <c r="K4" s="70"/>
      <c r="L4" s="70"/>
      <c r="M4" s="69"/>
      <c r="N4" s="70"/>
      <c r="O4" s="69"/>
      <c r="P4" s="70"/>
    </row>
    <row r="5" spans="1:16" s="66" customFormat="1" ht="21.75" customHeight="1">
      <c r="A5" s="96"/>
      <c r="B5" s="97"/>
      <c r="C5" s="95"/>
      <c r="D5" s="164" t="s">
        <v>64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s="66" customFormat="1" ht="21.75" customHeight="1">
      <c r="A6" s="96"/>
      <c r="B6" s="98"/>
      <c r="F6" s="161" t="s">
        <v>62</v>
      </c>
      <c r="G6" s="161"/>
      <c r="H6" s="161"/>
      <c r="I6" s="161"/>
      <c r="J6" s="161"/>
      <c r="K6" s="100"/>
      <c r="L6" s="161" t="s">
        <v>83</v>
      </c>
      <c r="M6" s="161"/>
      <c r="N6" s="161"/>
      <c r="P6" s="67" t="s">
        <v>162</v>
      </c>
    </row>
    <row r="7" spans="1:16" s="66" customFormat="1" ht="21.75" customHeight="1">
      <c r="A7" s="96"/>
      <c r="B7" s="98"/>
      <c r="D7" s="67" t="s">
        <v>23</v>
      </c>
      <c r="E7" s="67"/>
      <c r="F7" s="67"/>
      <c r="G7" s="67"/>
      <c r="H7" s="67" t="s">
        <v>90</v>
      </c>
      <c r="J7" s="67" t="s">
        <v>61</v>
      </c>
      <c r="K7" s="67"/>
      <c r="L7" s="100"/>
      <c r="M7" s="101"/>
      <c r="N7" s="67"/>
      <c r="P7" s="67" t="s">
        <v>38</v>
      </c>
    </row>
    <row r="8" spans="1:16" s="66" customFormat="1" ht="21.75" customHeight="1">
      <c r="A8" s="96"/>
      <c r="B8" s="98"/>
      <c r="D8" s="67" t="s">
        <v>108</v>
      </c>
      <c r="E8" s="67"/>
      <c r="F8" s="67" t="s">
        <v>35</v>
      </c>
      <c r="G8" s="67"/>
      <c r="H8" s="67" t="s">
        <v>243</v>
      </c>
      <c r="J8" s="67" t="s">
        <v>169</v>
      </c>
      <c r="K8" s="67"/>
      <c r="L8" s="67" t="s">
        <v>171</v>
      </c>
      <c r="M8" s="67"/>
      <c r="N8" s="67" t="s">
        <v>51</v>
      </c>
      <c r="P8" s="67" t="s">
        <v>160</v>
      </c>
    </row>
    <row r="9" spans="1:16" s="66" customFormat="1" ht="21.75" customHeight="1">
      <c r="A9" s="71"/>
      <c r="B9" s="79" t="s">
        <v>2</v>
      </c>
      <c r="D9" s="67" t="s">
        <v>109</v>
      </c>
      <c r="E9" s="67"/>
      <c r="F9" s="67" t="s">
        <v>36</v>
      </c>
      <c r="G9" s="67"/>
      <c r="H9" s="67" t="s">
        <v>244</v>
      </c>
      <c r="J9" s="67" t="s">
        <v>170</v>
      </c>
      <c r="K9" s="67"/>
      <c r="L9" s="67" t="s">
        <v>172</v>
      </c>
      <c r="M9" s="67"/>
      <c r="N9" s="67" t="s">
        <v>94</v>
      </c>
      <c r="P9" s="67" t="s">
        <v>173</v>
      </c>
    </row>
    <row r="10" spans="1:16" s="66" customFormat="1" ht="21.75" customHeight="1">
      <c r="A10" s="96"/>
      <c r="B10" s="98"/>
      <c r="D10" s="160" t="s">
        <v>77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</row>
    <row r="11" spans="1:16" s="66" customFormat="1" ht="6.75" customHeight="1">
      <c r="A11" s="96"/>
      <c r="B11" s="98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ht="21.75" customHeight="1">
      <c r="A12" s="96" t="s">
        <v>58</v>
      </c>
      <c r="B12" s="87"/>
      <c r="C12" s="101"/>
      <c r="D12" s="102">
        <v>7519938</v>
      </c>
      <c r="E12" s="102"/>
      <c r="F12" s="102">
        <v>16478865</v>
      </c>
      <c r="G12" s="88"/>
      <c r="H12" s="120">
        <v>759512</v>
      </c>
      <c r="I12" s="101"/>
      <c r="J12" s="102">
        <v>-221482</v>
      </c>
      <c r="K12" s="88"/>
      <c r="L12" s="102">
        <v>820666</v>
      </c>
      <c r="M12" s="102"/>
      <c r="N12" s="102">
        <v>2742133</v>
      </c>
      <c r="O12" s="101"/>
      <c r="P12" s="102">
        <f>SUM(D12:N12)</f>
        <v>28099632</v>
      </c>
    </row>
    <row r="13" spans="1:16" s="74" customFormat="1" ht="21.75" customHeight="1">
      <c r="A13" s="103" t="s">
        <v>142</v>
      </c>
      <c r="B13" s="8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</row>
    <row r="14" spans="1:16" s="66" customFormat="1" ht="21.75" customHeight="1">
      <c r="A14" s="96" t="s">
        <v>145</v>
      </c>
      <c r="B14" s="83"/>
      <c r="C14" s="74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16" s="66" customFormat="1" ht="21.75" customHeight="1">
      <c r="A15" s="71" t="s">
        <v>251</v>
      </c>
      <c r="B15" s="98"/>
      <c r="D15" s="106" t="s">
        <v>149</v>
      </c>
      <c r="E15" s="105"/>
      <c r="F15" s="106" t="s">
        <v>149</v>
      </c>
      <c r="G15" s="105"/>
      <c r="H15" s="105">
        <v>-158883</v>
      </c>
      <c r="J15" s="106" t="s">
        <v>149</v>
      </c>
      <c r="K15" s="105"/>
      <c r="L15" s="106" t="s">
        <v>149</v>
      </c>
      <c r="M15" s="104"/>
      <c r="N15" s="105">
        <v>158883</v>
      </c>
      <c r="O15" s="105"/>
      <c r="P15" s="106" t="s">
        <v>149</v>
      </c>
    </row>
    <row r="16" spans="1:16" s="66" customFormat="1" ht="21.75" customHeight="1">
      <c r="A16" s="71" t="s">
        <v>111</v>
      </c>
      <c r="B16" s="98"/>
      <c r="D16" s="106" t="s">
        <v>149</v>
      </c>
      <c r="E16" s="105"/>
      <c r="F16" s="107" t="s">
        <v>149</v>
      </c>
      <c r="G16" s="105"/>
      <c r="H16" s="106" t="s">
        <v>149</v>
      </c>
      <c r="J16" s="105">
        <v>-19600</v>
      </c>
      <c r="K16" s="105"/>
      <c r="L16" s="106" t="s">
        <v>149</v>
      </c>
      <c r="M16" s="104"/>
      <c r="N16" s="106" t="s">
        <v>149</v>
      </c>
      <c r="O16" s="105"/>
      <c r="P16" s="118">
        <f>SUM(D16:N16)</f>
        <v>-19600</v>
      </c>
    </row>
    <row r="17" spans="1:16" s="66" customFormat="1" ht="21.75" customHeight="1">
      <c r="A17" s="71" t="s">
        <v>143</v>
      </c>
      <c r="B17" s="98"/>
      <c r="C17" s="105"/>
      <c r="D17" s="108"/>
      <c r="E17" s="104"/>
      <c r="F17" s="106"/>
      <c r="G17" s="105"/>
      <c r="H17" s="108"/>
      <c r="J17" s="108"/>
      <c r="K17" s="104"/>
      <c r="L17" s="108"/>
      <c r="M17" s="104"/>
      <c r="N17" s="108"/>
      <c r="O17" s="105"/>
      <c r="P17" s="108"/>
    </row>
    <row r="18" spans="1:16" s="66" customFormat="1" ht="21.75" customHeight="1">
      <c r="A18" s="71" t="s">
        <v>163</v>
      </c>
      <c r="B18" s="98"/>
      <c r="C18" s="105"/>
      <c r="D18" s="106" t="s">
        <v>149</v>
      </c>
      <c r="E18" s="105"/>
      <c r="F18" s="106" t="s">
        <v>149</v>
      </c>
      <c r="G18" s="105"/>
      <c r="H18" s="105">
        <f>SUM(H13:H16)</f>
        <v>-158883</v>
      </c>
      <c r="J18" s="105">
        <f>SUM(J13:J16)</f>
        <v>-19600</v>
      </c>
      <c r="K18" s="105"/>
      <c r="L18" s="106" t="s">
        <v>149</v>
      </c>
      <c r="M18" s="104"/>
      <c r="N18" s="105">
        <f>SUM(N13:N16)</f>
        <v>158883</v>
      </c>
      <c r="O18" s="105"/>
      <c r="P18" s="67">
        <f>SUM(D18:N18)</f>
        <v>-19600</v>
      </c>
    </row>
    <row r="19" spans="1:16" s="66" customFormat="1" ht="21.75" customHeight="1">
      <c r="A19" s="71" t="s">
        <v>197</v>
      </c>
      <c r="B19" s="98"/>
      <c r="C19" s="105"/>
      <c r="D19" s="107" t="s">
        <v>149</v>
      </c>
      <c r="E19" s="104"/>
      <c r="F19" s="107" t="s">
        <v>149</v>
      </c>
      <c r="G19" s="104"/>
      <c r="H19" s="107" t="s">
        <v>149</v>
      </c>
      <c r="J19" s="107" t="s">
        <v>149</v>
      </c>
      <c r="K19" s="104"/>
      <c r="L19" s="107" t="s">
        <v>149</v>
      </c>
      <c r="M19" s="104"/>
      <c r="N19" s="109">
        <v>10777626</v>
      </c>
      <c r="O19" s="104"/>
      <c r="P19" s="99">
        <f>SUM(D19:N19)</f>
        <v>10777626</v>
      </c>
    </row>
    <row r="20" spans="1:16" s="88" customFormat="1" ht="21.75" customHeight="1">
      <c r="A20" s="96" t="s">
        <v>59</v>
      </c>
      <c r="B20" s="87"/>
      <c r="C20" s="101"/>
      <c r="D20" s="114" t="s">
        <v>149</v>
      </c>
      <c r="E20" s="101"/>
      <c r="F20" s="114" t="s">
        <v>149</v>
      </c>
      <c r="G20" s="101"/>
      <c r="H20" s="101">
        <f>SUM(H17:H19)</f>
        <v>-158883</v>
      </c>
      <c r="J20" s="101">
        <f>SUM(J17:J19)</f>
        <v>-19600</v>
      </c>
      <c r="K20" s="101"/>
      <c r="L20" s="114" t="s">
        <v>149</v>
      </c>
      <c r="M20" s="102"/>
      <c r="N20" s="101">
        <f>SUM(N17:N19)</f>
        <v>10936509</v>
      </c>
      <c r="O20" s="101"/>
      <c r="P20" s="101">
        <f>SUM(P17:P19)</f>
        <v>10758026</v>
      </c>
    </row>
    <row r="21" spans="1:16" s="66" customFormat="1" ht="21.75" customHeight="1">
      <c r="A21" s="71" t="s">
        <v>112</v>
      </c>
      <c r="B21" s="79" t="s">
        <v>227</v>
      </c>
      <c r="C21" s="105"/>
      <c r="D21" s="106" t="s">
        <v>149</v>
      </c>
      <c r="E21" s="104"/>
      <c r="F21" s="106" t="s">
        <v>149</v>
      </c>
      <c r="G21" s="104"/>
      <c r="H21" s="106" t="s">
        <v>149</v>
      </c>
      <c r="J21" s="106" t="s">
        <v>149</v>
      </c>
      <c r="K21" s="104"/>
      <c r="L21" s="106" t="s">
        <v>149</v>
      </c>
      <c r="M21" s="104"/>
      <c r="N21" s="109">
        <v>-150398</v>
      </c>
      <c r="O21" s="104"/>
      <c r="P21" s="99">
        <f>SUM(D21:N21)</f>
        <v>-150398</v>
      </c>
    </row>
    <row r="22" spans="1:19" s="66" customFormat="1" ht="21.75" customHeight="1" thickBot="1">
      <c r="A22" s="96" t="s">
        <v>71</v>
      </c>
      <c r="B22" s="98"/>
      <c r="C22" s="101"/>
      <c r="D22" s="110">
        <f>D12</f>
        <v>7519938</v>
      </c>
      <c r="E22" s="102"/>
      <c r="F22" s="110">
        <f>F12</f>
        <v>16478865</v>
      </c>
      <c r="G22" s="101"/>
      <c r="H22" s="110">
        <f>SUM(H12+H20)</f>
        <v>600629</v>
      </c>
      <c r="J22" s="110">
        <f>SUM(J12+J20)</f>
        <v>-241082</v>
      </c>
      <c r="K22" s="102"/>
      <c r="L22" s="110">
        <f>SUM(L12)</f>
        <v>820666</v>
      </c>
      <c r="M22" s="101"/>
      <c r="N22" s="110">
        <f>SUM(N20:N21)+N12</f>
        <v>13528244</v>
      </c>
      <c r="O22" s="101"/>
      <c r="P22" s="110">
        <f>P12+P20+P21</f>
        <v>38707260</v>
      </c>
      <c r="Q22" s="102"/>
      <c r="R22" s="101"/>
      <c r="S22" s="102"/>
    </row>
    <row r="23" spans="1:16" ht="23.25" customHeight="1" thickTop="1">
      <c r="A23" s="68"/>
      <c r="D23" s="70"/>
      <c r="E23" s="70"/>
      <c r="F23" s="70"/>
      <c r="G23" s="69"/>
      <c r="H23" s="70"/>
      <c r="I23" s="69"/>
      <c r="J23" s="70"/>
      <c r="K23" s="70"/>
      <c r="L23" s="70"/>
      <c r="M23" s="69"/>
      <c r="N23" s="70"/>
      <c r="O23" s="69"/>
      <c r="P23" s="70"/>
    </row>
  </sheetData>
  <sheetProtection password="C62A" sheet="1" objects="1" scenarios="1"/>
  <mergeCells count="5">
    <mergeCell ref="A3:D3"/>
    <mergeCell ref="D10:P10"/>
    <mergeCell ref="F6:J6"/>
    <mergeCell ref="L6:N6"/>
    <mergeCell ref="D5:P5"/>
  </mergeCells>
  <printOptions/>
  <pageMargins left="1" right="0.5" top="0.48" bottom="0.5" header="0.5" footer="0.5"/>
  <pageSetup firstPageNumber="9" useFirstPageNumber="1" horizontalDpi="600" verticalDpi="600" orientation="landscape" paperSize="9" scale="95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showGridLines="0" workbookViewId="0" topLeftCell="C4">
      <selection activeCell="F128" sqref="F128"/>
    </sheetView>
  </sheetViews>
  <sheetFormatPr defaultColWidth="9.140625" defaultRowHeight="21.75"/>
  <cols>
    <col min="1" max="1" width="33.140625" style="0" customWidth="1"/>
    <col min="3" max="3" width="1.28515625" style="0" customWidth="1"/>
    <col min="4" max="4" width="10.7109375" style="0" customWidth="1"/>
    <col min="5" max="5" width="1.28515625" style="0" customWidth="1"/>
    <col min="6" max="6" width="10.7109375" style="0" customWidth="1"/>
    <col min="7" max="7" width="1.28515625" style="0" customWidth="1"/>
    <col min="8" max="8" width="10.421875" style="0" customWidth="1"/>
    <col min="9" max="9" width="1.28515625" style="0" customWidth="1"/>
    <col min="10" max="10" width="12.57421875" style="0" customWidth="1"/>
    <col min="11" max="11" width="1.28515625" style="0" customWidth="1"/>
    <col min="12" max="12" width="13.8515625" style="0" customWidth="1"/>
    <col min="13" max="13" width="1.28515625" style="0" customWidth="1"/>
    <col min="14" max="14" width="10.7109375" style="0" customWidth="1"/>
    <col min="15" max="15" width="1.28515625" style="0" customWidth="1"/>
    <col min="16" max="16" width="10.7109375" style="0" customWidth="1"/>
    <col min="17" max="17" width="1.28515625" style="0" customWidth="1"/>
    <col min="18" max="18" width="10.8515625" style="0" customWidth="1"/>
    <col min="19" max="19" width="1.7109375" style="0" customWidth="1"/>
    <col min="20" max="20" width="11.28125" style="0" customWidth="1"/>
  </cols>
  <sheetData>
    <row r="1" spans="1:21" s="73" customFormat="1" ht="23.25" customHeight="1">
      <c r="A1" s="65" t="s">
        <v>75</v>
      </c>
      <c r="B1" s="81"/>
      <c r="C1" s="69"/>
      <c r="D1" s="70"/>
      <c r="E1" s="70"/>
      <c r="F1" s="70"/>
      <c r="G1" s="69"/>
      <c r="H1" s="70"/>
      <c r="I1" s="69"/>
      <c r="J1" s="70"/>
      <c r="K1" s="70"/>
      <c r="L1" s="70"/>
      <c r="M1" s="69"/>
      <c r="N1" s="70"/>
      <c r="O1" s="70"/>
      <c r="P1" s="70"/>
      <c r="Q1" s="69"/>
      <c r="R1" s="69"/>
      <c r="S1" s="69"/>
      <c r="T1" s="70"/>
      <c r="U1" s="72"/>
    </row>
    <row r="2" spans="1:20" s="72" customFormat="1" ht="23.25" customHeight="1">
      <c r="A2" s="65" t="s">
        <v>138</v>
      </c>
      <c r="B2" s="81"/>
      <c r="C2" s="69"/>
      <c r="D2" s="70"/>
      <c r="E2" s="70"/>
      <c r="F2" s="70"/>
      <c r="G2" s="69"/>
      <c r="H2" s="70"/>
      <c r="I2" s="69"/>
      <c r="J2" s="70"/>
      <c r="K2" s="70"/>
      <c r="L2" s="70"/>
      <c r="M2" s="69"/>
      <c r="N2" s="70"/>
      <c r="O2" s="70"/>
      <c r="P2" s="70"/>
      <c r="Q2" s="69"/>
      <c r="R2" s="69"/>
      <c r="S2" s="69"/>
      <c r="T2" s="70"/>
    </row>
    <row r="3" spans="1:20" s="72" customFormat="1" ht="23.25" customHeight="1">
      <c r="A3" s="159" t="s">
        <v>151</v>
      </c>
      <c r="B3" s="159"/>
      <c r="C3" s="159"/>
      <c r="D3" s="159"/>
      <c r="E3" s="70"/>
      <c r="F3" s="70"/>
      <c r="G3" s="69"/>
      <c r="H3" s="70"/>
      <c r="I3" s="69"/>
      <c r="J3" s="70"/>
      <c r="K3" s="70"/>
      <c r="L3" s="70"/>
      <c r="M3" s="69"/>
      <c r="N3" s="70"/>
      <c r="O3" s="70"/>
      <c r="P3" s="70"/>
      <c r="Q3" s="69"/>
      <c r="R3" s="69"/>
      <c r="S3" s="69"/>
      <c r="T3" s="70"/>
    </row>
    <row r="4" spans="1:20" s="72" customFormat="1" ht="10.5" customHeight="1">
      <c r="A4" s="65"/>
      <c r="B4" s="65"/>
      <c r="C4" s="65"/>
      <c r="D4" s="65"/>
      <c r="E4" s="70"/>
      <c r="F4" s="70"/>
      <c r="G4" s="69"/>
      <c r="H4" s="70"/>
      <c r="I4" s="69"/>
      <c r="J4" s="70"/>
      <c r="K4" s="70"/>
      <c r="L4" s="70"/>
      <c r="M4" s="69"/>
      <c r="N4" s="70"/>
      <c r="O4" s="70"/>
      <c r="P4" s="70"/>
      <c r="Q4" s="69"/>
      <c r="R4" s="69"/>
      <c r="S4" s="69"/>
      <c r="T4" s="70"/>
    </row>
    <row r="5" spans="1:20" s="66" customFormat="1" ht="23.25" customHeight="1">
      <c r="A5" s="96"/>
      <c r="B5" s="97"/>
      <c r="C5" s="95"/>
      <c r="D5" s="164" t="s">
        <v>64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</row>
    <row r="6" spans="1:16" s="66" customFormat="1" ht="23.25" customHeight="1">
      <c r="A6" s="96"/>
      <c r="B6" s="98"/>
      <c r="F6" s="161" t="s">
        <v>62</v>
      </c>
      <c r="G6" s="161"/>
      <c r="H6" s="161"/>
      <c r="I6" s="161"/>
      <c r="J6" s="161"/>
      <c r="K6" s="100"/>
      <c r="L6" s="161" t="s">
        <v>83</v>
      </c>
      <c r="M6" s="161"/>
      <c r="N6" s="161"/>
      <c r="O6" s="161"/>
      <c r="P6" s="161"/>
    </row>
    <row r="7" spans="1:20" s="66" customFormat="1" ht="23.25" customHeight="1">
      <c r="A7" s="96"/>
      <c r="B7" s="98"/>
      <c r="F7" s="100"/>
      <c r="G7" s="100"/>
      <c r="H7" s="100"/>
      <c r="I7" s="100"/>
      <c r="J7" s="100"/>
      <c r="K7" s="100"/>
      <c r="L7" s="163" t="s">
        <v>201</v>
      </c>
      <c r="M7" s="163"/>
      <c r="N7" s="163"/>
      <c r="O7" s="100"/>
      <c r="P7" s="100"/>
      <c r="T7" s="67" t="s">
        <v>162</v>
      </c>
    </row>
    <row r="8" spans="1:20" s="66" customFormat="1" ht="23.25" customHeight="1">
      <c r="A8" s="96"/>
      <c r="B8" s="98"/>
      <c r="D8" s="67" t="s">
        <v>23</v>
      </c>
      <c r="E8" s="67"/>
      <c r="F8" s="67"/>
      <c r="G8" s="67"/>
      <c r="H8" s="67" t="s">
        <v>90</v>
      </c>
      <c r="J8" s="67" t="s">
        <v>61</v>
      </c>
      <c r="K8" s="67"/>
      <c r="L8" s="100"/>
      <c r="M8" s="101"/>
      <c r="N8" s="67" t="s">
        <v>200</v>
      </c>
      <c r="O8" s="67"/>
      <c r="P8" s="67"/>
      <c r="T8" s="67" t="s">
        <v>38</v>
      </c>
    </row>
    <row r="9" spans="1:20" s="66" customFormat="1" ht="23.25" customHeight="1">
      <c r="A9" s="96"/>
      <c r="B9" s="98"/>
      <c r="D9" s="67" t="s">
        <v>108</v>
      </c>
      <c r="E9" s="67"/>
      <c r="F9" s="67" t="s">
        <v>35</v>
      </c>
      <c r="G9" s="67"/>
      <c r="H9" s="67" t="s">
        <v>243</v>
      </c>
      <c r="J9" s="67" t="s">
        <v>169</v>
      </c>
      <c r="K9" s="67"/>
      <c r="L9" s="67" t="s">
        <v>171</v>
      </c>
      <c r="M9" s="67"/>
      <c r="N9" s="67" t="s">
        <v>199</v>
      </c>
      <c r="O9" s="67"/>
      <c r="P9" s="67" t="s">
        <v>51</v>
      </c>
      <c r="R9" s="67" t="s">
        <v>199</v>
      </c>
      <c r="T9" s="67" t="s">
        <v>160</v>
      </c>
    </row>
    <row r="10" spans="1:20" s="66" customFormat="1" ht="23.25" customHeight="1">
      <c r="A10" s="71"/>
      <c r="B10" s="79" t="s">
        <v>2</v>
      </c>
      <c r="D10" s="67" t="s">
        <v>109</v>
      </c>
      <c r="E10" s="67"/>
      <c r="F10" s="67" t="s">
        <v>36</v>
      </c>
      <c r="G10" s="67"/>
      <c r="H10" s="67" t="s">
        <v>244</v>
      </c>
      <c r="J10" s="67" t="s">
        <v>170</v>
      </c>
      <c r="K10" s="67"/>
      <c r="L10" s="67" t="s">
        <v>172</v>
      </c>
      <c r="M10" s="67"/>
      <c r="N10" s="67" t="s">
        <v>95</v>
      </c>
      <c r="O10" s="67"/>
      <c r="P10" s="67" t="s">
        <v>94</v>
      </c>
      <c r="R10" s="67" t="s">
        <v>95</v>
      </c>
      <c r="T10" s="67" t="s">
        <v>173</v>
      </c>
    </row>
    <row r="11" spans="1:20" s="66" customFormat="1" ht="23.25" customHeight="1">
      <c r="A11" s="96"/>
      <c r="B11" s="98"/>
      <c r="D11" s="160" t="s">
        <v>77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1:20" s="66" customFormat="1" ht="7.5" customHeight="1">
      <c r="A12" s="96"/>
      <c r="B12" s="98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</row>
    <row r="13" spans="1:20" s="66" customFormat="1" ht="23.25" customHeight="1">
      <c r="A13" s="96" t="s">
        <v>152</v>
      </c>
      <c r="B13" s="83"/>
      <c r="C13" s="74"/>
      <c r="D13" s="123">
        <v>7519938</v>
      </c>
      <c r="E13" s="123"/>
      <c r="F13" s="123">
        <v>16478865</v>
      </c>
      <c r="G13" s="123"/>
      <c r="H13" s="123">
        <v>600629</v>
      </c>
      <c r="I13" s="123"/>
      <c r="J13" s="123">
        <v>-241082</v>
      </c>
      <c r="K13" s="123"/>
      <c r="L13" s="123">
        <v>820666</v>
      </c>
      <c r="M13" s="123"/>
      <c r="N13" s="135" t="s">
        <v>253</v>
      </c>
      <c r="O13" s="123"/>
      <c r="P13" s="123">
        <v>13528244</v>
      </c>
      <c r="Q13" s="123"/>
      <c r="R13" s="135" t="s">
        <v>253</v>
      </c>
      <c r="S13" s="123"/>
      <c r="T13" s="123">
        <f>SUM(D13:P13)</f>
        <v>38707260</v>
      </c>
    </row>
    <row r="14" spans="1:20" s="66" customFormat="1" ht="23.25" customHeight="1">
      <c r="A14" s="96" t="s">
        <v>142</v>
      </c>
      <c r="B14" s="83"/>
      <c r="C14" s="74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9"/>
      <c r="O14" s="125"/>
      <c r="P14" s="125"/>
      <c r="Q14" s="125"/>
      <c r="R14" s="129"/>
      <c r="S14" s="125"/>
      <c r="T14" s="125"/>
    </row>
    <row r="15" spans="1:20" s="66" customFormat="1" ht="23.25" customHeight="1">
      <c r="A15" s="96" t="s">
        <v>153</v>
      </c>
      <c r="B15" s="83"/>
      <c r="C15" s="74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9"/>
      <c r="O15" s="125"/>
      <c r="P15" s="125"/>
      <c r="Q15" s="125"/>
      <c r="R15" s="129"/>
      <c r="S15" s="125"/>
      <c r="T15" s="125"/>
    </row>
    <row r="16" spans="1:20" s="66" customFormat="1" ht="21.75" customHeight="1">
      <c r="A16" s="71" t="s">
        <v>111</v>
      </c>
      <c r="B16" s="98"/>
      <c r="D16" s="135" t="s">
        <v>253</v>
      </c>
      <c r="E16" s="126"/>
      <c r="F16" s="135" t="s">
        <v>253</v>
      </c>
      <c r="G16" s="126"/>
      <c r="H16" s="135" t="s">
        <v>253</v>
      </c>
      <c r="I16" s="129"/>
      <c r="J16" s="139">
        <v>241082</v>
      </c>
      <c r="K16" s="126"/>
      <c r="L16" s="135" t="s">
        <v>253</v>
      </c>
      <c r="M16" s="126"/>
      <c r="N16" s="134" t="s">
        <v>253</v>
      </c>
      <c r="O16" s="121"/>
      <c r="P16" s="134" t="s">
        <v>253</v>
      </c>
      <c r="Q16" s="126"/>
      <c r="R16" s="134" t="s">
        <v>253</v>
      </c>
      <c r="S16" s="126"/>
      <c r="T16" s="139">
        <f>SUM(D16:R16)</f>
        <v>241082</v>
      </c>
    </row>
    <row r="17" spans="1:20" s="66" customFormat="1" ht="21.75" customHeight="1">
      <c r="A17" s="71" t="s">
        <v>231</v>
      </c>
      <c r="B17" s="98"/>
      <c r="C17" s="105"/>
      <c r="D17" s="130"/>
      <c r="E17" s="126"/>
      <c r="F17" s="130"/>
      <c r="G17" s="125"/>
      <c r="H17" s="130"/>
      <c r="I17" s="129"/>
      <c r="J17" s="130"/>
      <c r="K17" s="126"/>
      <c r="L17" s="130"/>
      <c r="M17" s="126"/>
      <c r="N17" s="129"/>
      <c r="O17" s="126"/>
      <c r="P17" s="129"/>
      <c r="Q17" s="125"/>
      <c r="R17" s="125"/>
      <c r="S17" s="125"/>
      <c r="T17" s="130"/>
    </row>
    <row r="18" spans="1:20" s="66" customFormat="1" ht="21.75" customHeight="1">
      <c r="A18" s="71" t="s">
        <v>144</v>
      </c>
      <c r="B18" s="98"/>
      <c r="C18" s="105"/>
      <c r="D18" s="135" t="s">
        <v>253</v>
      </c>
      <c r="E18" s="125"/>
      <c r="F18" s="135" t="s">
        <v>253</v>
      </c>
      <c r="G18" s="125"/>
      <c r="H18" s="135" t="s">
        <v>253</v>
      </c>
      <c r="I18" s="129"/>
      <c r="J18" s="125">
        <v>241082</v>
      </c>
      <c r="K18" s="125"/>
      <c r="L18" s="135" t="s">
        <v>253</v>
      </c>
      <c r="M18" s="126"/>
      <c r="N18" s="135" t="s">
        <v>253</v>
      </c>
      <c r="O18" s="125"/>
      <c r="P18" s="135" t="s">
        <v>253</v>
      </c>
      <c r="Q18" s="125"/>
      <c r="R18" s="135" t="s">
        <v>253</v>
      </c>
      <c r="S18" s="125"/>
      <c r="T18" s="125">
        <f>SUM(D18:R18)</f>
        <v>241082</v>
      </c>
    </row>
    <row r="19" spans="1:20" s="66" customFormat="1" ht="21.75" customHeight="1">
      <c r="A19" s="71" t="s">
        <v>197</v>
      </c>
      <c r="B19" s="98"/>
      <c r="C19" s="105"/>
      <c r="D19" s="134" t="s">
        <v>253</v>
      </c>
      <c r="E19" s="126"/>
      <c r="F19" s="134" t="s">
        <v>253</v>
      </c>
      <c r="G19" s="126"/>
      <c r="H19" s="134" t="s">
        <v>253</v>
      </c>
      <c r="I19" s="129"/>
      <c r="J19" s="134" t="s">
        <v>253</v>
      </c>
      <c r="K19" s="126"/>
      <c r="L19" s="134" t="s">
        <v>253</v>
      </c>
      <c r="M19" s="126"/>
      <c r="N19" s="134" t="s">
        <v>253</v>
      </c>
      <c r="O19" s="122"/>
      <c r="P19" s="140">
        <v>2371266</v>
      </c>
      <c r="Q19" s="126"/>
      <c r="R19" s="134" t="s">
        <v>253</v>
      </c>
      <c r="S19" s="126"/>
      <c r="T19" s="140">
        <f>SUM(D19:R19)</f>
        <v>2371266</v>
      </c>
    </row>
    <row r="20" spans="1:20" s="88" customFormat="1" ht="21.75" customHeight="1">
      <c r="A20" s="96" t="s">
        <v>59</v>
      </c>
      <c r="B20" s="87"/>
      <c r="C20" s="101"/>
      <c r="D20" s="133" t="s">
        <v>253</v>
      </c>
      <c r="E20" s="123"/>
      <c r="F20" s="133" t="s">
        <v>253</v>
      </c>
      <c r="G20" s="123"/>
      <c r="H20" s="133" t="s">
        <v>253</v>
      </c>
      <c r="I20" s="137"/>
      <c r="J20" s="141">
        <f>SUM(J18:J19)</f>
        <v>241082</v>
      </c>
      <c r="K20" s="123"/>
      <c r="L20" s="133" t="s">
        <v>253</v>
      </c>
      <c r="M20" s="128"/>
      <c r="N20" s="133" t="s">
        <v>253</v>
      </c>
      <c r="O20" s="136"/>
      <c r="P20" s="137">
        <f>SUM(P18:P19)</f>
        <v>2371266</v>
      </c>
      <c r="Q20" s="123"/>
      <c r="R20" s="133" t="s">
        <v>253</v>
      </c>
      <c r="S20" s="123"/>
      <c r="T20" s="141">
        <f>SUM(D20:R20)</f>
        <v>2612348</v>
      </c>
    </row>
    <row r="21" spans="1:20" s="66" customFormat="1" ht="21.75" customHeight="1">
      <c r="A21" s="71" t="s">
        <v>202</v>
      </c>
      <c r="B21" s="79" t="s">
        <v>241</v>
      </c>
      <c r="C21" s="105"/>
      <c r="D21" s="135" t="s">
        <v>253</v>
      </c>
      <c r="E21" s="121"/>
      <c r="F21" s="135" t="s">
        <v>253</v>
      </c>
      <c r="G21" s="121"/>
      <c r="H21" s="135" t="s">
        <v>253</v>
      </c>
      <c r="I21" s="129"/>
      <c r="J21" s="135" t="s">
        <v>253</v>
      </c>
      <c r="K21" s="125"/>
      <c r="L21" s="135" t="s">
        <v>253</v>
      </c>
      <c r="M21" s="126"/>
      <c r="N21" s="129">
        <v>1396018</v>
      </c>
      <c r="O21" s="125"/>
      <c r="P21" s="129">
        <v>-1396018</v>
      </c>
      <c r="Q21" s="125"/>
      <c r="R21" s="135" t="s">
        <v>253</v>
      </c>
      <c r="S21" s="125"/>
      <c r="T21" s="135" t="s">
        <v>253</v>
      </c>
    </row>
    <row r="22" spans="1:20" s="66" customFormat="1" ht="21.75" customHeight="1">
      <c r="A22" s="71" t="s">
        <v>209</v>
      </c>
      <c r="B22" s="79" t="s">
        <v>241</v>
      </c>
      <c r="C22" s="105"/>
      <c r="D22" s="135" t="s">
        <v>253</v>
      </c>
      <c r="E22" s="121"/>
      <c r="F22" s="135" t="s">
        <v>253</v>
      </c>
      <c r="G22" s="121"/>
      <c r="H22" s="135" t="s">
        <v>253</v>
      </c>
      <c r="I22" s="129"/>
      <c r="J22" s="135" t="s">
        <v>253</v>
      </c>
      <c r="K22" s="125"/>
      <c r="L22" s="135" t="s">
        <v>253</v>
      </c>
      <c r="M22" s="126"/>
      <c r="N22" s="135" t="s">
        <v>253</v>
      </c>
      <c r="O22" s="125"/>
      <c r="P22" s="135" t="s">
        <v>253</v>
      </c>
      <c r="Q22" s="125"/>
      <c r="R22" s="125">
        <v>-1396018</v>
      </c>
      <c r="S22" s="125"/>
      <c r="T22" s="125">
        <f>SUM(D22:R22)</f>
        <v>-1396018</v>
      </c>
    </row>
    <row r="23" spans="1:20" s="66" customFormat="1" ht="21.75" customHeight="1">
      <c r="A23" s="71" t="s">
        <v>112</v>
      </c>
      <c r="B23" s="79" t="s">
        <v>227</v>
      </c>
      <c r="C23" s="105"/>
      <c r="D23" s="134" t="s">
        <v>253</v>
      </c>
      <c r="E23" s="126"/>
      <c r="F23" s="134" t="s">
        <v>253</v>
      </c>
      <c r="G23" s="126"/>
      <c r="H23" s="134" t="s">
        <v>253</v>
      </c>
      <c r="I23" s="129"/>
      <c r="J23" s="134" t="s">
        <v>253</v>
      </c>
      <c r="K23" s="126"/>
      <c r="L23" s="134" t="s">
        <v>253</v>
      </c>
      <c r="M23" s="126"/>
      <c r="N23" s="134" t="s">
        <v>253</v>
      </c>
      <c r="O23" s="121"/>
      <c r="P23" s="121">
        <v>-1240789</v>
      </c>
      <c r="Q23" s="126"/>
      <c r="R23" s="134" t="s">
        <v>253</v>
      </c>
      <c r="S23" s="126"/>
      <c r="T23" s="139">
        <f>SUM(D23:R23)</f>
        <v>-1240789</v>
      </c>
    </row>
    <row r="24" spans="1:23" s="66" customFormat="1" ht="23.25" customHeight="1" thickBot="1">
      <c r="A24" s="96" t="s">
        <v>154</v>
      </c>
      <c r="B24" s="98"/>
      <c r="C24" s="101"/>
      <c r="D24" s="132">
        <f>D13</f>
        <v>7519938</v>
      </c>
      <c r="E24" s="128"/>
      <c r="F24" s="132">
        <f>F13</f>
        <v>16478865</v>
      </c>
      <c r="G24" s="123"/>
      <c r="H24" s="132">
        <f>H13</f>
        <v>600629</v>
      </c>
      <c r="I24" s="129"/>
      <c r="J24" s="145" t="s">
        <v>253</v>
      </c>
      <c r="K24" s="128"/>
      <c r="L24" s="132">
        <f>L13</f>
        <v>820666</v>
      </c>
      <c r="M24" s="123"/>
      <c r="N24" s="132">
        <f>N21</f>
        <v>1396018</v>
      </c>
      <c r="O24" s="128"/>
      <c r="P24" s="132">
        <f>SUM(P20:P23)+P13</f>
        <v>13262703</v>
      </c>
      <c r="Q24" s="123"/>
      <c r="R24" s="132">
        <f>R22</f>
        <v>-1396018</v>
      </c>
      <c r="S24" s="123"/>
      <c r="T24" s="132">
        <f>SUM(T20:T23)+T13</f>
        <v>38682801</v>
      </c>
      <c r="U24" s="102"/>
      <c r="V24" s="101"/>
      <c r="W24" s="102"/>
    </row>
    <row r="25" spans="1:20" s="72" customFormat="1" ht="23.25" customHeight="1" thickTop="1">
      <c r="A25" s="68"/>
      <c r="B25" s="82"/>
      <c r="D25" s="70"/>
      <c r="E25" s="70"/>
      <c r="F25" s="70"/>
      <c r="G25" s="69"/>
      <c r="H25" s="70"/>
      <c r="I25" s="69"/>
      <c r="J25" s="70"/>
      <c r="K25" s="70"/>
      <c r="L25" s="70"/>
      <c r="M25" s="69"/>
      <c r="N25" s="70"/>
      <c r="O25" s="70"/>
      <c r="P25" s="70"/>
      <c r="Q25" s="69"/>
      <c r="R25" s="69"/>
      <c r="S25" s="69"/>
      <c r="T25" s="70"/>
    </row>
    <row r="26" spans="1:2" s="72" customFormat="1" ht="23.25" customHeight="1">
      <c r="A26" s="73"/>
      <c r="B26" s="82"/>
    </row>
  </sheetData>
  <sheetProtection password="C62A" sheet="1" objects="1" scenarios="1"/>
  <mergeCells count="6">
    <mergeCell ref="D11:T11"/>
    <mergeCell ref="A3:D3"/>
    <mergeCell ref="D5:T5"/>
    <mergeCell ref="F6:J6"/>
    <mergeCell ref="L6:P6"/>
    <mergeCell ref="L7:N7"/>
  </mergeCells>
  <printOptions/>
  <pageMargins left="0.98" right="0.5" top="0.48" bottom="0.5" header="0.5" footer="0.5"/>
  <pageSetup firstPageNumber="10" useFirstPageNumber="1" horizontalDpi="600" verticalDpi="600" orientation="landscape" paperSize="9" scale="95" r:id="rId1"/>
  <headerFooter alignWithMargins="0">
    <oddFooter>&amp;L         หมายเหตุประกอบงบการเงินเป็นส่วนหนึ่งของงบการเงินนี้
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26"/>
  <sheetViews>
    <sheetView showGridLines="0" tabSelected="1" view="pageBreakPreview" zoomScaleSheetLayoutView="100" workbookViewId="0" topLeftCell="A10">
      <selection activeCell="F128" sqref="F128"/>
    </sheetView>
  </sheetViews>
  <sheetFormatPr defaultColWidth="9.140625" defaultRowHeight="23.25" customHeight="1"/>
  <cols>
    <col min="1" max="1" width="4.7109375" style="7" customWidth="1"/>
    <col min="2" max="2" width="38.421875" style="7" customWidth="1"/>
    <col min="3" max="3" width="8.00390625" style="2" customWidth="1"/>
    <col min="4" max="4" width="1.421875" style="7" customWidth="1"/>
    <col min="5" max="5" width="12.28125" style="23" customWidth="1"/>
    <col min="6" max="6" width="1.421875" style="15" customWidth="1"/>
    <col min="7" max="7" width="12.28125" style="15" customWidth="1"/>
    <col min="8" max="8" width="1.421875" style="15" customWidth="1"/>
    <col min="9" max="9" width="12.28125" style="15" customWidth="1"/>
    <col min="10" max="10" width="1.421875" style="15" customWidth="1"/>
    <col min="11" max="11" width="12.28125" style="15" customWidth="1"/>
    <col min="12" max="16384" width="35.00390625" style="7" customWidth="1"/>
  </cols>
  <sheetData>
    <row r="1" spans="1:11" s="3" customFormat="1" ht="23.25" customHeight="1">
      <c r="A1" s="10" t="s">
        <v>75</v>
      </c>
      <c r="B1" s="10"/>
      <c r="C1" s="2"/>
      <c r="E1" s="21"/>
      <c r="F1" s="12"/>
      <c r="G1" s="12"/>
      <c r="H1" s="12"/>
      <c r="I1" s="12"/>
      <c r="J1" s="12"/>
      <c r="K1" s="21"/>
    </row>
    <row r="2" spans="1:11" s="3" customFormat="1" ht="23.25" customHeight="1">
      <c r="A2" s="10" t="s">
        <v>47</v>
      </c>
      <c r="B2" s="10"/>
      <c r="C2" s="2"/>
      <c r="E2" s="21"/>
      <c r="F2" s="12"/>
      <c r="G2" s="12"/>
      <c r="H2" s="12"/>
      <c r="I2" s="12"/>
      <c r="J2" s="12"/>
      <c r="K2" s="21"/>
    </row>
    <row r="3" spans="1:11" s="3" customFormat="1" ht="23.25" customHeight="1">
      <c r="A3" s="165" t="s">
        <v>151</v>
      </c>
      <c r="B3" s="165"/>
      <c r="C3" s="165"/>
      <c r="D3" s="165"/>
      <c r="E3" s="165"/>
      <c r="F3" s="165"/>
      <c r="G3" s="165"/>
      <c r="H3" s="12"/>
      <c r="I3" s="12"/>
      <c r="J3" s="12"/>
      <c r="K3" s="12"/>
    </row>
    <row r="4" spans="1:11" s="3" customFormat="1" ht="16.5" customHeight="1">
      <c r="A4" s="89"/>
      <c r="B4" s="89"/>
      <c r="C4" s="89"/>
      <c r="D4" s="89"/>
      <c r="E4" s="89"/>
      <c r="F4" s="89"/>
      <c r="G4" s="89"/>
      <c r="H4" s="12"/>
      <c r="I4" s="12"/>
      <c r="J4" s="12"/>
      <c r="K4" s="12"/>
    </row>
    <row r="5" spans="1:11" ht="23.25" customHeight="1">
      <c r="A5" s="3"/>
      <c r="B5" s="3"/>
      <c r="D5" s="1"/>
      <c r="E5" s="166" t="s">
        <v>76</v>
      </c>
      <c r="F5" s="166"/>
      <c r="G5" s="166"/>
      <c r="H5" s="13"/>
      <c r="I5" s="166" t="s">
        <v>63</v>
      </c>
      <c r="J5" s="166"/>
      <c r="K5" s="166"/>
    </row>
    <row r="6" spans="3:11" ht="23.25" customHeight="1">
      <c r="C6" s="2" t="s">
        <v>2</v>
      </c>
      <c r="D6" s="2"/>
      <c r="E6" s="28">
        <v>2551</v>
      </c>
      <c r="F6" s="28"/>
      <c r="G6" s="28">
        <v>2550</v>
      </c>
      <c r="H6" s="28"/>
      <c r="I6" s="28">
        <v>2551</v>
      </c>
      <c r="J6" s="28"/>
      <c r="K6" s="28">
        <v>2550</v>
      </c>
    </row>
    <row r="7" spans="4:11" ht="23.25" customHeight="1">
      <c r="D7" s="6"/>
      <c r="E7" s="167" t="s">
        <v>77</v>
      </c>
      <c r="F7" s="167"/>
      <c r="G7" s="167"/>
      <c r="H7" s="167"/>
      <c r="I7" s="167"/>
      <c r="J7" s="167"/>
      <c r="K7" s="167"/>
    </row>
    <row r="8" spans="1:4" ht="23.25" customHeight="1">
      <c r="A8" s="11" t="s">
        <v>40</v>
      </c>
      <c r="B8" s="11"/>
      <c r="D8" s="6"/>
    </row>
    <row r="9" spans="1:11" ht="21.75" customHeight="1">
      <c r="A9" s="7" t="s">
        <v>197</v>
      </c>
      <c r="D9" s="6"/>
      <c r="E9" s="23">
        <v>3224280</v>
      </c>
      <c r="G9" s="23">
        <v>1428420</v>
      </c>
      <c r="I9" s="15">
        <v>2371266</v>
      </c>
      <c r="K9" s="15">
        <v>10777626</v>
      </c>
    </row>
    <row r="10" spans="1:7" ht="21.75" customHeight="1">
      <c r="A10" s="5" t="s">
        <v>41</v>
      </c>
      <c r="B10" s="5"/>
      <c r="D10" s="6"/>
      <c r="G10" s="23"/>
    </row>
    <row r="11" spans="1:11" ht="21.75" customHeight="1">
      <c r="A11" s="3" t="s">
        <v>113</v>
      </c>
      <c r="B11" s="3"/>
      <c r="D11" s="6"/>
      <c r="E11" s="23">
        <v>4558393</v>
      </c>
      <c r="G11" s="23">
        <v>4197968</v>
      </c>
      <c r="I11" s="15">
        <v>2041410</v>
      </c>
      <c r="K11" s="15">
        <v>1790855</v>
      </c>
    </row>
    <row r="12" spans="1:11" ht="21.75" customHeight="1">
      <c r="A12" s="8" t="s">
        <v>114</v>
      </c>
      <c r="B12" s="8"/>
      <c r="D12" s="6"/>
      <c r="E12" s="23">
        <v>-29056</v>
      </c>
      <c r="G12" s="23">
        <v>86691</v>
      </c>
      <c r="I12" s="15">
        <v>7266</v>
      </c>
      <c r="K12" s="15">
        <v>802</v>
      </c>
    </row>
    <row r="13" spans="1:11" ht="21.75" customHeight="1">
      <c r="A13" s="8" t="s">
        <v>204</v>
      </c>
      <c r="B13" s="8"/>
      <c r="D13" s="6"/>
      <c r="E13" s="7"/>
      <c r="F13" s="7"/>
      <c r="G13" s="7"/>
      <c r="H13" s="7"/>
      <c r="I13" s="7"/>
      <c r="J13" s="7"/>
      <c r="K13" s="7"/>
    </row>
    <row r="14" spans="1:11" ht="21.75" customHeight="1">
      <c r="A14" s="8" t="s">
        <v>203</v>
      </c>
      <c r="B14" s="8"/>
      <c r="D14" s="6"/>
      <c r="E14" s="23">
        <v>23824</v>
      </c>
      <c r="G14" s="23">
        <v>-79976</v>
      </c>
      <c r="I14" s="15">
        <v>548</v>
      </c>
      <c r="K14" s="15">
        <v>-31943</v>
      </c>
    </row>
    <row r="15" spans="1:11" ht="21.75" customHeight="1">
      <c r="A15" s="7" t="s">
        <v>28</v>
      </c>
      <c r="D15" s="6"/>
      <c r="E15" s="23">
        <v>-80161</v>
      </c>
      <c r="G15" s="23">
        <v>-112529</v>
      </c>
      <c r="I15" s="15">
        <v>-1291665</v>
      </c>
      <c r="K15" s="15">
        <v>-856134</v>
      </c>
    </row>
    <row r="16" spans="1:11" ht="21.75" customHeight="1">
      <c r="A16" s="7" t="s">
        <v>99</v>
      </c>
      <c r="D16" s="6"/>
      <c r="E16" s="23">
        <v>-19761</v>
      </c>
      <c r="G16" s="23">
        <v>-21214</v>
      </c>
      <c r="I16" s="15">
        <v>-729617</v>
      </c>
      <c r="K16" s="15">
        <v>-10550891</v>
      </c>
    </row>
    <row r="17" spans="1:11" ht="21.75" customHeight="1">
      <c r="A17" s="8" t="s">
        <v>34</v>
      </c>
      <c r="B17" s="8"/>
      <c r="C17" s="2">
        <v>22</v>
      </c>
      <c r="D17" s="6"/>
      <c r="E17" s="23">
        <v>2458274</v>
      </c>
      <c r="G17" s="23">
        <v>2346728</v>
      </c>
      <c r="I17" s="15">
        <v>1366452</v>
      </c>
      <c r="K17" s="15">
        <v>1369423</v>
      </c>
    </row>
    <row r="18" spans="1:11" ht="21.75" customHeight="1">
      <c r="A18" s="7" t="s">
        <v>156</v>
      </c>
      <c r="D18" s="6"/>
      <c r="E18" s="23">
        <v>109004</v>
      </c>
      <c r="G18" s="23">
        <v>168783</v>
      </c>
      <c r="I18" s="15">
        <v>19095</v>
      </c>
      <c r="K18" s="15">
        <v>25919</v>
      </c>
    </row>
    <row r="19" spans="1:11" ht="21.75" customHeight="1">
      <c r="A19" s="7" t="s">
        <v>229</v>
      </c>
      <c r="D19" s="6"/>
      <c r="E19" s="23">
        <v>-1844</v>
      </c>
      <c r="G19" s="23">
        <v>-330100</v>
      </c>
      <c r="I19" s="14">
        <v>701870</v>
      </c>
      <c r="K19" s="14" t="s">
        <v>210</v>
      </c>
    </row>
    <row r="20" spans="1:11" ht="21.75" customHeight="1">
      <c r="A20" s="8" t="s">
        <v>164</v>
      </c>
      <c r="B20" s="8"/>
      <c r="D20" s="6"/>
      <c r="E20" s="23">
        <v>9803</v>
      </c>
      <c r="G20" s="23">
        <v>-1259</v>
      </c>
      <c r="I20" s="12">
        <v>4331</v>
      </c>
      <c r="K20" s="12">
        <v>-211948</v>
      </c>
    </row>
    <row r="21" spans="1:11" ht="21.75" customHeight="1">
      <c r="A21" s="8" t="s">
        <v>115</v>
      </c>
      <c r="B21" s="8"/>
      <c r="D21" s="6"/>
      <c r="E21" s="23">
        <v>37910</v>
      </c>
      <c r="G21" s="23">
        <v>23691</v>
      </c>
      <c r="I21" s="15">
        <v>11846</v>
      </c>
      <c r="K21" s="15">
        <v>1732</v>
      </c>
    </row>
    <row r="22" spans="1:11" ht="21.75" customHeight="1">
      <c r="A22" s="8" t="s">
        <v>250</v>
      </c>
      <c r="B22" s="8"/>
      <c r="D22" s="6"/>
      <c r="E22" s="23">
        <v>11010</v>
      </c>
      <c r="G22" s="14" t="s">
        <v>210</v>
      </c>
      <c r="I22" s="14" t="s">
        <v>210</v>
      </c>
      <c r="K22" s="14" t="s">
        <v>210</v>
      </c>
    </row>
    <row r="23" spans="1:11" ht="21.75" customHeight="1">
      <c r="A23" s="8" t="s">
        <v>230</v>
      </c>
      <c r="B23" s="8"/>
      <c r="D23" s="6"/>
      <c r="E23" s="14">
        <v>-1</v>
      </c>
      <c r="G23" s="14" t="s">
        <v>210</v>
      </c>
      <c r="I23" s="15">
        <v>-1</v>
      </c>
      <c r="K23" s="15">
        <v>54</v>
      </c>
    </row>
    <row r="24" spans="1:11" ht="21.75" customHeight="1">
      <c r="A24" s="8" t="s">
        <v>232</v>
      </c>
      <c r="B24" s="8"/>
      <c r="D24" s="6"/>
      <c r="E24" s="23">
        <v>28273</v>
      </c>
      <c r="G24" s="14" t="s">
        <v>210</v>
      </c>
      <c r="I24" s="14" t="s">
        <v>210</v>
      </c>
      <c r="K24" s="14" t="s">
        <v>210</v>
      </c>
    </row>
    <row r="25" spans="1:7" ht="21.75" customHeight="1">
      <c r="A25" s="8" t="s">
        <v>248</v>
      </c>
      <c r="B25" s="8"/>
      <c r="D25" s="6"/>
      <c r="G25" s="23"/>
    </row>
    <row r="26" spans="1:11" ht="21.75" customHeight="1">
      <c r="A26" s="8" t="s">
        <v>249</v>
      </c>
      <c r="B26" s="8"/>
      <c r="D26" s="6"/>
      <c r="E26" s="23">
        <v>192385</v>
      </c>
      <c r="G26" s="23">
        <v>150746</v>
      </c>
      <c r="I26" s="15">
        <v>-20264</v>
      </c>
      <c r="K26" s="15">
        <v>22407</v>
      </c>
    </row>
    <row r="27" spans="1:11" ht="21.75" customHeight="1">
      <c r="A27" s="8" t="s">
        <v>100</v>
      </c>
      <c r="B27" s="8"/>
      <c r="D27" s="6"/>
      <c r="E27" s="14" t="s">
        <v>210</v>
      </c>
      <c r="G27" s="23">
        <v>-7683</v>
      </c>
      <c r="I27" s="14" t="s">
        <v>210</v>
      </c>
      <c r="K27" s="14" t="s">
        <v>210</v>
      </c>
    </row>
    <row r="28" spans="1:11" ht="21.75" customHeight="1">
      <c r="A28" s="8" t="s">
        <v>165</v>
      </c>
      <c r="B28" s="8"/>
      <c r="D28" s="6"/>
      <c r="E28" s="14" t="s">
        <v>210</v>
      </c>
      <c r="G28" s="14" t="s">
        <v>210</v>
      </c>
      <c r="I28" s="14">
        <v>4084</v>
      </c>
      <c r="K28" s="14" t="s">
        <v>210</v>
      </c>
    </row>
    <row r="29" spans="1:11" ht="21.75" customHeight="1">
      <c r="A29" s="8" t="s">
        <v>104</v>
      </c>
      <c r="B29" s="8"/>
      <c r="D29" s="6"/>
      <c r="G29" s="23"/>
      <c r="I29" s="14"/>
      <c r="K29" s="14"/>
    </row>
    <row r="30" spans="1:11" ht="21.75" customHeight="1">
      <c r="A30" s="8" t="s">
        <v>105</v>
      </c>
      <c r="B30" s="8"/>
      <c r="D30" s="6"/>
      <c r="E30" s="23">
        <v>-1176427</v>
      </c>
      <c r="G30" s="23">
        <v>-958766</v>
      </c>
      <c r="I30" s="14" t="s">
        <v>210</v>
      </c>
      <c r="J30" s="14"/>
      <c r="K30" s="14" t="s">
        <v>210</v>
      </c>
    </row>
    <row r="31" spans="1:11" ht="21.75" customHeight="1">
      <c r="A31" s="8" t="s">
        <v>106</v>
      </c>
      <c r="B31" s="8"/>
      <c r="D31" s="6"/>
      <c r="G31" s="23"/>
      <c r="I31" s="14"/>
      <c r="J31" s="14"/>
      <c r="K31" s="14"/>
    </row>
    <row r="32" spans="1:11" ht="21.75" customHeight="1">
      <c r="A32" s="8" t="s">
        <v>105</v>
      </c>
      <c r="B32" s="8"/>
      <c r="D32" s="6"/>
      <c r="E32" s="23">
        <v>14554</v>
      </c>
      <c r="G32" s="23">
        <v>10821</v>
      </c>
      <c r="I32" s="14" t="s">
        <v>210</v>
      </c>
      <c r="J32" s="14"/>
      <c r="K32" s="14" t="s">
        <v>210</v>
      </c>
    </row>
    <row r="33" spans="1:11" ht="21.75" customHeight="1">
      <c r="A33" s="7" t="s">
        <v>107</v>
      </c>
      <c r="C33" s="2">
        <v>23</v>
      </c>
      <c r="D33" s="6"/>
      <c r="E33" s="25">
        <v>217549</v>
      </c>
      <c r="G33" s="25">
        <v>49303</v>
      </c>
      <c r="I33" s="115">
        <v>24006</v>
      </c>
      <c r="K33" s="115">
        <v>-79285</v>
      </c>
    </row>
    <row r="34" spans="4:11" ht="23.25" customHeight="1">
      <c r="D34" s="6"/>
      <c r="E34" s="15">
        <f>SUM(E9:E33)</f>
        <v>9578009</v>
      </c>
      <c r="G34" s="15">
        <f>SUM(G9:G33)</f>
        <v>6951624</v>
      </c>
      <c r="I34" s="15">
        <f>SUM(I9:I33)</f>
        <v>4510627</v>
      </c>
      <c r="K34" s="15">
        <f>SUM(K9:K33)</f>
        <v>2258617</v>
      </c>
    </row>
    <row r="35" spans="1:11" s="3" customFormat="1" ht="23.25" customHeight="1">
      <c r="A35" s="10" t="s">
        <v>75</v>
      </c>
      <c r="B35" s="10"/>
      <c r="C35" s="2"/>
      <c r="E35" s="21"/>
      <c r="F35" s="12"/>
      <c r="G35" s="12"/>
      <c r="H35" s="12"/>
      <c r="I35" s="12"/>
      <c r="J35" s="12"/>
      <c r="K35" s="21"/>
    </row>
    <row r="36" spans="1:11" s="3" customFormat="1" ht="23.25" customHeight="1">
      <c r="A36" s="10" t="s">
        <v>47</v>
      </c>
      <c r="B36" s="10"/>
      <c r="C36" s="2"/>
      <c r="E36" s="21"/>
      <c r="F36" s="12"/>
      <c r="G36" s="12"/>
      <c r="H36" s="12"/>
      <c r="I36" s="12"/>
      <c r="J36" s="12"/>
      <c r="K36" s="21"/>
    </row>
    <row r="37" spans="1:11" s="3" customFormat="1" ht="23.25" customHeight="1">
      <c r="A37" s="165" t="s">
        <v>151</v>
      </c>
      <c r="B37" s="165"/>
      <c r="C37" s="165"/>
      <c r="D37" s="165"/>
      <c r="E37" s="165"/>
      <c r="F37" s="165"/>
      <c r="G37" s="165"/>
      <c r="H37" s="12"/>
      <c r="I37" s="12"/>
      <c r="J37" s="12"/>
      <c r="K37" s="12"/>
    </row>
    <row r="38" spans="1:11" s="3" customFormat="1" ht="16.5" customHeight="1">
      <c r="A38" s="89"/>
      <c r="B38" s="89"/>
      <c r="C38" s="89"/>
      <c r="D38" s="89"/>
      <c r="E38" s="89"/>
      <c r="F38" s="89"/>
      <c r="G38" s="89"/>
      <c r="H38" s="12"/>
      <c r="I38" s="12"/>
      <c r="J38" s="12"/>
      <c r="K38" s="12"/>
    </row>
    <row r="39" spans="1:11" ht="23.25" customHeight="1">
      <c r="A39" s="3"/>
      <c r="B39" s="3"/>
      <c r="D39" s="1"/>
      <c r="E39" s="166" t="s">
        <v>76</v>
      </c>
      <c r="F39" s="166"/>
      <c r="G39" s="166"/>
      <c r="H39" s="13"/>
      <c r="I39" s="166" t="s">
        <v>64</v>
      </c>
      <c r="J39" s="166"/>
      <c r="K39" s="166"/>
    </row>
    <row r="40" spans="3:11" ht="23.25" customHeight="1">
      <c r="C40" s="2" t="s">
        <v>2</v>
      </c>
      <c r="D40" s="2"/>
      <c r="E40" s="28">
        <v>2551</v>
      </c>
      <c r="F40" s="28"/>
      <c r="G40" s="28">
        <v>2550</v>
      </c>
      <c r="H40" s="28"/>
      <c r="I40" s="28">
        <v>2551</v>
      </c>
      <c r="J40" s="28"/>
      <c r="K40" s="28">
        <v>2550</v>
      </c>
    </row>
    <row r="41" spans="4:11" ht="23.25" customHeight="1">
      <c r="D41" s="6"/>
      <c r="E41" s="167" t="s">
        <v>77</v>
      </c>
      <c r="F41" s="167"/>
      <c r="G41" s="167"/>
      <c r="H41" s="167"/>
      <c r="I41" s="167"/>
      <c r="J41" s="167"/>
      <c r="K41" s="167"/>
    </row>
    <row r="42" spans="1:4" ht="23.25" customHeight="1">
      <c r="A42" s="5" t="s">
        <v>42</v>
      </c>
      <c r="B42" s="5"/>
      <c r="D42" s="6"/>
    </row>
    <row r="43" spans="1:11" ht="21.75" customHeight="1">
      <c r="A43" s="7" t="s">
        <v>78</v>
      </c>
      <c r="D43" s="6"/>
      <c r="E43" s="23">
        <v>-1267954</v>
      </c>
      <c r="G43" s="23">
        <v>-936651</v>
      </c>
      <c r="I43" s="15">
        <v>-383682</v>
      </c>
      <c r="K43" s="15">
        <v>481694</v>
      </c>
    </row>
    <row r="44" spans="1:11" ht="21.75" customHeight="1">
      <c r="A44" s="7" t="s">
        <v>5</v>
      </c>
      <c r="D44" s="6"/>
      <c r="E44" s="23">
        <v>-1804457</v>
      </c>
      <c r="G44" s="23">
        <v>-392241</v>
      </c>
      <c r="I44" s="15">
        <v>181088</v>
      </c>
      <c r="K44" s="15">
        <v>1403798</v>
      </c>
    </row>
    <row r="45" spans="1:11" ht="21.75" customHeight="1">
      <c r="A45" s="7" t="s">
        <v>6</v>
      </c>
      <c r="D45" s="6"/>
      <c r="E45" s="23">
        <v>-390528</v>
      </c>
      <c r="G45" s="23">
        <v>-146541</v>
      </c>
      <c r="I45" s="15">
        <v>27364</v>
      </c>
      <c r="K45" s="15">
        <v>19828</v>
      </c>
    </row>
    <row r="46" spans="1:11" ht="21.75" customHeight="1">
      <c r="A46" s="7" t="s">
        <v>11</v>
      </c>
      <c r="D46" s="6"/>
      <c r="E46" s="23">
        <v>51991</v>
      </c>
      <c r="G46" s="23">
        <v>-265944</v>
      </c>
      <c r="I46" s="15">
        <v>27687</v>
      </c>
      <c r="K46" s="15">
        <v>-26597</v>
      </c>
    </row>
    <row r="47" spans="1:11" ht="21.75" customHeight="1">
      <c r="A47" s="7" t="s">
        <v>81</v>
      </c>
      <c r="D47" s="6"/>
      <c r="E47" s="23">
        <v>510544</v>
      </c>
      <c r="G47" s="23">
        <v>1161756</v>
      </c>
      <c r="I47" s="15">
        <v>954952</v>
      </c>
      <c r="K47" s="15">
        <v>-12697</v>
      </c>
    </row>
    <row r="48" spans="1:11" ht="21.75" customHeight="1">
      <c r="A48" s="7" t="s">
        <v>16</v>
      </c>
      <c r="D48" s="6"/>
      <c r="E48" s="25">
        <v>153671</v>
      </c>
      <c r="G48" s="25">
        <v>291252</v>
      </c>
      <c r="I48" s="115">
        <v>117465</v>
      </c>
      <c r="K48" s="115">
        <v>-38279</v>
      </c>
    </row>
    <row r="49" spans="4:11" ht="21.75" customHeight="1">
      <c r="D49" s="6"/>
      <c r="E49" s="24">
        <f>E34+E43+E44+E45+E46+E47+E48</f>
        <v>6831276</v>
      </c>
      <c r="G49" s="24">
        <f>G34+G43+G44+G45+G46+G47+G48</f>
        <v>6663255</v>
      </c>
      <c r="I49" s="24">
        <f>I34+I43+I44+I45+I46+I47+I48</f>
        <v>5435501</v>
      </c>
      <c r="K49" s="24">
        <f>K34+K43+K44+K45+K46+K47+K48</f>
        <v>4086364</v>
      </c>
    </row>
    <row r="50" spans="1:11" ht="21.75" customHeight="1">
      <c r="A50" s="7" t="s">
        <v>54</v>
      </c>
      <c r="D50" s="6"/>
      <c r="E50" s="23">
        <v>-406944</v>
      </c>
      <c r="G50" s="23">
        <v>-862219</v>
      </c>
      <c r="I50" s="15">
        <v>-18401</v>
      </c>
      <c r="K50" s="15">
        <v>-19416</v>
      </c>
    </row>
    <row r="51" spans="1:11" ht="23.25" customHeight="1">
      <c r="A51" s="9" t="s">
        <v>101</v>
      </c>
      <c r="B51" s="9"/>
      <c r="D51" s="6"/>
      <c r="E51" s="17">
        <f>SUM(E49:E50)</f>
        <v>6424332</v>
      </c>
      <c r="F51" s="18"/>
      <c r="G51" s="17">
        <f>SUM(G49:G50)</f>
        <v>5801036</v>
      </c>
      <c r="H51" s="18"/>
      <c r="I51" s="17">
        <f>SUM(I49:I50)</f>
        <v>5417100</v>
      </c>
      <c r="J51" s="18"/>
      <c r="K51" s="17">
        <f>SUM(K49:K50)</f>
        <v>4066948</v>
      </c>
    </row>
    <row r="52" spans="1:11" ht="23.25" customHeight="1">
      <c r="A52" s="9"/>
      <c r="B52" s="9"/>
      <c r="D52" s="6"/>
      <c r="E52" s="26"/>
      <c r="F52" s="18"/>
      <c r="G52" s="26"/>
      <c r="H52" s="18"/>
      <c r="I52" s="19"/>
      <c r="J52" s="18"/>
      <c r="K52" s="19"/>
    </row>
    <row r="53" spans="1:7" ht="23.25" customHeight="1">
      <c r="A53" s="11" t="s">
        <v>43</v>
      </c>
      <c r="B53" s="11"/>
      <c r="D53" s="6"/>
      <c r="G53" s="23"/>
    </row>
    <row r="54" spans="1:11" ht="21.75" customHeight="1">
      <c r="A54" s="7" t="s">
        <v>166</v>
      </c>
      <c r="D54" s="6"/>
      <c r="E54" s="23">
        <v>85120</v>
      </c>
      <c r="G54" s="23">
        <v>146669</v>
      </c>
      <c r="I54" s="15">
        <v>1290885</v>
      </c>
      <c r="K54" s="15">
        <v>822831</v>
      </c>
    </row>
    <row r="55" spans="1:11" ht="21.75" customHeight="1">
      <c r="A55" s="7" t="s">
        <v>55</v>
      </c>
      <c r="D55" s="6"/>
      <c r="E55" s="23">
        <v>407626</v>
      </c>
      <c r="G55" s="23">
        <v>309985</v>
      </c>
      <c r="I55" s="15">
        <v>729617</v>
      </c>
      <c r="K55" s="15">
        <v>10766777</v>
      </c>
    </row>
    <row r="56" spans="1:11" ht="21.75" customHeight="1">
      <c r="A56" s="7" t="s">
        <v>87</v>
      </c>
      <c r="D56" s="6"/>
      <c r="E56" s="23">
        <v>-267103</v>
      </c>
      <c r="G56" s="23">
        <v>-230415</v>
      </c>
      <c r="I56" s="15">
        <v>-804673</v>
      </c>
      <c r="K56" s="15">
        <v>-461420</v>
      </c>
    </row>
    <row r="57" spans="1:11" ht="21.75" customHeight="1">
      <c r="A57" s="7" t="s">
        <v>117</v>
      </c>
      <c r="D57" s="6"/>
      <c r="E57" s="23">
        <v>2254</v>
      </c>
      <c r="G57" s="23">
        <v>429036</v>
      </c>
      <c r="I57" s="14" t="s">
        <v>210</v>
      </c>
      <c r="K57" s="14" t="s">
        <v>210</v>
      </c>
    </row>
    <row r="58" spans="1:11" ht="21.75" customHeight="1">
      <c r="A58" s="7" t="s">
        <v>205</v>
      </c>
      <c r="D58" s="6"/>
      <c r="E58" s="23">
        <v>259987</v>
      </c>
      <c r="G58" s="23">
        <v>161986</v>
      </c>
      <c r="I58" s="14" t="s">
        <v>210</v>
      </c>
      <c r="K58" s="14" t="s">
        <v>210</v>
      </c>
    </row>
    <row r="59" spans="1:11" ht="21.75" customHeight="1">
      <c r="A59" s="7" t="s">
        <v>44</v>
      </c>
      <c r="D59" s="6"/>
      <c r="E59" s="23">
        <v>-5257935</v>
      </c>
      <c r="G59" s="23">
        <v>-6499973</v>
      </c>
      <c r="I59" s="15">
        <v>-2437054</v>
      </c>
      <c r="K59" s="15">
        <v>-2959046</v>
      </c>
    </row>
    <row r="60" spans="1:11" ht="21.75" customHeight="1">
      <c r="A60" s="7" t="s">
        <v>118</v>
      </c>
      <c r="D60" s="6"/>
      <c r="E60" s="21">
        <v>78092</v>
      </c>
      <c r="G60" s="21">
        <v>43537</v>
      </c>
      <c r="I60" s="15">
        <v>13559</v>
      </c>
      <c r="K60" s="15">
        <v>1004546</v>
      </c>
    </row>
    <row r="61" spans="1:11" ht="21.75" customHeight="1">
      <c r="A61" s="7" t="s">
        <v>45</v>
      </c>
      <c r="D61" s="6"/>
      <c r="E61" s="23">
        <v>-124325</v>
      </c>
      <c r="G61" s="23">
        <v>-127523</v>
      </c>
      <c r="I61" s="15">
        <v>-15217</v>
      </c>
      <c r="K61" s="15">
        <v>-8746</v>
      </c>
    </row>
    <row r="62" spans="1:11" ht="21.75" customHeight="1">
      <c r="A62" s="7" t="s">
        <v>119</v>
      </c>
      <c r="D62" s="6"/>
      <c r="E62" s="14">
        <v>11</v>
      </c>
      <c r="G62" s="14" t="s">
        <v>210</v>
      </c>
      <c r="I62" s="15">
        <v>6</v>
      </c>
      <c r="K62" s="15">
        <v>163</v>
      </c>
    </row>
    <row r="63" spans="1:11" ht="21.75" customHeight="1">
      <c r="A63" s="7" t="s">
        <v>120</v>
      </c>
      <c r="D63" s="6"/>
      <c r="E63" s="14" t="s">
        <v>210</v>
      </c>
      <c r="G63" s="14" t="s">
        <v>210</v>
      </c>
      <c r="I63" s="15">
        <v>-2248450</v>
      </c>
      <c r="K63" s="15">
        <v>-11119824</v>
      </c>
    </row>
    <row r="64" spans="1:11" ht="21.75" customHeight="1">
      <c r="A64" s="7" t="s">
        <v>121</v>
      </c>
      <c r="D64" s="6"/>
      <c r="E64" s="14" t="s">
        <v>210</v>
      </c>
      <c r="G64" s="14" t="s">
        <v>210</v>
      </c>
      <c r="I64" s="15">
        <v>861848</v>
      </c>
      <c r="K64" s="15">
        <v>-2488156</v>
      </c>
    </row>
    <row r="65" spans="1:11" ht="21.75" customHeight="1">
      <c r="A65" s="7" t="s">
        <v>122</v>
      </c>
      <c r="D65" s="6"/>
      <c r="E65" s="14" t="s">
        <v>210</v>
      </c>
      <c r="G65" s="14" t="s">
        <v>210</v>
      </c>
      <c r="I65" s="115">
        <v>160433</v>
      </c>
      <c r="K65" s="115">
        <v>469650</v>
      </c>
    </row>
    <row r="66" spans="1:11" ht="21.75" customHeight="1">
      <c r="A66" s="9" t="s">
        <v>102</v>
      </c>
      <c r="B66" s="9"/>
      <c r="D66" s="6"/>
      <c r="E66" s="17">
        <f>SUM(E54:E65)</f>
        <v>-4816273</v>
      </c>
      <c r="F66" s="18"/>
      <c r="G66" s="17">
        <f>SUM(G54:G65)</f>
        <v>-5766698</v>
      </c>
      <c r="H66" s="18"/>
      <c r="I66" s="17">
        <f>SUM(I54:I65)</f>
        <v>-2449046</v>
      </c>
      <c r="J66" s="18"/>
      <c r="K66" s="17">
        <f>SUM(K54:K65)</f>
        <v>-3973225</v>
      </c>
    </row>
    <row r="67" spans="4:11" ht="21.75" customHeight="1">
      <c r="D67" s="6"/>
      <c r="E67" s="14"/>
      <c r="G67" s="14"/>
      <c r="I67" s="14"/>
      <c r="K67" s="14"/>
    </row>
    <row r="68" spans="4:11" ht="21.75" customHeight="1">
      <c r="D68" s="6"/>
      <c r="E68" s="14"/>
      <c r="G68" s="14"/>
      <c r="I68" s="14"/>
      <c r="K68" s="14"/>
    </row>
    <row r="69" spans="1:11" s="3" customFormat="1" ht="23.25" customHeight="1">
      <c r="A69" s="10" t="s">
        <v>75</v>
      </c>
      <c r="B69" s="10"/>
      <c r="C69" s="2"/>
      <c r="E69" s="21"/>
      <c r="F69" s="12"/>
      <c r="G69" s="12"/>
      <c r="H69" s="12"/>
      <c r="I69" s="12"/>
      <c r="J69" s="12"/>
      <c r="K69" s="21"/>
    </row>
    <row r="70" spans="1:11" s="3" customFormat="1" ht="23.25" customHeight="1">
      <c r="A70" s="10" t="s">
        <v>47</v>
      </c>
      <c r="B70" s="10"/>
      <c r="C70" s="2"/>
      <c r="E70" s="21"/>
      <c r="F70" s="12"/>
      <c r="G70" s="12"/>
      <c r="H70" s="12"/>
      <c r="I70" s="12"/>
      <c r="J70" s="12"/>
      <c r="K70" s="21"/>
    </row>
    <row r="71" spans="1:11" s="3" customFormat="1" ht="23.25" customHeight="1">
      <c r="A71" s="165" t="s">
        <v>151</v>
      </c>
      <c r="B71" s="165"/>
      <c r="C71" s="165"/>
      <c r="D71" s="165"/>
      <c r="E71" s="165"/>
      <c r="F71" s="165"/>
      <c r="G71" s="165"/>
      <c r="H71" s="12"/>
      <c r="I71" s="12"/>
      <c r="J71" s="12"/>
      <c r="K71" s="12"/>
    </row>
    <row r="72" spans="1:11" s="3" customFormat="1" ht="16.5" customHeight="1">
      <c r="A72" s="89"/>
      <c r="B72" s="89"/>
      <c r="C72" s="89"/>
      <c r="D72" s="89"/>
      <c r="E72" s="89"/>
      <c r="F72" s="89"/>
      <c r="G72" s="89"/>
      <c r="H72" s="12"/>
      <c r="I72" s="12"/>
      <c r="J72" s="12"/>
      <c r="K72" s="12"/>
    </row>
    <row r="73" spans="1:11" ht="23.25" customHeight="1">
      <c r="A73" s="3"/>
      <c r="B73" s="3"/>
      <c r="D73" s="1"/>
      <c r="E73" s="166" t="s">
        <v>76</v>
      </c>
      <c r="F73" s="166"/>
      <c r="G73" s="166"/>
      <c r="H73" s="13"/>
      <c r="I73" s="166" t="s">
        <v>63</v>
      </c>
      <c r="J73" s="166"/>
      <c r="K73" s="166"/>
    </row>
    <row r="74" spans="3:11" ht="23.25" customHeight="1">
      <c r="C74" s="2" t="s">
        <v>2</v>
      </c>
      <c r="D74" s="2"/>
      <c r="E74" s="28">
        <v>2551</v>
      </c>
      <c r="F74" s="28"/>
      <c r="G74" s="28">
        <v>2550</v>
      </c>
      <c r="H74" s="28"/>
      <c r="I74" s="28">
        <v>2551</v>
      </c>
      <c r="J74" s="28"/>
      <c r="K74" s="28">
        <v>2550</v>
      </c>
    </row>
    <row r="75" spans="4:11" ht="23.25" customHeight="1">
      <c r="D75" s="2"/>
      <c r="E75" s="168" t="s">
        <v>77</v>
      </c>
      <c r="F75" s="168"/>
      <c r="G75" s="168"/>
      <c r="H75" s="168"/>
      <c r="I75" s="168"/>
      <c r="J75" s="168"/>
      <c r="K75" s="168"/>
    </row>
    <row r="76" spans="1:7" ht="23.25" customHeight="1">
      <c r="A76" s="11" t="s">
        <v>46</v>
      </c>
      <c r="B76" s="11"/>
      <c r="D76" s="6"/>
      <c r="G76" s="23"/>
    </row>
    <row r="77" spans="1:11" ht="21.75" customHeight="1">
      <c r="A77" s="7" t="s">
        <v>139</v>
      </c>
      <c r="D77" s="6"/>
      <c r="E77" s="23">
        <v>-2286706</v>
      </c>
      <c r="G77" s="23">
        <v>-2407025</v>
      </c>
      <c r="I77" s="15">
        <v>-1255537</v>
      </c>
      <c r="K77" s="15">
        <v>-1383217</v>
      </c>
    </row>
    <row r="78" spans="1:11" ht="21.75" customHeight="1">
      <c r="A78" s="7" t="s">
        <v>123</v>
      </c>
      <c r="D78" s="6"/>
      <c r="E78" s="23">
        <v>-35004</v>
      </c>
      <c r="G78" s="23">
        <v>-44029</v>
      </c>
      <c r="I78" s="15">
        <v>-2876</v>
      </c>
      <c r="K78" s="15">
        <v>-5518</v>
      </c>
    </row>
    <row r="79" spans="1:11" ht="21.75" customHeight="1">
      <c r="A79" s="7" t="s">
        <v>176</v>
      </c>
      <c r="D79" s="6"/>
      <c r="E79" s="14" t="s">
        <v>210</v>
      </c>
      <c r="G79" s="14" t="s">
        <v>210</v>
      </c>
      <c r="I79" s="15">
        <v>-9400</v>
      </c>
      <c r="K79" s="15">
        <v>111000</v>
      </c>
    </row>
    <row r="80" spans="1:11" ht="21.75" customHeight="1">
      <c r="A80" s="7" t="s">
        <v>206</v>
      </c>
      <c r="D80" s="6"/>
      <c r="E80" s="23">
        <v>1003903</v>
      </c>
      <c r="G80" s="23">
        <v>-1232229</v>
      </c>
      <c r="I80" s="15">
        <v>-1874748</v>
      </c>
      <c r="K80" s="15">
        <v>-3798823</v>
      </c>
    </row>
    <row r="81" spans="1:11" ht="21.75" customHeight="1">
      <c r="A81" s="7" t="s">
        <v>89</v>
      </c>
      <c r="D81" s="6"/>
      <c r="E81" s="23">
        <v>1275916</v>
      </c>
      <c r="G81" s="23">
        <v>608855</v>
      </c>
      <c r="I81" s="14" t="s">
        <v>210</v>
      </c>
      <c r="K81" s="14" t="s">
        <v>210</v>
      </c>
    </row>
    <row r="82" spans="1:11" ht="21.75" customHeight="1">
      <c r="A82" s="7" t="s">
        <v>207</v>
      </c>
      <c r="D82" s="6"/>
      <c r="E82" s="23">
        <v>-1350162</v>
      </c>
      <c r="G82" s="23">
        <v>3999592</v>
      </c>
      <c r="I82" s="15">
        <v>-1350162</v>
      </c>
      <c r="K82" s="15">
        <v>3999592</v>
      </c>
    </row>
    <row r="83" spans="1:11" ht="21.75" customHeight="1">
      <c r="A83" s="7" t="s">
        <v>167</v>
      </c>
      <c r="D83" s="6"/>
      <c r="E83" s="23">
        <v>-1237726</v>
      </c>
      <c r="G83" s="23">
        <v>-2628373</v>
      </c>
      <c r="I83" s="14" t="s">
        <v>210</v>
      </c>
      <c r="K83" s="15">
        <v>-1808800</v>
      </c>
    </row>
    <row r="84" spans="1:11" ht="21.75" customHeight="1">
      <c r="A84" s="7" t="s">
        <v>88</v>
      </c>
      <c r="D84" s="6"/>
      <c r="E84" s="23">
        <v>6000000</v>
      </c>
      <c r="G84" s="23">
        <v>6000000</v>
      </c>
      <c r="I84" s="15">
        <v>6000000</v>
      </c>
      <c r="K84" s="15">
        <v>6000000</v>
      </c>
    </row>
    <row r="85" spans="1:11" ht="21.75" customHeight="1">
      <c r="A85" s="7" t="s">
        <v>124</v>
      </c>
      <c r="D85" s="6"/>
      <c r="E85" s="23">
        <v>-2000000</v>
      </c>
      <c r="G85" s="23">
        <v>-2500000</v>
      </c>
      <c r="I85" s="15">
        <v>-2000000</v>
      </c>
      <c r="K85" s="15">
        <v>-2500000</v>
      </c>
    </row>
    <row r="86" spans="1:4" ht="21.75" customHeight="1">
      <c r="A86" s="7" t="s">
        <v>174</v>
      </c>
      <c r="D86" s="6"/>
    </row>
    <row r="87" spans="1:11" ht="21.75" customHeight="1">
      <c r="A87" s="7" t="s">
        <v>175</v>
      </c>
      <c r="D87" s="6"/>
      <c r="E87" s="14" t="s">
        <v>210</v>
      </c>
      <c r="G87" s="23">
        <v>48500</v>
      </c>
      <c r="I87" s="14" t="s">
        <v>210</v>
      </c>
      <c r="K87" s="14" t="s">
        <v>210</v>
      </c>
    </row>
    <row r="88" spans="1:11" ht="21.75" customHeight="1">
      <c r="A88" s="7" t="s">
        <v>208</v>
      </c>
      <c r="C88" s="2">
        <v>17</v>
      </c>
      <c r="D88" s="6"/>
      <c r="E88" s="14">
        <v>-1396018</v>
      </c>
      <c r="G88" s="14" t="s">
        <v>210</v>
      </c>
      <c r="I88" s="14">
        <v>-1396018</v>
      </c>
      <c r="K88" s="14" t="s">
        <v>210</v>
      </c>
    </row>
    <row r="89" spans="1:7" ht="21.75" customHeight="1">
      <c r="A89" s="7" t="s">
        <v>222</v>
      </c>
      <c r="D89" s="6"/>
      <c r="G89" s="23"/>
    </row>
    <row r="90" spans="1:11" ht="21.75" customHeight="1">
      <c r="A90" s="7" t="s">
        <v>223</v>
      </c>
      <c r="D90" s="6"/>
      <c r="E90" s="23">
        <v>-1186534</v>
      </c>
      <c r="G90" s="23">
        <v>-143822</v>
      </c>
      <c r="I90" s="15">
        <v>-1240789</v>
      </c>
      <c r="K90" s="15">
        <v>-150398</v>
      </c>
    </row>
    <row r="91" spans="1:11" ht="21.75" customHeight="1">
      <c r="A91" s="7" t="s">
        <v>168</v>
      </c>
      <c r="D91" s="6"/>
      <c r="E91" s="23">
        <v>-39799</v>
      </c>
      <c r="G91" s="23">
        <v>-41456</v>
      </c>
      <c r="I91" s="15" t="s">
        <v>228</v>
      </c>
      <c r="K91" s="14" t="s">
        <v>210</v>
      </c>
    </row>
    <row r="92" spans="1:11" ht="23.25" customHeight="1">
      <c r="A92" s="9" t="s">
        <v>72</v>
      </c>
      <c r="B92" s="9"/>
      <c r="D92" s="6"/>
      <c r="E92" s="17">
        <f>SUM(E77:E91)</f>
        <v>-1252130</v>
      </c>
      <c r="F92" s="18"/>
      <c r="G92" s="17">
        <f>SUM(G77:G91)</f>
        <v>1660013</v>
      </c>
      <c r="H92" s="18"/>
      <c r="I92" s="17">
        <f>SUM(I77:I90)</f>
        <v>-3129530</v>
      </c>
      <c r="J92" s="18"/>
      <c r="K92" s="17">
        <f>SUM(K77:K91)</f>
        <v>463836</v>
      </c>
    </row>
    <row r="93" spans="1:11" ht="23.25" customHeight="1">
      <c r="A93" s="9"/>
      <c r="B93" s="9"/>
      <c r="D93" s="6"/>
      <c r="E93" s="26"/>
      <c r="F93" s="18"/>
      <c r="G93" s="19"/>
      <c r="H93" s="18"/>
      <c r="I93" s="19"/>
      <c r="J93" s="18"/>
      <c r="K93" s="19"/>
    </row>
    <row r="94" spans="1:11" ht="23.25" customHeight="1">
      <c r="A94" s="9" t="s">
        <v>224</v>
      </c>
      <c r="B94" s="9"/>
      <c r="D94" s="6"/>
      <c r="E94" s="26"/>
      <c r="F94" s="18"/>
      <c r="G94" s="19"/>
      <c r="H94" s="18"/>
      <c r="I94" s="19"/>
      <c r="J94" s="18"/>
      <c r="K94" s="19"/>
    </row>
    <row r="95" spans="1:11" ht="23.25" customHeight="1">
      <c r="A95" s="9" t="s">
        <v>225</v>
      </c>
      <c r="B95" s="9"/>
      <c r="D95" s="6"/>
      <c r="E95" s="27">
        <f>+E51+E66+E92</f>
        <v>355929</v>
      </c>
      <c r="F95" s="18"/>
      <c r="G95" s="27">
        <f>+G51+G66+G92</f>
        <v>1694351</v>
      </c>
      <c r="H95" s="18"/>
      <c r="I95" s="27">
        <f>+I51+I66+I92</f>
        <v>-161476</v>
      </c>
      <c r="J95" s="18"/>
      <c r="K95" s="27">
        <f>+K51+K66+K92</f>
        <v>557559</v>
      </c>
    </row>
    <row r="96" spans="1:11" ht="23.25" customHeight="1">
      <c r="A96" s="8" t="s">
        <v>73</v>
      </c>
      <c r="B96" s="8"/>
      <c r="D96" s="6"/>
      <c r="E96" s="23">
        <v>2906476</v>
      </c>
      <c r="G96" s="15">
        <v>1166539</v>
      </c>
      <c r="I96" s="15">
        <v>565920</v>
      </c>
      <c r="K96" s="15">
        <v>8361</v>
      </c>
    </row>
    <row r="97" spans="1:4" ht="23.25" customHeight="1">
      <c r="A97" s="8" t="s">
        <v>125</v>
      </c>
      <c r="B97" s="8"/>
      <c r="D97" s="6"/>
    </row>
    <row r="98" spans="1:11" ht="23.25" customHeight="1">
      <c r="A98" s="8" t="s">
        <v>126</v>
      </c>
      <c r="B98" s="8"/>
      <c r="D98" s="6"/>
      <c r="E98" s="24">
        <v>127741</v>
      </c>
      <c r="G98" s="16">
        <v>45586</v>
      </c>
      <c r="I98" s="14" t="s">
        <v>210</v>
      </c>
      <c r="K98" s="14" t="s">
        <v>210</v>
      </c>
    </row>
    <row r="99" spans="1:11" ht="23.25" customHeight="1" thickBot="1">
      <c r="A99" s="9" t="s">
        <v>74</v>
      </c>
      <c r="B99" s="9"/>
      <c r="D99" s="6"/>
      <c r="E99" s="20">
        <f>SUM(E95:E98)</f>
        <v>3390146</v>
      </c>
      <c r="F99" s="18"/>
      <c r="G99" s="20">
        <f>SUM(G95:G98)</f>
        <v>2906476</v>
      </c>
      <c r="H99" s="18"/>
      <c r="I99" s="20">
        <f>SUM(I95:I98)</f>
        <v>404444</v>
      </c>
      <c r="J99" s="18"/>
      <c r="K99" s="20">
        <f>SUM(K95:K98)</f>
        <v>565920</v>
      </c>
    </row>
    <row r="100" ht="23.25" customHeight="1" thickTop="1"/>
    <row r="103" spans="1:11" s="3" customFormat="1" ht="23.25" customHeight="1">
      <c r="A103" s="10" t="s">
        <v>75</v>
      </c>
      <c r="B103" s="10"/>
      <c r="C103" s="2"/>
      <c r="E103" s="21"/>
      <c r="F103" s="12"/>
      <c r="G103" s="12"/>
      <c r="H103" s="12"/>
      <c r="I103" s="12"/>
      <c r="J103" s="12"/>
      <c r="K103" s="21"/>
    </row>
    <row r="104" spans="1:11" s="3" customFormat="1" ht="23.25" customHeight="1">
      <c r="A104" s="10" t="s">
        <v>47</v>
      </c>
      <c r="B104" s="10"/>
      <c r="C104" s="2"/>
      <c r="E104" s="21"/>
      <c r="F104" s="12"/>
      <c r="G104" s="12"/>
      <c r="H104" s="12"/>
      <c r="I104" s="12"/>
      <c r="J104" s="12"/>
      <c r="K104" s="21"/>
    </row>
    <row r="105" spans="1:11" s="3" customFormat="1" ht="23.25" customHeight="1">
      <c r="A105" s="165" t="s">
        <v>151</v>
      </c>
      <c r="B105" s="165"/>
      <c r="C105" s="165"/>
      <c r="D105" s="165"/>
      <c r="E105" s="165"/>
      <c r="F105" s="165"/>
      <c r="G105" s="165"/>
      <c r="H105" s="12"/>
      <c r="I105" s="12"/>
      <c r="J105" s="12"/>
      <c r="K105" s="12"/>
    </row>
    <row r="106" spans="1:11" s="3" customFormat="1" ht="16.5" customHeight="1">
      <c r="A106" s="89"/>
      <c r="B106" s="89"/>
      <c r="C106" s="89"/>
      <c r="D106" s="89"/>
      <c r="E106" s="89"/>
      <c r="F106" s="89"/>
      <c r="G106" s="89"/>
      <c r="H106" s="12"/>
      <c r="I106" s="12"/>
      <c r="J106" s="12"/>
      <c r="K106" s="12"/>
    </row>
    <row r="107" spans="1:11" ht="23.25" customHeight="1">
      <c r="A107" s="3"/>
      <c r="B107" s="3"/>
      <c r="D107" s="1"/>
      <c r="E107" s="166" t="s">
        <v>76</v>
      </c>
      <c r="F107" s="166"/>
      <c r="G107" s="166"/>
      <c r="H107" s="13"/>
      <c r="I107" s="166" t="s">
        <v>63</v>
      </c>
      <c r="J107" s="166"/>
      <c r="K107" s="166"/>
    </row>
    <row r="108" spans="3:11" ht="23.25" customHeight="1">
      <c r="C108" s="2" t="s">
        <v>2</v>
      </c>
      <c r="D108" s="2"/>
      <c r="E108" s="28">
        <v>2551</v>
      </c>
      <c r="F108" s="28"/>
      <c r="G108" s="28">
        <v>2550</v>
      </c>
      <c r="H108" s="28"/>
      <c r="I108" s="28">
        <v>2551</v>
      </c>
      <c r="J108" s="28"/>
      <c r="K108" s="28">
        <v>2550</v>
      </c>
    </row>
    <row r="109" spans="4:11" ht="23.25" customHeight="1">
      <c r="D109" s="2"/>
      <c r="E109" s="168" t="s">
        <v>77</v>
      </c>
      <c r="F109" s="168"/>
      <c r="G109" s="168"/>
      <c r="H109" s="168"/>
      <c r="I109" s="168"/>
      <c r="J109" s="168"/>
      <c r="K109" s="168"/>
    </row>
    <row r="110" spans="1:2" ht="23.25" customHeight="1">
      <c r="A110" s="11" t="s">
        <v>127</v>
      </c>
      <c r="B110" s="22"/>
    </row>
    <row r="111" spans="1:11" s="3" customFormat="1" ht="22.5" customHeight="1">
      <c r="A111" s="138" t="s">
        <v>212</v>
      </c>
      <c r="B111" s="9" t="s">
        <v>211</v>
      </c>
      <c r="C111" s="22"/>
      <c r="D111" s="22"/>
      <c r="E111" s="75"/>
      <c r="F111" s="75"/>
      <c r="G111" s="75"/>
      <c r="H111" s="75"/>
      <c r="I111" s="75"/>
      <c r="J111" s="75"/>
      <c r="K111" s="75"/>
    </row>
    <row r="112" spans="1:11" s="3" customFormat="1" ht="22.5" customHeight="1">
      <c r="A112" s="3" t="s">
        <v>213</v>
      </c>
      <c r="B112" s="3" t="s">
        <v>214</v>
      </c>
      <c r="C112" s="2"/>
      <c r="D112" s="2"/>
      <c r="E112" s="75"/>
      <c r="F112" s="75"/>
      <c r="G112" s="75"/>
      <c r="H112" s="75"/>
      <c r="I112" s="75"/>
      <c r="J112" s="75"/>
      <c r="K112" s="75"/>
    </row>
    <row r="113" spans="1:11" s="3" customFormat="1" ht="22.5" customHeight="1">
      <c r="A113" s="3" t="s">
        <v>215</v>
      </c>
      <c r="B113" s="3" t="s">
        <v>216</v>
      </c>
      <c r="C113" s="2">
        <v>5</v>
      </c>
      <c r="D113" s="2"/>
      <c r="E113" s="75">
        <v>3452904</v>
      </c>
      <c r="F113" s="75"/>
      <c r="G113" s="75">
        <v>3079772</v>
      </c>
      <c r="H113" s="75"/>
      <c r="I113" s="75">
        <v>407089</v>
      </c>
      <c r="J113" s="75"/>
      <c r="K113" s="75">
        <v>583678</v>
      </c>
    </row>
    <row r="114" spans="1:11" s="3" customFormat="1" ht="22.5" customHeight="1">
      <c r="A114" s="3" t="s">
        <v>213</v>
      </c>
      <c r="B114" s="3" t="s">
        <v>217</v>
      </c>
      <c r="C114" s="2">
        <v>14</v>
      </c>
      <c r="D114" s="2"/>
      <c r="E114" s="76">
        <v>-62758</v>
      </c>
      <c r="F114" s="75"/>
      <c r="G114" s="76">
        <v>-173296</v>
      </c>
      <c r="H114" s="75"/>
      <c r="I114" s="76">
        <v>-2645</v>
      </c>
      <c r="J114" s="75"/>
      <c r="K114" s="76">
        <v>-17758</v>
      </c>
    </row>
    <row r="115" spans="1:11" s="3" customFormat="1" ht="22.5" customHeight="1" thickBot="1">
      <c r="A115" s="4" t="s">
        <v>213</v>
      </c>
      <c r="B115" s="4" t="s">
        <v>218</v>
      </c>
      <c r="C115" s="22"/>
      <c r="D115" s="22"/>
      <c r="E115" s="77">
        <f>SUM(E113:E114)</f>
        <v>3390146</v>
      </c>
      <c r="F115" s="78"/>
      <c r="G115" s="77">
        <f>SUM(G113:G114)</f>
        <v>2906476</v>
      </c>
      <c r="H115" s="78"/>
      <c r="I115" s="77">
        <f>SUM(I113:I114)</f>
        <v>404444</v>
      </c>
      <c r="J115" s="78"/>
      <c r="K115" s="77">
        <f>SUM(K113:K114)</f>
        <v>565920</v>
      </c>
    </row>
    <row r="116" ht="23.25" customHeight="1" thickTop="1"/>
    <row r="117" spans="1:2" ht="23.25" customHeight="1">
      <c r="A117" s="119" t="s">
        <v>191</v>
      </c>
      <c r="B117" s="9" t="s">
        <v>188</v>
      </c>
    </row>
    <row r="118" spans="1:11" s="3" customFormat="1" ht="23.25" customHeight="1">
      <c r="A118" s="29"/>
      <c r="C118" s="2"/>
      <c r="E118" s="21"/>
      <c r="F118" s="12"/>
      <c r="G118" s="12"/>
      <c r="H118" s="12"/>
      <c r="I118" s="12"/>
      <c r="J118" s="12"/>
      <c r="K118" s="12"/>
    </row>
    <row r="119" spans="1:11" s="3" customFormat="1" ht="45" customHeight="1">
      <c r="A119" s="29">
        <v>2.1</v>
      </c>
      <c r="B119" s="171" t="s">
        <v>233</v>
      </c>
      <c r="C119" s="172"/>
      <c r="D119" s="172"/>
      <c r="E119" s="172"/>
      <c r="F119" s="172"/>
      <c r="G119" s="172"/>
      <c r="H119" s="172"/>
      <c r="I119" s="172"/>
      <c r="J119" s="172"/>
      <c r="K119" s="172"/>
    </row>
    <row r="120" spans="1:11" s="3" customFormat="1" ht="23.25" customHeight="1">
      <c r="A120" s="29"/>
      <c r="C120" s="2"/>
      <c r="E120" s="21"/>
      <c r="F120" s="12"/>
      <c r="G120" s="12"/>
      <c r="H120" s="12"/>
      <c r="I120" s="12"/>
      <c r="J120" s="12"/>
      <c r="K120" s="12"/>
    </row>
    <row r="121" spans="1:11" s="3" customFormat="1" ht="87.75" customHeight="1">
      <c r="A121" s="29">
        <v>2.2</v>
      </c>
      <c r="B121" s="169" t="s">
        <v>226</v>
      </c>
      <c r="C121" s="170"/>
      <c r="D121" s="170"/>
      <c r="E121" s="170"/>
      <c r="F121" s="170"/>
      <c r="G121" s="170"/>
      <c r="H121" s="170"/>
      <c r="I121" s="170"/>
      <c r="J121" s="170"/>
      <c r="K121" s="170"/>
    </row>
    <row r="122" spans="3:11" s="3" customFormat="1" ht="23.25" customHeight="1">
      <c r="C122" s="2"/>
      <c r="E122" s="21"/>
      <c r="F122" s="12"/>
      <c r="G122" s="12"/>
      <c r="H122" s="12"/>
      <c r="I122" s="12"/>
      <c r="J122" s="12"/>
      <c r="K122" s="12"/>
    </row>
    <row r="123" spans="3:11" s="3" customFormat="1" ht="23.25" customHeight="1">
      <c r="C123" s="2"/>
      <c r="E123" s="21"/>
      <c r="F123" s="12"/>
      <c r="G123" s="12"/>
      <c r="H123" s="12"/>
      <c r="I123" s="12"/>
      <c r="J123" s="12"/>
      <c r="K123" s="12"/>
    </row>
    <row r="124" spans="3:11" s="3" customFormat="1" ht="23.25" customHeight="1">
      <c r="C124" s="2"/>
      <c r="E124" s="21"/>
      <c r="F124" s="12"/>
      <c r="G124" s="12"/>
      <c r="H124" s="12"/>
      <c r="I124" s="12"/>
      <c r="J124" s="12"/>
      <c r="K124" s="12"/>
    </row>
    <row r="125" spans="3:11" s="3" customFormat="1" ht="23.25" customHeight="1">
      <c r="C125" s="2"/>
      <c r="E125" s="21"/>
      <c r="F125" s="12"/>
      <c r="G125" s="12"/>
      <c r="H125" s="12"/>
      <c r="I125" s="12"/>
      <c r="J125" s="12"/>
      <c r="K125" s="12"/>
    </row>
    <row r="126" spans="3:11" s="3" customFormat="1" ht="23.25" customHeight="1">
      <c r="C126" s="2"/>
      <c r="E126" s="21"/>
      <c r="F126" s="12"/>
      <c r="G126" s="12"/>
      <c r="H126" s="12"/>
      <c r="I126" s="12"/>
      <c r="J126" s="12"/>
      <c r="K126" s="12"/>
    </row>
  </sheetData>
  <sheetProtection password="C62A" sheet="1" objects="1" scenarios="1"/>
  <mergeCells count="18">
    <mergeCell ref="A37:G37"/>
    <mergeCell ref="E39:G39"/>
    <mergeCell ref="I39:K39"/>
    <mergeCell ref="E107:G107"/>
    <mergeCell ref="I107:K107"/>
    <mergeCell ref="E109:K109"/>
    <mergeCell ref="E41:K41"/>
    <mergeCell ref="A71:G71"/>
    <mergeCell ref="B121:K121"/>
    <mergeCell ref="I73:K73"/>
    <mergeCell ref="E73:G73"/>
    <mergeCell ref="B119:K119"/>
    <mergeCell ref="A105:G105"/>
    <mergeCell ref="E75:K75"/>
    <mergeCell ref="A3:G3"/>
    <mergeCell ref="E5:G5"/>
    <mergeCell ref="I5:K5"/>
    <mergeCell ref="E7:K7"/>
  </mergeCells>
  <printOptions/>
  <pageMargins left="0.7" right="0.3" top="0.48" bottom="0.5" header="0.5" footer="0.5"/>
  <pageSetup firstPageNumber="11" useFirstPageNumber="1" horizontalDpi="600" verticalDpi="600" orientation="portrait" paperSize="9" r:id="rId1"/>
  <headerFooter alignWithMargins="0">
    <oddFooter>&amp;Lหมายเหตุประกอบงบการเงินเป็นส่วนหนึ่งของงบการเงินนี้
&amp;R&amp;P</oddFooter>
  </headerFooter>
  <rowBreaks count="3" manualBreakCount="3">
    <brk id="34" max="10" man="1"/>
    <brk id="68" max="255" man="1"/>
    <brk id="1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rutchanee.cha</cp:lastModifiedBy>
  <cp:lastPrinted>2009-02-24T13:32:35Z</cp:lastPrinted>
  <dcterms:created xsi:type="dcterms:W3CDTF">2006-01-06T08:39:44Z</dcterms:created>
  <dcterms:modified xsi:type="dcterms:W3CDTF">2009-02-24T14:57:44Z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