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2" windowHeight="8700" tabRatio="409" activeTab="0"/>
  </bookViews>
  <sheets>
    <sheet name="BL" sheetId="1" r:id="rId1"/>
    <sheet name="PL" sheetId="2" r:id="rId2"/>
    <sheet name="CH 9" sheetId="3" r:id="rId3"/>
    <sheet name="CH10" sheetId="4" r:id="rId4"/>
    <sheet name="CH 11" sheetId="5" r:id="rId5"/>
    <sheet name="CH12" sheetId="6" r:id="rId6"/>
    <sheet name="CF" sheetId="7" r:id="rId7"/>
  </sheets>
  <definedNames>
    <definedName name="_Hlk120336604" localSheetId="6">'CF'!$A$48</definedName>
    <definedName name="_xlnm.Print_Area" localSheetId="0">'BL'!$A$1:$J$107</definedName>
    <definedName name="_xlnm.Print_Area" localSheetId="6">'CF'!$A$1:$K$127</definedName>
    <definedName name="_xlnm.Print_Area" localSheetId="4">'CH 11'!$A$1:$U$26</definedName>
    <definedName name="_xlnm.Print_Area" localSheetId="2">'CH 9'!$A$1:$AE$39</definedName>
    <definedName name="_xlnm.Print_Area" localSheetId="3">'CH10'!$A$1:$AE$42</definedName>
    <definedName name="_xlnm.Print_Area" localSheetId="5">'CH12'!$A$1:$U$35</definedName>
    <definedName name="_xlnm.Print_Area" localSheetId="1">'PL'!$A$1:$J$68</definedName>
  </definedNames>
  <calcPr fullCalcOnLoad="1"/>
</workbook>
</file>

<file path=xl/sharedStrings.xml><?xml version="1.0" encoding="utf-8"?>
<sst xmlns="http://schemas.openxmlformats.org/spreadsheetml/2006/main" count="998" uniqueCount="291">
  <si>
    <t>สินทรัพย์</t>
  </si>
  <si>
    <t>หมายเหตุ</t>
  </si>
  <si>
    <t>สินทรัพย์หมุนเวียน</t>
  </si>
  <si>
    <t>เงินสดและรายการเทียบเท่าเงินสด</t>
  </si>
  <si>
    <t>สินค้าคงเหลือ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</si>
  <si>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</si>
  <si>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</si>
  <si>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</si>
  <si>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สินทรัพย์ภาษีเงินได้รอการตัดบัญชี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</si>
  <si>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</si>
  <si>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</si>
  <si>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</si>
  <si>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หนี้สินและส่วนของผู้ถือหุ้น</t>
  </si>
  <si>
    <t>หนี้สินหมุนเวียน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</si>
  <si>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</si>
  <si>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</si>
  <si>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</si>
  <si>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หนี้สินภาษีเงินได้รอการตัดบัญชี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</si>
  <si>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</si>
  <si>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</si>
  <si>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</si>
  <si>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</si>
  <si>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>รวมส่วนของผู้ถือหุ้น</t>
  </si>
  <si>
    <t>รวมหนี้สินและส่วนของผู้ถือหุ้น</t>
  </si>
  <si>
    <t>รายได้</t>
  </si>
  <si>
    <t>ดอกเบี้ยรับ</t>
  </si>
  <si>
    <t>รายได้อื่น</t>
  </si>
  <si>
    <t>รวมรายได้</t>
  </si>
  <si>
    <t>ค่าใช้จ่าย</t>
  </si>
  <si>
    <t>รวมค่าใช้จ่าย</t>
  </si>
  <si>
    <t>ส่วนเกิน</t>
  </si>
  <si>
    <t>ส่วนของ</t>
  </si>
  <si>
    <t>ผู้ถือหุ้น</t>
  </si>
  <si>
    <t>กระแสเงินสดจากกิจกรรมดำเนินงาน</t>
  </si>
  <si>
    <t>รายการปรับปรุง</t>
  </si>
  <si>
    <t>การเปลี่ยนแปลงในสินทรัพย์และหนี้สินดำเนินงาน</t>
  </si>
  <si>
    <t>กระแสเงินสดจากกิจกรรมลงทุน</t>
  </si>
  <si>
    <t>ซื้อที่ดิน อาคารและอุปกรณ์</t>
  </si>
  <si>
    <t>ซื้อสินทรัพย์ไม่มีตัวตน</t>
  </si>
  <si>
    <t>กระแสเงินสดจากกิจกรรมจัดหาเงิน</t>
  </si>
  <si>
    <t>งบกระแสเงินสด</t>
  </si>
  <si>
    <t>ยังไม่ได้</t>
  </si>
  <si>
    <t xml:space="preserve">งบกำไรขาดทุน </t>
  </si>
  <si>
    <t>จ่ายภาษีเงินได้</t>
  </si>
  <si>
    <t>รับเงินปันผล</t>
  </si>
  <si>
    <t xml:space="preserve">ที่ดิน อาคารและอุปกรณ์ </t>
  </si>
  <si>
    <t>ภาษีเงินได้ค้างจ่าย</t>
  </si>
  <si>
    <t>การแปลงค่า</t>
  </si>
  <si>
    <t>การเปลี่ยนแปลง</t>
  </si>
  <si>
    <t>ส่วนเกินทุน</t>
  </si>
  <si>
    <t xml:space="preserve">งบการเงินเฉพาะกิจการ </t>
  </si>
  <si>
    <t>งบการเงินเฉพาะกิจการ</t>
  </si>
  <si>
    <t xml:space="preserve">    ทุนจดทะเบียน</t>
  </si>
  <si>
    <t xml:space="preserve">    ทุนที่ออกและชำระแล้ว</t>
  </si>
  <si>
    <t xml:space="preserve">    จัดสรรแล้ว</t>
  </si>
  <si>
    <t>เงินสดสุทธิได้มาจาก (ใช้ไปใน) กิจกรรมจัดหาเงิน</t>
  </si>
  <si>
    <t>เงินสดและรายการเทียบเท่าเงินสด ณ วันต้นปี</t>
  </si>
  <si>
    <t>เงินสดและรายการเทียบเท่าเงินสด ณ วันสิ้นปี</t>
  </si>
  <si>
    <t>บริษัท เจริญโภคภัณฑ์อาหาร จำกัด (มหาชน) และบริษัทย่อย</t>
  </si>
  <si>
    <t>งบการเงินรวม</t>
  </si>
  <si>
    <t>ลูกหนี้การค้าและลูกหนี้อื่น</t>
  </si>
  <si>
    <t>เงินให้กู้ยืมระยะสั้นแก่บริษัทย่อย</t>
  </si>
  <si>
    <t xml:space="preserve">   ภายในหนึ่งปี</t>
  </si>
  <si>
    <t>เจ้าหนี้การค้าและเจ้าหนี้อื่น</t>
  </si>
  <si>
    <t>หนี้สินระยะยาว</t>
  </si>
  <si>
    <t>กำไรสะสม</t>
  </si>
  <si>
    <t xml:space="preserve">    ยังไม่ได้จัดสรร</t>
  </si>
  <si>
    <t>เงินให้กู้ยืมระยะยาวแก่บริษัทย่อย</t>
  </si>
  <si>
    <t>เงินสดรับจากการออกหุ้นกู้</t>
  </si>
  <si>
    <t>การตีราคา</t>
  </si>
  <si>
    <t>ในบริษัทร่วม</t>
  </si>
  <si>
    <t>จัดสรร</t>
  </si>
  <si>
    <t>จากส่วนได้</t>
  </si>
  <si>
    <t>กำไรจากอัตราแลกเปลี่ยนสุทธิ</t>
  </si>
  <si>
    <t>เงินปันผลรับ</t>
  </si>
  <si>
    <t xml:space="preserve">เงินสดสุทธิได้มาจากกิจกรรมดำเนินงาน </t>
  </si>
  <si>
    <t>ส่วนแบ่งกำไรจากเงินลงทุนในบริษัทร่วม</t>
  </si>
  <si>
    <t>ที่ออกและ</t>
  </si>
  <si>
    <t>ขาดทุนจากการตัดจำหน่ายอาคารและอุปกรณ์</t>
  </si>
  <si>
    <t>ขายที่ดิน อาคารและอุปกรณ์</t>
  </si>
  <si>
    <t>ขายสินทรัพย์ไม่มีตัวตน</t>
  </si>
  <si>
    <t>จ่ายชำระคืนหุ้นกู้</t>
  </si>
  <si>
    <t>ข้อมูลงบกระแสเงินสดเปิดเผยเพิ่มเติม</t>
  </si>
  <si>
    <t xml:space="preserve"> </t>
  </si>
  <si>
    <t>ลูกหนี้ระยะยาวบริษัทที่เกี่ยวข้องกัน</t>
  </si>
  <si>
    <t>เงินเบิกเกินบัญชีและเงินกู้ยืมระยะสั้น</t>
  </si>
  <si>
    <t>เงินกู้ยืมระยะสั้นจากบริษัทย่อย</t>
  </si>
  <si>
    <t>หนี้สินระยะยาวที่ถึงกำหนดชำระ</t>
  </si>
  <si>
    <t>ต้นทุนขายสินค้า</t>
  </si>
  <si>
    <t>จ่ายดอกเบี้ย</t>
  </si>
  <si>
    <t>ค่าใช้จ่ายค้างจ่าย</t>
  </si>
  <si>
    <t>รายได้จากการขายสินค้า</t>
  </si>
  <si>
    <t xml:space="preserve">   จากสถาบันการเงิน</t>
  </si>
  <si>
    <t>ประมาณการหนี้สินและอื่นๆ</t>
  </si>
  <si>
    <t>รวมส่วนของ</t>
  </si>
  <si>
    <t>รับดอกเบี้ย</t>
  </si>
  <si>
    <t>ตามกฎหมาย</t>
  </si>
  <si>
    <t>เงินสดรับจากการออกหุ้นสามัญเพิ่มทุน</t>
  </si>
  <si>
    <t xml:space="preserve">   ของบริษัทย่อย</t>
  </si>
  <si>
    <t>รายการที่มิใช่เงินสด</t>
  </si>
  <si>
    <t xml:space="preserve">   จากการขายเงินลงทุนที่ถึงกำหนด</t>
  </si>
  <si>
    <t xml:space="preserve">   รับชำระภายในหนึ่งปี</t>
  </si>
  <si>
    <t>2.</t>
  </si>
  <si>
    <t>กำไรสำหรับปี</t>
  </si>
  <si>
    <t>หุ้นทุน</t>
  </si>
  <si>
    <t xml:space="preserve">เงินสดและรายการเทียบเท่าเงินสด </t>
  </si>
  <si>
    <t>ขาดทุนจากการขายเงินลงทุน</t>
  </si>
  <si>
    <r>
      <t xml:space="preserve">ในระหว่างปีสิ้นสุดวันที่ 31 ธันวาคม 2552 บริษัทและบริษัทย่อยบางแห่งได้ซื้อสินทรัพย์ โดยการทำสัญญาเช่าการเงิน เป็นจำนวนเงินรวม ... ล้านบาท </t>
    </r>
    <r>
      <rPr>
        <i/>
        <sz val="15"/>
        <rFont val="Angsana New"/>
        <family val="1"/>
      </rPr>
      <t>(2551: 3 ล้านบาท)</t>
    </r>
  </si>
  <si>
    <t>เงินลงทุนในบริษัทย่อย</t>
  </si>
  <si>
    <t>เงินลงทุนในบริษัทร่วม</t>
  </si>
  <si>
    <t>เงินลงทุนในบริษัทที่เกี่ยวข้องกัน</t>
  </si>
  <si>
    <t>ส่วนเกินมูลค่าหุ้น</t>
  </si>
  <si>
    <t xml:space="preserve">    ส่วนเกินมูลค่าหุ้นสามัญ</t>
  </si>
  <si>
    <t xml:space="preserve">        ทุนสำรองตามกฎหมาย</t>
  </si>
  <si>
    <t xml:space="preserve">        สำรองหุ้นทุนซื้อคืน</t>
  </si>
  <si>
    <t>หุ้นทุนซื้อคืน</t>
  </si>
  <si>
    <t>ค่าใช้จ่ายในการขาย</t>
  </si>
  <si>
    <t>ค่าใช้จ่ายในการบริหาร</t>
  </si>
  <si>
    <t>ซื้อคืน</t>
  </si>
  <si>
    <t>มูลค่าหุ้นสามัญ</t>
  </si>
  <si>
    <t>ผลต่างจาก</t>
  </si>
  <si>
    <t>เงินลงทุน</t>
  </si>
  <si>
    <t>ในมูลค่า</t>
  </si>
  <si>
    <t>ยุติธรรมของ</t>
  </si>
  <si>
    <t>ทุนสำรอง</t>
  </si>
  <si>
    <t>ของบริษัท</t>
  </si>
  <si>
    <t>ต้นทุนทางการเงิน</t>
  </si>
  <si>
    <t>ซื้อเงินลงทุน</t>
  </si>
  <si>
    <t>ขายเงินลงทุน</t>
  </si>
  <si>
    <t>ผลกระทบจากอัตราแลกเปลี่ยนของ</t>
  </si>
  <si>
    <t>จ่ายชำระคืนเงินกู้ยืมระยะยาวจากสถาบันการเงิน</t>
  </si>
  <si>
    <t>ประกอบด้วย</t>
  </si>
  <si>
    <t>สำรอง</t>
  </si>
  <si>
    <t>เงินสดรับจากเงินกู้ยืมระยะยาวจากสถาบันการเงิน</t>
  </si>
  <si>
    <t>เงินเบิกเกินบัญชี</t>
  </si>
  <si>
    <t>สุทธิ</t>
  </si>
  <si>
    <t xml:space="preserve">    หุ้นทุนซื้อคืน</t>
  </si>
  <si>
    <t xml:space="preserve">รวมส่วนของผู้ถือหุ้นของบริษัท </t>
  </si>
  <si>
    <t>ส่วนของกำไรสำหรับปีที่เป็นของ</t>
  </si>
  <si>
    <t xml:space="preserve">                      -</t>
  </si>
  <si>
    <t xml:space="preserve">                 -</t>
  </si>
  <si>
    <t>เงินสดสุทธิได้มาจาก (ใช้ไปใน) กิจกรรมลงทุน</t>
  </si>
  <si>
    <t>กำไรก่อนค่าใช้จ่ายภาษีเงินได้</t>
  </si>
  <si>
    <t>ค่าใช้จ่ายภาษีเงินได้</t>
  </si>
  <si>
    <t>กำไรจากการขายสินทรัพย์ไม่มีตัวตน</t>
  </si>
  <si>
    <t xml:space="preserve">   ที่ถึงกำหนดรับชำระภายในหนึ่งปี</t>
  </si>
  <si>
    <t>เงินฝากสถาบันการเงินที่มีข้อจำกัด</t>
  </si>
  <si>
    <t xml:space="preserve">   ในการเบิกใช้</t>
  </si>
  <si>
    <t>บริษัท เจริญโภคภัณฑ์อาหาร จำกัด  (มหาชน) และบริษัทย่อย</t>
  </si>
  <si>
    <t>ค่าตัดจำหน่าย</t>
  </si>
  <si>
    <t>ค่าเสื่อมราคา</t>
  </si>
  <si>
    <t>เงินจ่ายล่วงหน้าค่าสินค้า</t>
  </si>
  <si>
    <t>เงินปันผลค้างรับจากบริษัทย่อย</t>
  </si>
  <si>
    <t>ค่าใช้จ่ายจ่ายล่วงหน้า</t>
  </si>
  <si>
    <t>ยอดคงเหลือ ณ วันที่ 1 มกราคม 2553</t>
  </si>
  <si>
    <t>ยอดคงเหลือ ณ วันที่ 31 ธันวาคม 2553</t>
  </si>
  <si>
    <t>สินทรัพย์ (ต่อ)</t>
  </si>
  <si>
    <t xml:space="preserve">หนี้สินและส่วนของผู้ถือหุ้น (ต่อ) </t>
  </si>
  <si>
    <t xml:space="preserve">   หุ้นทุนซื้อคืนที่ถือโดยบริษัทย่อย</t>
  </si>
  <si>
    <t>จ่ายเงินปันผลของบริษัทสุทธิจากส่วนที่เป็นของ</t>
  </si>
  <si>
    <t>จ่ายชำระคืนหนี้สินตามสัญญาเช่าการเงิน</t>
  </si>
  <si>
    <t xml:space="preserve">                  -</t>
  </si>
  <si>
    <t xml:space="preserve">                   -</t>
  </si>
  <si>
    <t>กำไรจากการขายเงินลงทุน</t>
  </si>
  <si>
    <t>เงินกู้ยืมระยะสั้นจากบริษัทย่อยเพิ่มขึ้น (ลดลง)</t>
  </si>
  <si>
    <r>
      <t xml:space="preserve">กำไรต่อหุ้นขั้นพื้นฐาน </t>
    </r>
    <r>
      <rPr>
        <b/>
        <i/>
        <sz val="15"/>
        <rFont val="Angsana New"/>
        <family val="1"/>
      </rPr>
      <t>(บาท)</t>
    </r>
  </si>
  <si>
    <t>เงินสดจ่ายจากการรับโอนกิจการของบริษัทย่อย</t>
  </si>
  <si>
    <t xml:space="preserve">   ที่ถือไว้เพื่อขาย</t>
  </si>
  <si>
    <t>(หน่วย: พันบาท)</t>
  </si>
  <si>
    <t xml:space="preserve">  </t>
  </si>
  <si>
    <t>หนี้สูญและหนี้สงสัยจะสูญ (กลับรายการ</t>
  </si>
  <si>
    <t xml:space="preserve">   ค่าเผื่อหนี้สงสัยจะสูญ)</t>
  </si>
  <si>
    <t>(กำไร) ขาดทุนจากการขายเงินลงทุน</t>
  </si>
  <si>
    <t>ขาดทุนจากการด้อยค่าของเงินลงทุน</t>
  </si>
  <si>
    <t>(กำไร) ขาดทุนจากการขายที่ดิน อาคาร</t>
  </si>
  <si>
    <t xml:space="preserve">   และอุปกรณ์</t>
  </si>
  <si>
    <t>(กำไร) ขาดทุนจากอัตราแลกเปลี่ยน</t>
  </si>
  <si>
    <t xml:space="preserve">   ที่ยังไม่เกิดขึ้นจริง</t>
  </si>
  <si>
    <t>กระแสเงินสดจากกิจกรรมดำเนินงาน (ต่อ)</t>
  </si>
  <si>
    <t xml:space="preserve">เงินให้กู้ยืมระยะสั้นแก่บริษัทย่อย (เพิ่มขึ้น) ลดลง </t>
  </si>
  <si>
    <t>เงินสดรับชำระจากลูกหนี้ระยะยาว</t>
  </si>
  <si>
    <t xml:space="preserve">   บริษัทที่เกี่ยวข้องกันจากการขายเงินลงทุน</t>
  </si>
  <si>
    <t>กระแสเงินสดจากกิจกรรมลงทุน (ต่อ)</t>
  </si>
  <si>
    <t>เงินสดและรายการเทียบเท่าเงินสดเพิ่มขึ้น</t>
  </si>
  <si>
    <t xml:space="preserve">   (ลดลง) สุทธิ</t>
  </si>
  <si>
    <t>ณ วันที่ 31 ธันวาคม 2554 และ 2553</t>
  </si>
  <si>
    <t>สำหรับแต่ละปีสิ้นสุดวันที่ 31 ธันวาคม 2554 และ 2553</t>
  </si>
  <si>
    <t>ยอดคงเหลือ ณ วันที่ 1 มกราคม 2554</t>
  </si>
  <si>
    <t>ยอดคงเหลือ ณ วันที่ 31 ธันวาคม 2554</t>
  </si>
  <si>
    <t>งบแสดงฐานะการเงิน</t>
  </si>
  <si>
    <t>เงินลงทุนเผื่อขาย</t>
  </si>
  <si>
    <t>อสังหาริมทรัพย์เพื่อการลงทุน</t>
  </si>
  <si>
    <t>ค่าความนิยม</t>
  </si>
  <si>
    <t>ภาระผูกพันตามโครงการผลประโยชน์</t>
  </si>
  <si>
    <t xml:space="preserve">   ของพนักงาน</t>
  </si>
  <si>
    <t>องค์ประกอบอื่นของส่วนของผู้ถือหุ้น</t>
  </si>
  <si>
    <t xml:space="preserve">งบแสดงการเปลี่ยนแปลงส่วนของผู้ถือหุ้น </t>
  </si>
  <si>
    <t>รวม</t>
  </si>
  <si>
    <t>องค์ประกอบอื่น</t>
  </si>
  <si>
    <t>ส่วนได้เสีย</t>
  </si>
  <si>
    <t>ของ</t>
  </si>
  <si>
    <t>ที่ไม่มีอำนาจ</t>
  </si>
  <si>
    <t xml:space="preserve">ชำระแล้ว </t>
  </si>
  <si>
    <t xml:space="preserve">ซื้อคืน </t>
  </si>
  <si>
    <t xml:space="preserve">งบการเงิน </t>
  </si>
  <si>
    <t>ควบคุม</t>
  </si>
  <si>
    <t xml:space="preserve">   ตามที่รายงานในงวดก่อน</t>
  </si>
  <si>
    <t>ผลกระทบจากการเปลี่ยนแปลง</t>
  </si>
  <si>
    <t xml:space="preserve">   นโยบายการบัญชี</t>
  </si>
  <si>
    <t>-</t>
  </si>
  <si>
    <t xml:space="preserve">   ปรับปรุงใหม่</t>
  </si>
  <si>
    <t>รายการผู้ถือหุ้นที่บันทึกโดยตรง</t>
  </si>
  <si>
    <t xml:space="preserve">   เข้าส่วนของผู้ถือหุ้น</t>
  </si>
  <si>
    <t xml:space="preserve">   การจัดสรรส่วนทุนให้ผู้ถือหุ้น</t>
  </si>
  <si>
    <t xml:space="preserve">   เงินปันผลจ่าย - สุทธิจากส่วนที่เป็นของ</t>
  </si>
  <si>
    <t xml:space="preserve">      หุ้นทุนซื้อคืนที่ถือโดยบริษัทย่อย</t>
  </si>
  <si>
    <t xml:space="preserve">   รวมการจัดสรรส่วนทุนให้ผู้ถือหุ้น</t>
  </si>
  <si>
    <t xml:space="preserve">   การเปลี่ยนแปลงในส่วนได้เสีย</t>
  </si>
  <si>
    <t xml:space="preserve">      ของบริษัทย่อย</t>
  </si>
  <si>
    <t xml:space="preserve">   การได้มาซึ่งส่วนได้เสียที่ไม่มีอำนาจควบคุม</t>
  </si>
  <si>
    <t xml:space="preserve">      โดยอำนาจควบคุมไม่เปลี่ยนแปลง</t>
  </si>
  <si>
    <t xml:space="preserve">   รวมการเปลี่ยนแปลงในส่วนได้เสีย</t>
  </si>
  <si>
    <t>รวมรายการกับผู้ถือหุ้นที่บันทึกโดยตรง</t>
  </si>
  <si>
    <t xml:space="preserve">   กำไร</t>
  </si>
  <si>
    <t xml:space="preserve">   กำไรขาดทุนเบ็ดเสร็จอื่น</t>
  </si>
  <si>
    <t>ยอดคงเหลือ ณ วันที่  1 มกราคม 2554</t>
  </si>
  <si>
    <t xml:space="preserve">   ปรับปรุงใหม่ - ก่อนปรับกำไรสะสม</t>
  </si>
  <si>
    <t>รายการกับผู้ถือหุ้นที่บันทึกโดยตรง</t>
  </si>
  <si>
    <t xml:space="preserve"> มูลค่าหุ้นสามัญ</t>
  </si>
  <si>
    <t xml:space="preserve">   เงินปันผลให้ผู้ถือหุ้นของบริษัท</t>
  </si>
  <si>
    <t>รวมรายการผู้ถือหุ้นที่บันทึกโดยตรง</t>
  </si>
  <si>
    <t>ภาระผูกพันตามโครงการผลประโยชน์ของพนักงาน</t>
  </si>
  <si>
    <t>จ่ายเงินปันผลให้ส่วนได้เสียที่ไม่มีอำนาจควบคุม</t>
  </si>
  <si>
    <t>งบกำไรขาดทุนเบ็ดเสร็จ</t>
  </si>
  <si>
    <t>2553</t>
  </si>
  <si>
    <t>(ปรับปรุงใหม่)</t>
  </si>
  <si>
    <t>กำไรขาดทุนเบ็ดเสร็จอื่น</t>
  </si>
  <si>
    <t>ผลต่างจากการตีราคาสินทรัพย์</t>
  </si>
  <si>
    <t>ส่วนเกินทุนจากส่วนได้ในบริษัทร่วม</t>
  </si>
  <si>
    <t>การเปลี่ยนแปลงในมูลค่ายุติธรรม</t>
  </si>
  <si>
    <t xml:space="preserve">   ของเงินลงทุน</t>
  </si>
  <si>
    <t>ผลต่างจากการแปลงค่างบการเงิน</t>
  </si>
  <si>
    <t xml:space="preserve">   ก่อนรายได้ภาษีเงินได้</t>
  </si>
  <si>
    <t>รายได้ภาษีเงินได้</t>
  </si>
  <si>
    <t xml:space="preserve">   - สุทธิจากรายได้ภาษีเงินได้</t>
  </si>
  <si>
    <t>สินทรัพย์ไม่มีตัวตนอื่น</t>
  </si>
  <si>
    <t>ส่วนได้เสียที่ไม่มีอำนาจควบคุม</t>
  </si>
  <si>
    <t>ค่าตอบแทนผู้บริหารที่สำคัญ</t>
  </si>
  <si>
    <t xml:space="preserve">   ส่วนที่เป็นของบริษัทใหญ่</t>
  </si>
  <si>
    <t xml:space="preserve">   ส่วนที่เป็นของส่วนได้เสียที่ไม่มีอำนาจควบคุม</t>
  </si>
  <si>
    <t>กำไรเบ็ดเสร็จรวมสำหรับปี</t>
  </si>
  <si>
    <t>ส่วนแบ่งปันกำไรเบ็ดเสร็จรวม</t>
  </si>
  <si>
    <t xml:space="preserve">สำหรับแต่ละปีสิ้นสุดวันที่ 31 ธันวาคม 2554 และ 2553 </t>
  </si>
  <si>
    <t xml:space="preserve">   ตามที่รายงานในปีก่อน</t>
  </si>
  <si>
    <t>ขายสินทรัพย์ไม่หมุนเวียนที่ถือไว้เพื่อขาย</t>
  </si>
  <si>
    <t xml:space="preserve">เงินให้กู้ยืมระยะยาวแก่บริษัทย่อยลดลง </t>
  </si>
  <si>
    <t>ซื้ออสังหาริมทรัพย์เพื่อการลงทุน</t>
  </si>
  <si>
    <t>กำไรขาดทุนเบ็ดเสร็จสำหรับปี</t>
  </si>
  <si>
    <t>รวมกำไรขาดทุนเบ็ดเสร็จสำหรับปี</t>
  </si>
  <si>
    <t>จ่ายโครงการผลประโยชน์ของพนักงาน</t>
  </si>
  <si>
    <t>เงินสดรับจากการเลิกกิจการของบริษัทย่อย</t>
  </si>
  <si>
    <t>เงินสดจ่ายจากการชำระบัญชีของบริษัทย่อยให้กับ</t>
  </si>
  <si>
    <t xml:space="preserve">   ส่วนได้เสียที่ไม่มีอำนาจควบคุม</t>
  </si>
  <si>
    <t>โอนไปกำไรสะสม</t>
  </si>
  <si>
    <t>กำไรขาดทุนเบ็ดเสร็จอื่นสำหรับปี</t>
  </si>
  <si>
    <t>(กำไร) ขาดทุนจากการเลิกกิจการของบริษัทย่อย</t>
  </si>
  <si>
    <t xml:space="preserve">   เงินตราต่างประเทศคงเหลือสิ้นปี</t>
  </si>
  <si>
    <t>ประมาณการ</t>
  </si>
  <si>
    <t>คณิตศาสตร์</t>
  </si>
  <si>
    <t>ประกันภัย</t>
  </si>
  <si>
    <t>5, 7</t>
  </si>
  <si>
    <t>5, 8</t>
  </si>
  <si>
    <t>5, 14</t>
  </si>
  <si>
    <t>5, 19</t>
  </si>
  <si>
    <t>5, 18</t>
  </si>
  <si>
    <t>3</t>
  </si>
  <si>
    <t>3, 13</t>
  </si>
  <si>
    <t>8, 28</t>
  </si>
  <si>
    <t>25, 28</t>
  </si>
  <si>
    <t>26, 28</t>
  </si>
  <si>
    <t>กำไรจาก (จ่ายชำระ) ต้นทุนธุรกรรมทางการเงิน</t>
  </si>
  <si>
    <t>เงินกู้ยืมระยะสั้นจากสถาบันการเงินเพิ่มขึ้น</t>
  </si>
  <si>
    <t>ขาดทุนจากการประมาณการตาม</t>
  </si>
  <si>
    <t>ตามหลัก</t>
  </si>
  <si>
    <t>ขาดทุนจากการ</t>
  </si>
  <si>
    <t xml:space="preserve">   หลักคณิตศาสตร์ประกันภัย</t>
  </si>
  <si>
    <t>ผลขาดทุนจากการปรับลดมูลค่าสินค้าคงเหลือ</t>
  </si>
  <si>
    <t xml:space="preserve">   ให้เท่ากับมูลค่าสุทธิที่จะได้รับ</t>
  </si>
  <si>
    <t>(กำไร) ขาดทุนจากการขายสินทรัพย์ไม่หมุนเวียน</t>
  </si>
  <si>
    <t>3, 20</t>
  </si>
  <si>
    <t>ขาดทุนจากการด้อยค่าของอาคารและอุปกรณ์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</si>
</sst>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&quot;฿&quot;* #,##0.00_);_(&quot;฿&quot;* \(#,##0.00\);_(&quot;฿&quot;* &quot;-&quot;??_);_(@_)"/>
    <numFmt numFmtId="193" formatCode="\t&quot;฿&quot;#,##0_);\(\t&quot;฿&quot;#,##0\)"/>
    <numFmt numFmtId="194" formatCode="\t&quot;฿&quot;#,##0_);[Red]\(\t&quot;฿&quot;#,##0\)"/>
    <numFmt numFmtId="195" formatCode="\t&quot;฿&quot;#,##0.00_);\(\t&quot;฿&quot;#,##0.00\)"/>
    <numFmt numFmtId="196" formatCode="\t&quot;฿&quot;#,##0.00_);[Red]\(\t&quot;฿&quot;#,##0.00\)"/>
    <numFmt numFmtId="197" formatCode="&quot;฿&quot;#,##0;\-&quot;฿&quot;#,##0"/>
    <numFmt numFmtId="198" formatCode="&quot;฿&quot;#,##0;[Red]\-&quot;฿&quot;#,##0"/>
    <numFmt numFmtId="199" formatCode="&quot;฿&quot;#,##0.00;\-&quot;฿&quot;#,##0.00"/>
    <numFmt numFmtId="200" formatCode="&quot;฿&quot;#,##0.00;[Red]\-&quot;฿&quot;#,##0.00"/>
    <numFmt numFmtId="201" formatCode="_-&quot;฿&quot;* #,##0_-;\-&quot;฿&quot;* #,##0_-;_-&quot;฿&quot;* &quot;-&quot;_-;_-@_-"/>
    <numFmt numFmtId="202" formatCode="_-* #,##0_-;\-* #,##0_-;_-* &quot;-&quot;_-;_-@_-"/>
    <numFmt numFmtId="203" formatCode="_-&quot;฿&quot;* #,##0.00_-;\-&quot;฿&quot;* #,##0.00_-;_-&quot;฿&quot;* &quot;-&quot;??_-;_-@_-"/>
    <numFmt numFmtId="204" formatCode="_-* #,##0.00_-;\-* #,##0.00_-;_-* &quot;-&quot;??_-;_-@_-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* #,##0.0_);_(* \(#,##0.0\);_(* &quot;-&quot;??_);_(@_)"/>
    <numFmt numFmtId="210" formatCode="_(* #,##0_);_(* \(#,##0\);_(* &quot;-&quot;??_);_(@_)"/>
    <numFmt numFmtId="211" formatCode="_(* #,##0.000_);_(* \(#,##0.000\);_(* &quot;-&quot;??_);_(@_)"/>
    <numFmt numFmtId="212" formatCode="_(* #,##0.0000_);_(* \(#,##0.0000\);_(* &quot;-&quot;??_);_(@_)"/>
    <numFmt numFmtId="213" formatCode="#,##0\ ;\(#,##0\)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"/>
    <numFmt numFmtId="220" formatCode="#,##0.00\ ;\(#,##0.00\)"/>
    <numFmt numFmtId="221" formatCode="_(* #,##0.000_);_(* \(#,##0.000\);_(* &quot;-&quot;???_);_(@_)"/>
    <numFmt numFmtId="222" formatCode="_(* #,##0.00000_);_(* \(#,##0.00000\);_(* &quot;-&quot;??_);_(@_)"/>
    <numFmt numFmtId="223" formatCode="_(* #,##0.000000_);_(* \(#,##0.000000\);_(* &quot;-&quot;??_);_(@_)"/>
    <numFmt numFmtId="224" formatCode="_(* #,##0.0000000_);_(* \(#,##0.0000000\);_(* &quot;-&quot;??_);_(@_)"/>
  </numFmts>
  <fonts count="44">
    <font>
      <sz val="15"/>
      <name val="Angsana New"/>
      <family val="1"/>
    </font>
    <font>
      <sz val="10"/>
      <name val="Arial"/>
      <family val="0"/>
    </font>
    <font>
      <sz val="9"/>
      <name val="Arial"/>
      <family val="2"/>
    </font>
    <font>
      <b/>
      <sz val="16"/>
      <name val="Angsana New"/>
      <family val="1"/>
    </font>
    <font>
      <b/>
      <sz val="15"/>
      <name val="Angsana New"/>
      <family val="1"/>
    </font>
    <font>
      <i/>
      <sz val="15"/>
      <name val="Angsana New"/>
      <family val="1"/>
    </font>
    <font>
      <b/>
      <i/>
      <sz val="15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9"/>
      <name val="Angsana New"/>
      <family val="1"/>
    </font>
    <font>
      <sz val="14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sz val="8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b/>
      <sz val="16"/>
      <color indexed="8"/>
      <name val="Angsana New"/>
      <family val="1"/>
    </font>
    <font>
      <sz val="17"/>
      <name val="Angsana New"/>
      <family val="1"/>
    </font>
    <font>
      <b/>
      <sz val="17"/>
      <color indexed="8"/>
      <name val="Angsana New"/>
      <family val="1"/>
    </font>
    <font>
      <sz val="16"/>
      <name val="Angsana New"/>
      <family val="1"/>
    </font>
    <font>
      <i/>
      <sz val="15"/>
      <color indexed="8"/>
      <name val="Angsana New"/>
      <family val="1"/>
    </font>
    <font>
      <b/>
      <i/>
      <sz val="15"/>
      <color indexed="8"/>
      <name val="Angsana New"/>
      <family val="1"/>
    </font>
    <font>
      <sz val="11"/>
      <name val="Times New Roman"/>
      <family val="1"/>
    </font>
    <font>
      <sz val="16"/>
      <color indexed="8"/>
      <name val="Angsana New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6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0" fillId="23" borderId="7" applyNumberFormat="0" applyFont="0" applyAlignment="0" applyProtection="0"/>
    <xf numFmtId="0" fontId="40" fillId="20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210" fontId="0" fillId="0" borderId="0" xfId="42" applyNumberFormat="1" applyFont="1" applyFill="1" applyAlignment="1">
      <alignment/>
    </xf>
    <xf numFmtId="210" fontId="4" fillId="0" borderId="0" xfId="42" applyNumberFormat="1" applyFont="1" applyFill="1" applyAlignment="1">
      <alignment horizontal="center"/>
    </xf>
    <xf numFmtId="210" fontId="0" fillId="0" borderId="0" xfId="42" applyNumberFormat="1" applyFont="1" applyFill="1" applyAlignment="1">
      <alignment horizontal="center"/>
    </xf>
    <xf numFmtId="210" fontId="0" fillId="0" borderId="0" xfId="42" applyNumberFormat="1" applyFont="1" applyFill="1" applyAlignment="1">
      <alignment/>
    </xf>
    <xf numFmtId="210" fontId="4" fillId="0" borderId="10" xfId="42" applyNumberFormat="1" applyFont="1" applyFill="1" applyBorder="1" applyAlignment="1">
      <alignment/>
    </xf>
    <xf numFmtId="210" fontId="4" fillId="0" borderId="0" xfId="42" applyNumberFormat="1" applyFont="1" applyFill="1" applyAlignment="1">
      <alignment/>
    </xf>
    <xf numFmtId="210" fontId="4" fillId="0" borderId="0" xfId="42" applyNumberFormat="1" applyFont="1" applyFill="1" applyBorder="1" applyAlignment="1">
      <alignment/>
    </xf>
    <xf numFmtId="210" fontId="4" fillId="0" borderId="11" xfId="42" applyNumberFormat="1" applyFont="1" applyFill="1" applyBorder="1" applyAlignment="1">
      <alignment/>
    </xf>
    <xf numFmtId="210" fontId="0" fillId="0" borderId="0" xfId="42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210" fontId="0" fillId="0" borderId="0" xfId="42" applyNumberFormat="1" applyFont="1" applyFill="1" applyAlignment="1">
      <alignment horizontal="right"/>
    </xf>
    <xf numFmtId="210" fontId="0" fillId="0" borderId="0" xfId="42" applyNumberFormat="1" applyFont="1" applyFill="1" applyBorder="1" applyAlignment="1">
      <alignment horizontal="right"/>
    </xf>
    <xf numFmtId="210" fontId="0" fillId="0" borderId="12" xfId="42" applyNumberFormat="1" applyFont="1" applyFill="1" applyBorder="1" applyAlignment="1">
      <alignment horizontal="right"/>
    </xf>
    <xf numFmtId="210" fontId="4" fillId="0" borderId="0" xfId="42" applyNumberFormat="1" applyFont="1" applyFill="1" applyBorder="1" applyAlignment="1">
      <alignment horizontal="right"/>
    </xf>
    <xf numFmtId="210" fontId="4" fillId="0" borderId="0" xfId="42" applyNumberFormat="1" applyFont="1" applyFill="1" applyAlignment="1">
      <alignment horizontal="right"/>
    </xf>
    <xf numFmtId="0" fontId="0" fillId="0" borderId="0" xfId="42" applyNumberFormat="1" applyFont="1" applyFill="1" applyAlignment="1">
      <alignment horizontal="center"/>
    </xf>
    <xf numFmtId="0" fontId="0" fillId="0" borderId="0" xfId="0" applyFont="1" applyFill="1" applyAlignment="1">
      <alignment horizontal="left" vertical="top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4" fillId="24" borderId="0" xfId="0" applyFont="1" applyFill="1" applyAlignment="1">
      <alignment/>
    </xf>
    <xf numFmtId="213" fontId="0" fillId="0" borderId="0" xfId="0" applyNumberFormat="1" applyFont="1" applyFill="1" applyAlignment="1">
      <alignment/>
    </xf>
    <xf numFmtId="213" fontId="0" fillId="0" borderId="12" xfId="0" applyNumberFormat="1" applyFont="1" applyFill="1" applyBorder="1" applyAlignment="1">
      <alignment/>
    </xf>
    <xf numFmtId="213" fontId="4" fillId="0" borderId="11" xfId="0" applyNumberFormat="1" applyFont="1" applyFill="1" applyBorder="1" applyAlignment="1">
      <alignment/>
    </xf>
    <xf numFmtId="213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0" fillId="24" borderId="0" xfId="0" applyFont="1" applyFill="1" applyBorder="1" applyAlignment="1">
      <alignment/>
    </xf>
    <xf numFmtId="210" fontId="0" fillId="0" borderId="12" xfId="42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left"/>
    </xf>
    <xf numFmtId="210" fontId="0" fillId="0" borderId="0" xfId="42" applyNumberFormat="1" applyFont="1" applyFill="1" applyBorder="1" applyAlignment="1">
      <alignment/>
    </xf>
    <xf numFmtId="0" fontId="0" fillId="0" borderId="12" xfId="42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210" fontId="4" fillId="0" borderId="13" xfId="42" applyNumberFormat="1" applyFont="1" applyFill="1" applyBorder="1" applyAlignment="1">
      <alignment/>
    </xf>
    <xf numFmtId="210" fontId="4" fillId="0" borderId="12" xfId="42" applyNumberFormat="1" applyFont="1" applyFill="1" applyBorder="1" applyAlignment="1">
      <alignment/>
    </xf>
    <xf numFmtId="210" fontId="0" fillId="0" borderId="13" xfId="42" applyNumberFormat="1" applyFont="1" applyFill="1" applyBorder="1" applyAlignment="1">
      <alignment/>
    </xf>
    <xf numFmtId="210" fontId="0" fillId="0" borderId="0" xfId="42" applyNumberFormat="1" applyFont="1" applyFill="1" applyBorder="1" applyAlignment="1" quotePrefix="1">
      <alignment horizontal="center"/>
    </xf>
    <xf numFmtId="43" fontId="4" fillId="0" borderId="13" xfId="42" applyNumberFormat="1" applyFont="1" applyFill="1" applyBorder="1" applyAlignment="1">
      <alignment/>
    </xf>
    <xf numFmtId="43" fontId="4" fillId="0" borderId="0" xfId="42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210" fontId="0" fillId="0" borderId="0" xfId="0" applyNumberFormat="1" applyFont="1" applyFill="1" applyAlignment="1">
      <alignment/>
    </xf>
    <xf numFmtId="210" fontId="0" fillId="0" borderId="0" xfId="0" applyNumberFormat="1" applyFont="1" applyFill="1" applyBorder="1" applyAlignment="1">
      <alignment horizontal="center"/>
    </xf>
    <xf numFmtId="210" fontId="0" fillId="0" borderId="0" xfId="0" applyNumberFormat="1" applyFont="1" applyFill="1" applyAlignment="1">
      <alignment horizontal="center"/>
    </xf>
    <xf numFmtId="210" fontId="0" fillId="0" borderId="12" xfId="0" applyNumberFormat="1" applyFont="1" applyFill="1" applyBorder="1" applyAlignment="1">
      <alignment horizontal="center"/>
    </xf>
    <xf numFmtId="213" fontId="4" fillId="0" borderId="0" xfId="0" applyNumberFormat="1" applyFont="1" applyFill="1" applyAlignment="1">
      <alignment horizontal="right"/>
    </xf>
    <xf numFmtId="213" fontId="0" fillId="0" borderId="0" xfId="0" applyNumberFormat="1" applyFont="1" applyFill="1" applyBorder="1" applyAlignment="1">
      <alignment horizontal="right"/>
    </xf>
    <xf numFmtId="213" fontId="4" fillId="0" borderId="0" xfId="0" applyNumberFormat="1" applyFont="1" applyFill="1" applyBorder="1" applyAlignment="1">
      <alignment horizontal="right"/>
    </xf>
    <xf numFmtId="0" fontId="0" fillId="0" borderId="0" xfId="42" applyNumberFormat="1" applyFont="1" applyFill="1" applyAlignment="1">
      <alignment horizontal="center"/>
    </xf>
    <xf numFmtId="210" fontId="0" fillId="0" borderId="0" xfId="42" applyNumberFormat="1" applyFont="1" applyFill="1" applyBorder="1" applyAlignment="1">
      <alignment/>
    </xf>
    <xf numFmtId="210" fontId="0" fillId="0" borderId="0" xfId="42" applyNumberFormat="1" applyFont="1" applyFill="1" applyAlignment="1">
      <alignment horizontal="center"/>
    </xf>
    <xf numFmtId="210" fontId="0" fillId="0" borderId="12" xfId="42" applyNumberFormat="1" applyFont="1" applyFill="1" applyBorder="1" applyAlignment="1">
      <alignment/>
    </xf>
    <xf numFmtId="210" fontId="0" fillId="0" borderId="0" xfId="42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210" fontId="0" fillId="0" borderId="0" xfId="0" applyNumberFormat="1" applyFill="1" applyAlignment="1">
      <alignment horizontal="center"/>
    </xf>
    <xf numFmtId="210" fontId="0" fillId="0" borderId="12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/>
    </xf>
    <xf numFmtId="210" fontId="0" fillId="0" borderId="0" xfId="42" applyNumberFormat="1" applyFont="1" applyFill="1" applyAlignment="1">
      <alignment/>
    </xf>
    <xf numFmtId="213" fontId="14" fillId="0" borderId="0" xfId="0" applyNumberFormat="1" applyFont="1" applyFill="1" applyBorder="1" applyAlignment="1">
      <alignment horizontal="right"/>
    </xf>
    <xf numFmtId="210" fontId="0" fillId="24" borderId="0" xfId="42" applyNumberFormat="1" applyFont="1" applyFill="1" applyAlignment="1">
      <alignment/>
    </xf>
    <xf numFmtId="210" fontId="5" fillId="0" borderId="0" xfId="42" applyNumberFormat="1" applyFont="1" applyFill="1" applyAlignment="1">
      <alignment horizontal="right"/>
    </xf>
    <xf numFmtId="43" fontId="4" fillId="0" borderId="0" xfId="42" applyFont="1" applyFill="1" applyAlignment="1">
      <alignment/>
    </xf>
    <xf numFmtId="43" fontId="0" fillId="0" borderId="0" xfId="42" applyFont="1" applyFill="1" applyAlignment="1">
      <alignment/>
    </xf>
    <xf numFmtId="210" fontId="5" fillId="0" borderId="0" xfId="42" applyNumberFormat="1" applyFont="1" applyFill="1" applyAlignment="1">
      <alignment/>
    </xf>
    <xf numFmtId="210" fontId="5" fillId="0" borderId="0" xfId="42" applyNumberFormat="1" applyFont="1" applyFill="1" applyAlignment="1">
      <alignment horizontal="left"/>
    </xf>
    <xf numFmtId="43" fontId="14" fillId="0" borderId="0" xfId="42" applyFont="1" applyFill="1" applyBorder="1" applyAlignment="1">
      <alignment horizontal="right"/>
    </xf>
    <xf numFmtId="43" fontId="14" fillId="0" borderId="12" xfId="42" applyFont="1" applyFill="1" applyBorder="1" applyAlignment="1">
      <alignment horizontal="right"/>
    </xf>
    <xf numFmtId="43" fontId="15" fillId="0" borderId="0" xfId="42" applyFont="1" applyFill="1" applyBorder="1" applyAlignment="1">
      <alignment horizontal="right"/>
    </xf>
    <xf numFmtId="43" fontId="0" fillId="0" borderId="0" xfId="42" applyFont="1" applyFill="1" applyAlignment="1">
      <alignment horizontal="right"/>
    </xf>
    <xf numFmtId="43" fontId="0" fillId="0" borderId="0" xfId="42" applyFont="1" applyFill="1" applyBorder="1" applyAlignment="1">
      <alignment horizontal="right"/>
    </xf>
    <xf numFmtId="43" fontId="4" fillId="0" borderId="0" xfId="42" applyFont="1" applyFill="1" applyBorder="1" applyAlignment="1">
      <alignment horizontal="right"/>
    </xf>
    <xf numFmtId="43" fontId="15" fillId="0" borderId="12" xfId="42" applyFont="1" applyFill="1" applyBorder="1" applyAlignment="1">
      <alignment horizontal="right"/>
    </xf>
    <xf numFmtId="43" fontId="0" fillId="0" borderId="0" xfId="42" applyFont="1" applyFill="1" applyAlignment="1">
      <alignment horizontal="right"/>
    </xf>
    <xf numFmtId="43" fontId="0" fillId="0" borderId="0" xfId="42" applyFont="1" applyFill="1" applyAlignment="1">
      <alignment horizontal="right"/>
    </xf>
    <xf numFmtId="43" fontId="0" fillId="0" borderId="12" xfId="42" applyFont="1" applyFill="1" applyBorder="1" applyAlignment="1">
      <alignment horizontal="right"/>
    </xf>
    <xf numFmtId="43" fontId="0" fillId="0" borderId="12" xfId="42" applyFont="1" applyFill="1" applyBorder="1" applyAlignment="1">
      <alignment horizontal="right"/>
    </xf>
    <xf numFmtId="210" fontId="5" fillId="0" borderId="0" xfId="42" applyNumberFormat="1" applyFont="1" applyFill="1" applyAlignment="1">
      <alignment horizontal="center"/>
    </xf>
    <xf numFmtId="0" fontId="5" fillId="0" borderId="0" xfId="42" applyNumberFormat="1" applyFont="1" applyFill="1" applyAlignment="1">
      <alignment horizontal="center"/>
    </xf>
    <xf numFmtId="213" fontId="0" fillId="0" borderId="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210" fontId="0" fillId="0" borderId="0" xfId="42" applyNumberFormat="1" applyFont="1" applyFill="1" applyAlignment="1">
      <alignment horizontal="right"/>
    </xf>
    <xf numFmtId="210" fontId="0" fillId="0" borderId="0" xfId="42" applyNumberFormat="1" applyFont="1" applyFill="1" applyBorder="1" applyAlignment="1">
      <alignment horizontal="right"/>
    </xf>
    <xf numFmtId="210" fontId="0" fillId="0" borderId="12" xfId="42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49" fontId="16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Alignment="1">
      <alignment/>
    </xf>
    <xf numFmtId="0" fontId="5" fillId="0" borderId="0" xfId="0" applyFont="1" applyFill="1" applyAlignment="1">
      <alignment horizontal="right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13" fontId="15" fillId="0" borderId="0" xfId="0" applyNumberFormat="1" applyFont="1" applyFill="1" applyAlignment="1" quotePrefix="1">
      <alignment horizontal="right"/>
    </xf>
    <xf numFmtId="49" fontId="20" fillId="0" borderId="0" xfId="0" applyNumberFormat="1" applyFont="1" applyBorder="1" applyAlignment="1">
      <alignment horizontal="center"/>
    </xf>
    <xf numFmtId="43" fontId="4" fillId="0" borderId="12" xfId="42" applyFont="1" applyFill="1" applyBorder="1" applyAlignment="1">
      <alignment horizontal="right"/>
    </xf>
    <xf numFmtId="210" fontId="14" fillId="0" borderId="12" xfId="42" applyNumberFormat="1" applyFont="1" applyBorder="1" applyAlignment="1">
      <alignment horizontal="right"/>
    </xf>
    <xf numFmtId="210" fontId="14" fillId="0" borderId="12" xfId="0" applyNumberFormat="1" applyFont="1" applyBorder="1" applyAlignment="1">
      <alignment horizontal="center"/>
    </xf>
    <xf numFmtId="49" fontId="15" fillId="0" borderId="0" xfId="0" applyNumberFormat="1" applyFont="1" applyAlignment="1">
      <alignment/>
    </xf>
    <xf numFmtId="0" fontId="20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6" fillId="0" borderId="0" xfId="0" applyNumberFormat="1" applyFont="1" applyFill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213" fontId="14" fillId="0" borderId="0" xfId="0" applyNumberFormat="1" applyFont="1" applyFill="1" applyBorder="1" applyAlignment="1">
      <alignment horizontal="center"/>
    </xf>
    <xf numFmtId="213" fontId="4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10" fontId="14" fillId="0" borderId="12" xfId="42" applyNumberFormat="1" applyFont="1" applyFill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210" fontId="15" fillId="0" borderId="0" xfId="42" applyNumberFormat="1" applyFont="1" applyFill="1" applyBorder="1" applyAlignment="1">
      <alignment horizontal="right"/>
    </xf>
    <xf numFmtId="210" fontId="15" fillId="0" borderId="10" xfId="42" applyNumberFormat="1" applyFont="1" applyFill="1" applyBorder="1" applyAlignment="1">
      <alignment horizontal="right"/>
    </xf>
    <xf numFmtId="49" fontId="21" fillId="0" borderId="0" xfId="0" applyNumberFormat="1" applyFont="1" applyAlignment="1">
      <alignment/>
    </xf>
    <xf numFmtId="213" fontId="14" fillId="0" borderId="12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213" fontId="15" fillId="0" borderId="0" xfId="0" applyNumberFormat="1" applyFont="1" applyFill="1" applyBorder="1" applyAlignment="1">
      <alignment horizontal="center"/>
    </xf>
    <xf numFmtId="210" fontId="15" fillId="0" borderId="12" xfId="42" applyNumberFormat="1" applyFont="1" applyFill="1" applyBorder="1" applyAlignment="1">
      <alignment horizontal="right"/>
    </xf>
    <xf numFmtId="210" fontId="14" fillId="0" borderId="0" xfId="42" applyNumberFormat="1" applyFont="1" applyFill="1" applyBorder="1" applyAlignment="1">
      <alignment horizontal="right"/>
    </xf>
    <xf numFmtId="0" fontId="15" fillId="0" borderId="0" xfId="0" applyFont="1" applyFill="1" applyAlignment="1">
      <alignment/>
    </xf>
    <xf numFmtId="213" fontId="22" fillId="0" borderId="0" xfId="0" applyNumberFormat="1" applyFont="1" applyBorder="1" applyAlignment="1">
      <alignment horizontal="right"/>
    </xf>
    <xf numFmtId="213" fontId="0" fillId="0" borderId="0" xfId="0" applyNumberFormat="1" applyFont="1" applyBorder="1" applyAlignment="1">
      <alignment horizontal="right"/>
    </xf>
    <xf numFmtId="210" fontId="15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Alignment="1">
      <alignment/>
    </xf>
    <xf numFmtId="213" fontId="15" fillId="0" borderId="13" xfId="0" applyNumberFormat="1" applyFont="1" applyFill="1" applyBorder="1" applyAlignment="1">
      <alignment horizontal="right"/>
    </xf>
    <xf numFmtId="213" fontId="15" fillId="0" borderId="0" xfId="0" applyNumberFormat="1" applyFon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left"/>
    </xf>
    <xf numFmtId="49" fontId="16" fillId="0" borderId="0" xfId="0" applyNumberFormat="1" applyFont="1" applyAlignment="1">
      <alignment horizontal="left"/>
    </xf>
    <xf numFmtId="0" fontId="19" fillId="0" borderId="0" xfId="0" applyFont="1" applyAlignment="1">
      <alignment horizontal="center"/>
    </xf>
    <xf numFmtId="210" fontId="15" fillId="0" borderId="0" xfId="42" applyNumberFormat="1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213" fontId="0" fillId="0" borderId="12" xfId="0" applyNumberFormat="1" applyFont="1" applyFill="1" applyBorder="1" applyAlignment="1">
      <alignment horizontal="right"/>
    </xf>
    <xf numFmtId="213" fontId="0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41" fontId="14" fillId="0" borderId="12" xfId="0" applyNumberFormat="1" applyFont="1" applyFill="1" applyBorder="1" applyAlignment="1">
      <alignment horizontal="right"/>
    </xf>
    <xf numFmtId="43" fontId="4" fillId="0" borderId="10" xfId="42" applyFont="1" applyFill="1" applyBorder="1" applyAlignment="1">
      <alignment horizontal="right"/>
    </xf>
    <xf numFmtId="210" fontId="4" fillId="0" borderId="10" xfId="42" applyNumberFormat="1" applyFont="1" applyFill="1" applyBorder="1" applyAlignment="1">
      <alignment horizontal="right"/>
    </xf>
    <xf numFmtId="41" fontId="15" fillId="0" borderId="12" xfId="0" applyNumberFormat="1" applyFont="1" applyFill="1" applyBorder="1" applyAlignment="1">
      <alignment horizontal="right"/>
    </xf>
    <xf numFmtId="43" fontId="14" fillId="0" borderId="0" xfId="42" applyFont="1" applyFill="1" applyAlignment="1">
      <alignment horizontal="right"/>
    </xf>
    <xf numFmtId="213" fontId="14" fillId="0" borderId="0" xfId="0" applyNumberFormat="1" applyFont="1" applyFill="1" applyAlignment="1">
      <alignment horizontal="center"/>
    </xf>
    <xf numFmtId="213" fontId="14" fillId="0" borderId="0" xfId="0" applyNumberFormat="1" applyFont="1" applyFill="1" applyAlignment="1">
      <alignment horizontal="right"/>
    </xf>
    <xf numFmtId="213" fontId="15" fillId="0" borderId="0" xfId="0" applyNumberFormat="1" applyFont="1" applyFill="1" applyAlignment="1">
      <alignment horizontal="center"/>
    </xf>
    <xf numFmtId="213" fontId="15" fillId="0" borderId="0" xfId="0" applyNumberFormat="1" applyFont="1" applyFill="1" applyAlignment="1">
      <alignment horizontal="right"/>
    </xf>
    <xf numFmtId="41" fontId="15" fillId="0" borderId="0" xfId="0" applyNumberFormat="1" applyFont="1" applyFill="1" applyBorder="1" applyAlignment="1">
      <alignment horizontal="right"/>
    </xf>
    <xf numFmtId="210" fontId="15" fillId="0" borderId="0" xfId="0" applyNumberFormat="1" applyFont="1" applyFill="1" applyAlignment="1">
      <alignment horizontal="center"/>
    </xf>
    <xf numFmtId="210" fontId="4" fillId="0" borderId="0" xfId="0" applyNumberFormat="1" applyFont="1" applyFill="1" applyBorder="1" applyAlignment="1">
      <alignment/>
    </xf>
    <xf numFmtId="43" fontId="15" fillId="0" borderId="0" xfId="0" applyNumberFormat="1" applyFont="1" applyFill="1" applyAlignment="1">
      <alignment horizontal="right"/>
    </xf>
    <xf numFmtId="210" fontId="14" fillId="0" borderId="0" xfId="0" applyNumberFormat="1" applyFont="1" applyFill="1" applyBorder="1" applyAlignment="1">
      <alignment horizontal="center"/>
    </xf>
    <xf numFmtId="43" fontId="14" fillId="0" borderId="0" xfId="0" applyNumberFormat="1" applyFont="1" applyFill="1" applyBorder="1" applyAlignment="1">
      <alignment horizontal="right"/>
    </xf>
    <xf numFmtId="43" fontId="14" fillId="0" borderId="0" xfId="0" applyNumberFormat="1" applyFont="1" applyFill="1" applyBorder="1" applyAlignment="1">
      <alignment horizontal="center"/>
    </xf>
    <xf numFmtId="41" fontId="14" fillId="0" borderId="0" xfId="0" applyNumberFormat="1" applyFont="1" applyFill="1" applyBorder="1" applyAlignment="1">
      <alignment horizontal="right"/>
    </xf>
    <xf numFmtId="210" fontId="15" fillId="0" borderId="13" xfId="42" applyNumberFormat="1" applyFont="1" applyFill="1" applyBorder="1" applyAlignment="1">
      <alignment horizontal="right"/>
    </xf>
    <xf numFmtId="0" fontId="16" fillId="0" borderId="0" xfId="0" applyFont="1" applyAlignment="1">
      <alignment horizontal="left"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/>
    </xf>
    <xf numFmtId="43" fontId="14" fillId="0" borderId="12" xfId="42" applyFont="1" applyBorder="1" applyAlignment="1">
      <alignment horizontal="right"/>
    </xf>
    <xf numFmtId="43" fontId="14" fillId="0" borderId="0" xfId="42" applyFont="1" applyBorder="1" applyAlignment="1">
      <alignment horizontal="center"/>
    </xf>
    <xf numFmtId="43" fontId="20" fillId="0" borderId="0" xfId="42" applyFont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213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37" fontId="24" fillId="0" borderId="0" xfId="0" applyNumberFormat="1" applyFont="1" applyBorder="1" applyAlignment="1">
      <alignment horizontal="right"/>
    </xf>
    <xf numFmtId="213" fontId="4" fillId="0" borderId="12" xfId="0" applyNumberFormat="1" applyFont="1" applyFill="1" applyBorder="1" applyAlignment="1">
      <alignment horizontal="right"/>
    </xf>
    <xf numFmtId="37" fontId="24" fillId="0" borderId="0" xfId="0" applyNumberFormat="1" applyFont="1" applyBorder="1" applyAlignment="1">
      <alignment horizontal="center"/>
    </xf>
    <xf numFmtId="210" fontId="25" fillId="0" borderId="0" xfId="42" applyNumberFormat="1" applyFont="1" applyFill="1" applyBorder="1" applyAlignment="1">
      <alignment horizontal="right"/>
    </xf>
    <xf numFmtId="213" fontId="4" fillId="0" borderId="13" xfId="0" applyNumberFormat="1" applyFont="1" applyFill="1" applyBorder="1" applyAlignment="1">
      <alignment horizontal="right"/>
    </xf>
    <xf numFmtId="43" fontId="4" fillId="0" borderId="13" xfId="42" applyFont="1" applyFill="1" applyBorder="1" applyAlignment="1">
      <alignment horizontal="right"/>
    </xf>
    <xf numFmtId="210" fontId="0" fillId="0" borderId="0" xfId="0" applyNumberFormat="1" applyAlignment="1">
      <alignment/>
    </xf>
    <xf numFmtId="210" fontId="4" fillId="0" borderId="0" xfId="42" applyNumberFormat="1" applyFont="1" applyAlignment="1">
      <alignment/>
    </xf>
    <xf numFmtId="43" fontId="4" fillId="0" borderId="0" xfId="42" applyFont="1" applyAlignment="1">
      <alignment horizontal="right"/>
    </xf>
    <xf numFmtId="213" fontId="0" fillId="0" borderId="0" xfId="0" applyNumberFormat="1" applyFont="1" applyFill="1" applyAlignment="1">
      <alignment horizontal="right"/>
    </xf>
    <xf numFmtId="210" fontId="4" fillId="0" borderId="0" xfId="42" applyNumberFormat="1" applyFont="1" applyFill="1" applyBorder="1" applyAlignment="1">
      <alignment horizontal="center"/>
    </xf>
    <xf numFmtId="43" fontId="15" fillId="0" borderId="10" xfId="42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210" fontId="0" fillId="0" borderId="14" xfId="42" applyNumberFormat="1" applyFont="1" applyFill="1" applyBorder="1" applyAlignment="1">
      <alignment/>
    </xf>
    <xf numFmtId="43" fontId="0" fillId="0" borderId="14" xfId="42" applyFont="1" applyFill="1" applyBorder="1" applyAlignment="1">
      <alignment horizontal="right"/>
    </xf>
    <xf numFmtId="210" fontId="4" fillId="0" borderId="12" xfId="0" applyNumberFormat="1" applyFont="1" applyFill="1" applyBorder="1" applyAlignment="1">
      <alignment/>
    </xf>
    <xf numFmtId="210" fontId="4" fillId="0" borderId="11" xfId="0" applyNumberFormat="1" applyFont="1" applyFill="1" applyBorder="1" applyAlignment="1">
      <alignment/>
    </xf>
    <xf numFmtId="210" fontId="4" fillId="0" borderId="1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213" fontId="0" fillId="0" borderId="0" xfId="0" applyNumberFormat="1" applyFont="1" applyFill="1" applyAlignment="1">
      <alignment/>
    </xf>
    <xf numFmtId="213" fontId="4" fillId="0" borderId="12" xfId="0" applyNumberFormat="1" applyFont="1" applyFill="1" applyBorder="1" applyAlignment="1">
      <alignment/>
    </xf>
    <xf numFmtId="213" fontId="0" fillId="0" borderId="12" xfId="0" applyNumberFormat="1" applyFont="1" applyFill="1" applyBorder="1" applyAlignment="1">
      <alignment/>
    </xf>
    <xf numFmtId="41" fontId="0" fillId="0" borderId="0" xfId="42" applyNumberFormat="1" applyFont="1" applyFill="1" applyAlignment="1">
      <alignment horizontal="right"/>
    </xf>
    <xf numFmtId="41" fontId="0" fillId="0" borderId="0" xfId="42" applyNumberFormat="1" applyFont="1" applyFill="1" applyAlignment="1">
      <alignment/>
    </xf>
    <xf numFmtId="41" fontId="0" fillId="0" borderId="0" xfId="42" applyNumberFormat="1" applyFont="1" applyFill="1" applyAlignment="1">
      <alignment horizontal="right"/>
    </xf>
    <xf numFmtId="41" fontId="0" fillId="0" borderId="0" xfId="42" applyNumberFormat="1" applyFont="1" applyFill="1" applyBorder="1" applyAlignment="1">
      <alignment/>
    </xf>
    <xf numFmtId="41" fontId="0" fillId="0" borderId="12" xfId="42" applyNumberFormat="1" applyFont="1" applyFill="1" applyBorder="1" applyAlignment="1">
      <alignment horizontal="right"/>
    </xf>
    <xf numFmtId="41" fontId="14" fillId="0" borderId="12" xfId="42" applyNumberFormat="1" applyFont="1" applyFill="1" applyBorder="1" applyAlignment="1">
      <alignment horizontal="right"/>
    </xf>
    <xf numFmtId="41" fontId="15" fillId="0" borderId="12" xfId="42" applyNumberFormat="1" applyFont="1" applyFill="1" applyBorder="1" applyAlignment="1">
      <alignment horizontal="right"/>
    </xf>
    <xf numFmtId="0" fontId="0" fillId="0" borderId="0" xfId="42" applyNumberFormat="1" applyFont="1" applyFill="1" applyBorder="1" applyAlignment="1">
      <alignment horizontal="center"/>
    </xf>
    <xf numFmtId="0" fontId="0" fillId="0" borderId="14" xfId="42" applyNumberFormat="1" applyFont="1" applyFill="1" applyBorder="1" applyAlignment="1">
      <alignment horizontal="center"/>
    </xf>
    <xf numFmtId="0" fontId="0" fillId="0" borderId="12" xfId="42" applyNumberFormat="1" applyFont="1" applyFill="1" applyBorder="1" applyAlignment="1">
      <alignment horizontal="center"/>
    </xf>
    <xf numFmtId="0" fontId="0" fillId="0" borderId="14" xfId="42" applyNumberFormat="1" applyFont="1" applyFill="1" applyBorder="1" applyAlignment="1">
      <alignment horizontal="center"/>
    </xf>
    <xf numFmtId="210" fontId="14" fillId="0" borderId="10" xfId="42" applyNumberFormat="1" applyFont="1" applyFill="1" applyBorder="1" applyAlignment="1">
      <alignment horizontal="right"/>
    </xf>
    <xf numFmtId="43" fontId="4" fillId="0" borderId="0" xfId="42" applyFont="1" applyFill="1" applyAlignment="1">
      <alignment horizontal="right"/>
    </xf>
    <xf numFmtId="210" fontId="4" fillId="0" borderId="12" xfId="42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left"/>
    </xf>
    <xf numFmtId="0" fontId="0" fillId="0" borderId="0" xfId="42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210" fontId="5" fillId="0" borderId="0" xfId="42" applyNumberFormat="1" applyFont="1" applyFill="1" applyAlignment="1">
      <alignment horizontal="center"/>
    </xf>
    <xf numFmtId="210" fontId="4" fillId="0" borderId="12" xfId="42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9" fillId="0" borderId="0" xfId="0" applyFont="1" applyFill="1" applyAlignment="1">
      <alignment horizontal="right"/>
    </xf>
    <xf numFmtId="0" fontId="20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Fill="1" applyAlignment="1">
      <alignment horizontal="distributed" vertical="top" wrapText="1"/>
    </xf>
    <xf numFmtId="0" fontId="0" fillId="0" borderId="0" xfId="0" applyFill="1" applyAlignment="1">
      <alignment horizontal="distributed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showGridLines="0" tabSelected="1" view="pageBreakPreview" zoomScaleSheetLayoutView="100" zoomScalePageLayoutView="0" workbookViewId="0" topLeftCell="A1">
      <selection activeCell="A20" sqref="A20"/>
    </sheetView>
  </sheetViews>
  <sheetFormatPr defaultColWidth="9.140625" defaultRowHeight="23.25" customHeight="1"/>
  <cols>
    <col min="1" max="1" width="33.8515625" style="8" customWidth="1"/>
    <col min="2" max="2" width="10.00390625" style="7" customWidth="1"/>
    <col min="3" max="3" width="1.28515625" style="7" customWidth="1"/>
    <col min="4" max="4" width="12.7109375" style="15" customWidth="1"/>
    <col min="5" max="5" width="1.1484375" style="15" customWidth="1"/>
    <col min="6" max="6" width="12.7109375" style="15" customWidth="1"/>
    <col min="7" max="7" width="1.1484375" style="15" customWidth="1"/>
    <col min="8" max="8" width="12.7109375" style="15" customWidth="1"/>
    <col min="9" max="9" width="1.421875" style="15" customWidth="1"/>
    <col min="10" max="10" width="12.7109375" style="15" customWidth="1"/>
    <col min="11" max="11" width="4.28125" style="30" customWidth="1"/>
    <col min="12" max="16384" width="9.140625" style="30" customWidth="1"/>
  </cols>
  <sheetData>
    <row r="1" spans="1:10" s="29" customFormat="1" ht="23.25" customHeight="1">
      <c r="A1" s="36" t="s">
        <v>58</v>
      </c>
      <c r="B1" s="3"/>
      <c r="C1" s="3"/>
      <c r="D1" s="12"/>
      <c r="E1" s="12"/>
      <c r="F1" s="12"/>
      <c r="G1" s="12"/>
      <c r="H1" s="12"/>
      <c r="I1" s="12"/>
      <c r="J1" s="12"/>
    </row>
    <row r="2" spans="1:10" s="29" customFormat="1" ht="23.25" customHeight="1">
      <c r="A2" s="36" t="s">
        <v>189</v>
      </c>
      <c r="B2" s="3"/>
      <c r="C2" s="3"/>
      <c r="D2" s="12"/>
      <c r="E2" s="12"/>
      <c r="F2" s="12"/>
      <c r="G2" s="12"/>
      <c r="H2" s="12"/>
      <c r="I2" s="12"/>
      <c r="J2" s="12"/>
    </row>
    <row r="3" spans="1:10" s="29" customFormat="1" ht="23.25" customHeight="1">
      <c r="A3" s="36" t="s">
        <v>185</v>
      </c>
      <c r="B3" s="3"/>
      <c r="C3" s="3"/>
      <c r="D3" s="12"/>
      <c r="E3" s="12"/>
      <c r="F3" s="12"/>
      <c r="G3" s="12"/>
      <c r="H3" s="12"/>
      <c r="I3" s="12"/>
      <c r="J3" s="12"/>
    </row>
    <row r="4" spans="1:10" s="29" customFormat="1" ht="23.25" customHeight="1">
      <c r="A4" s="36"/>
      <c r="B4" s="3"/>
      <c r="C4" s="3"/>
      <c r="D4" s="12"/>
      <c r="E4" s="12"/>
      <c r="F4" s="12"/>
      <c r="G4" s="12"/>
      <c r="H4" s="12"/>
      <c r="I4" s="251" t="s">
        <v>168</v>
      </c>
      <c r="J4" s="251"/>
    </row>
    <row r="5" spans="1:10" ht="23.25" customHeight="1">
      <c r="A5" s="62"/>
      <c r="B5" s="1"/>
      <c r="C5" s="1"/>
      <c r="D5" s="252" t="s">
        <v>59</v>
      </c>
      <c r="E5" s="252"/>
      <c r="F5" s="252"/>
      <c r="G5" s="13"/>
      <c r="H5" s="252" t="s">
        <v>50</v>
      </c>
      <c r="I5" s="252"/>
      <c r="J5" s="252"/>
    </row>
    <row r="6" spans="1:10" ht="23.25" customHeight="1">
      <c r="A6" s="36" t="s">
        <v>0</v>
      </c>
      <c r="B6" s="2" t="s">
        <v>1</v>
      </c>
      <c r="C6" s="2"/>
      <c r="D6" s="242">
        <v>2554</v>
      </c>
      <c r="E6" s="27"/>
      <c r="F6" s="242">
        <v>2553</v>
      </c>
      <c r="G6" s="27"/>
      <c r="H6" s="242">
        <v>2554</v>
      </c>
      <c r="I6" s="27"/>
      <c r="J6" s="242">
        <v>2553</v>
      </c>
    </row>
    <row r="7" spans="1:10" ht="23.25" customHeight="1">
      <c r="A7" s="36"/>
      <c r="B7" s="2"/>
      <c r="C7" s="2"/>
      <c r="D7" s="41"/>
      <c r="E7" s="27"/>
      <c r="F7" s="243" t="s">
        <v>235</v>
      </c>
      <c r="G7" s="27"/>
      <c r="H7" s="41"/>
      <c r="I7" s="27"/>
      <c r="J7" s="243" t="s">
        <v>235</v>
      </c>
    </row>
    <row r="8" spans="1:10" ht="23.25" customHeight="1">
      <c r="A8" s="63"/>
      <c r="B8" s="1"/>
      <c r="C8" s="1"/>
      <c r="D8" s="251"/>
      <c r="E8" s="251"/>
      <c r="F8" s="251"/>
      <c r="G8" s="251"/>
      <c r="H8" s="251"/>
      <c r="I8" s="251"/>
      <c r="J8" s="251"/>
    </row>
    <row r="9" spans="1:3" ht="23.25" customHeight="1">
      <c r="A9" s="64" t="s">
        <v>2</v>
      </c>
      <c r="B9" s="2"/>
      <c r="C9" s="2"/>
    </row>
    <row r="10" spans="1:10" ht="23.25" customHeight="1">
      <c r="A10" s="8" t="s">
        <v>3</v>
      </c>
      <c r="B10" s="2">
        <v>6</v>
      </c>
      <c r="C10" s="2"/>
      <c r="D10" s="22">
        <v>24341345</v>
      </c>
      <c r="F10" s="15">
        <v>7761006</v>
      </c>
      <c r="H10" s="15">
        <v>20477018</v>
      </c>
      <c r="J10" s="15">
        <v>3785847</v>
      </c>
    </row>
    <row r="11" spans="1:10" ht="23.25" customHeight="1">
      <c r="A11" s="65" t="s">
        <v>60</v>
      </c>
      <c r="B11" s="2" t="s">
        <v>270</v>
      </c>
      <c r="C11" s="2"/>
      <c r="D11" s="22">
        <v>15692064</v>
      </c>
      <c r="F11" s="15">
        <v>15384929</v>
      </c>
      <c r="H11" s="78">
        <v>7245977</v>
      </c>
      <c r="J11" s="78">
        <v>7766188</v>
      </c>
    </row>
    <row r="12" spans="1:4" ht="23.25" customHeight="1" hidden="1">
      <c r="A12" s="65" t="s">
        <v>84</v>
      </c>
      <c r="B12" s="2"/>
      <c r="C12" s="2"/>
      <c r="D12" s="22"/>
    </row>
    <row r="13" spans="1:10" ht="23.25" customHeight="1" hidden="1">
      <c r="A13" s="65" t="s">
        <v>100</v>
      </c>
      <c r="D13" s="22"/>
      <c r="E13" s="7"/>
      <c r="F13" s="7"/>
      <c r="G13" s="7"/>
      <c r="H13" s="7"/>
      <c r="I13" s="7"/>
      <c r="J13" s="7"/>
    </row>
    <row r="14" spans="1:10" ht="23.25" customHeight="1" hidden="1">
      <c r="A14" s="65" t="s">
        <v>101</v>
      </c>
      <c r="B14" s="2">
        <v>5</v>
      </c>
      <c r="C14" s="2"/>
      <c r="D14" s="101"/>
      <c r="F14" s="93" t="s">
        <v>140</v>
      </c>
      <c r="H14" s="89"/>
      <c r="I14" s="94"/>
      <c r="J14" s="89" t="s">
        <v>140</v>
      </c>
    </row>
    <row r="15" spans="1:10" ht="23.25" customHeight="1">
      <c r="A15" s="8" t="s">
        <v>61</v>
      </c>
      <c r="B15" s="2">
        <v>5</v>
      </c>
      <c r="C15" s="2"/>
      <c r="D15" s="89" t="s">
        <v>140</v>
      </c>
      <c r="F15" s="89" t="s">
        <v>140</v>
      </c>
      <c r="H15" s="15">
        <v>11220940</v>
      </c>
      <c r="J15" s="15">
        <v>19518990</v>
      </c>
    </row>
    <row r="16" spans="1:6" ht="23.25" customHeight="1">
      <c r="A16" s="8" t="s">
        <v>67</v>
      </c>
      <c r="B16" s="2"/>
      <c r="C16" s="2"/>
      <c r="D16" s="94"/>
      <c r="F16" s="94"/>
    </row>
    <row r="17" spans="1:10" ht="23.25" customHeight="1">
      <c r="A17" s="8" t="s">
        <v>145</v>
      </c>
      <c r="B17" s="2">
        <v>5</v>
      </c>
      <c r="C17" s="2"/>
      <c r="D17" s="89" t="s">
        <v>140</v>
      </c>
      <c r="F17" s="89" t="s">
        <v>140</v>
      </c>
      <c r="H17" s="15">
        <v>1323073</v>
      </c>
      <c r="J17" s="15">
        <v>1474770</v>
      </c>
    </row>
    <row r="18" spans="1:10" ht="23.25" customHeight="1">
      <c r="A18" s="8" t="s">
        <v>4</v>
      </c>
      <c r="B18" s="2" t="s">
        <v>271</v>
      </c>
      <c r="C18" s="2"/>
      <c r="D18" s="15">
        <v>35673319</v>
      </c>
      <c r="F18" s="15">
        <v>33862996</v>
      </c>
      <c r="H18" s="15">
        <v>8306874</v>
      </c>
      <c r="J18" s="15">
        <v>7976891</v>
      </c>
    </row>
    <row r="19" spans="1:10" ht="23.25" customHeight="1">
      <c r="A19" s="8" t="s">
        <v>152</v>
      </c>
      <c r="B19" s="2">
        <v>5</v>
      </c>
      <c r="C19" s="2"/>
      <c r="D19" s="89" t="s">
        <v>140</v>
      </c>
      <c r="E19" s="94"/>
      <c r="F19" s="89" t="s">
        <v>140</v>
      </c>
      <c r="H19" s="235">
        <v>0</v>
      </c>
      <c r="J19" s="15">
        <v>1708442</v>
      </c>
    </row>
    <row r="20" spans="1:10" ht="23.25" customHeight="1">
      <c r="A20" s="8" t="s">
        <v>151</v>
      </c>
      <c r="B20" s="2"/>
      <c r="C20" s="2"/>
      <c r="D20" s="15">
        <v>397125</v>
      </c>
      <c r="F20" s="15">
        <v>458064</v>
      </c>
      <c r="H20" s="236">
        <v>0</v>
      </c>
      <c r="I20" s="94"/>
      <c r="J20" s="236">
        <v>0</v>
      </c>
    </row>
    <row r="21" spans="1:10" ht="23.25" customHeight="1">
      <c r="A21" s="8" t="s">
        <v>153</v>
      </c>
      <c r="B21" s="2"/>
      <c r="C21" s="2"/>
      <c r="D21" s="15">
        <v>521908</v>
      </c>
      <c r="F21" s="15">
        <v>430281</v>
      </c>
      <c r="H21" s="15">
        <v>168256</v>
      </c>
      <c r="J21" s="15">
        <v>154118</v>
      </c>
    </row>
    <row r="22" spans="1:10" ht="23.25" customHeight="1">
      <c r="A22" s="8" t="s">
        <v>5</v>
      </c>
      <c r="B22" s="2">
        <v>5</v>
      </c>
      <c r="C22" s="2"/>
      <c r="D22" s="15">
        <v>1801662</v>
      </c>
      <c r="F22" s="15">
        <v>1074150</v>
      </c>
      <c r="H22" s="15">
        <v>245843</v>
      </c>
      <c r="J22" s="15">
        <v>117106</v>
      </c>
    </row>
    <row r="23" spans="1:10" ht="23.25" customHeight="1">
      <c r="A23" s="9" t="s">
        <v>6</v>
      </c>
      <c r="B23" s="2"/>
      <c r="C23" s="2"/>
      <c r="D23" s="16">
        <f>SUM(D10:D22)</f>
        <v>78427423</v>
      </c>
      <c r="E23" s="17"/>
      <c r="F23" s="16">
        <f>SUM(F10:F22)</f>
        <v>58971426</v>
      </c>
      <c r="G23" s="17"/>
      <c r="H23" s="16">
        <f>SUM(H10:H22)</f>
        <v>48987981</v>
      </c>
      <c r="I23" s="17"/>
      <c r="J23" s="16">
        <f>SUM(J10:J22)</f>
        <v>42502352</v>
      </c>
    </row>
    <row r="24" spans="1:3" ht="23.25" customHeight="1">
      <c r="A24" s="66"/>
      <c r="B24" s="2"/>
      <c r="C24" s="2"/>
    </row>
    <row r="25" spans="1:10" s="29" customFormat="1" ht="23.25" customHeight="1">
      <c r="A25" s="36" t="s">
        <v>58</v>
      </c>
      <c r="B25" s="3"/>
      <c r="C25" s="3"/>
      <c r="D25" s="12"/>
      <c r="E25" s="12"/>
      <c r="F25" s="12"/>
      <c r="G25" s="12"/>
      <c r="H25" s="12"/>
      <c r="I25" s="12"/>
      <c r="J25" s="12"/>
    </row>
    <row r="26" spans="1:10" s="29" customFormat="1" ht="23.25" customHeight="1">
      <c r="A26" s="36" t="s">
        <v>189</v>
      </c>
      <c r="B26" s="3"/>
      <c r="C26" s="3"/>
      <c r="D26" s="12"/>
      <c r="E26" s="12"/>
      <c r="F26" s="12"/>
      <c r="G26" s="12"/>
      <c r="H26" s="12"/>
      <c r="I26" s="12"/>
      <c r="J26" s="12"/>
    </row>
    <row r="27" spans="1:10" s="29" customFormat="1" ht="23.25" customHeight="1">
      <c r="A27" s="36" t="s">
        <v>185</v>
      </c>
      <c r="B27" s="3"/>
      <c r="C27" s="3"/>
      <c r="D27" s="12"/>
      <c r="E27" s="12"/>
      <c r="F27" s="12"/>
      <c r="G27" s="12"/>
      <c r="H27" s="12"/>
      <c r="I27" s="12"/>
      <c r="J27" s="12"/>
    </row>
    <row r="28" spans="1:10" s="29" customFormat="1" ht="23.25" customHeight="1">
      <c r="A28" s="36"/>
      <c r="B28" s="3"/>
      <c r="C28" s="3"/>
      <c r="D28" s="12"/>
      <c r="E28" s="12"/>
      <c r="F28" s="12"/>
      <c r="G28" s="12"/>
      <c r="H28" s="12"/>
      <c r="I28" s="251" t="s">
        <v>168</v>
      </c>
      <c r="J28" s="251"/>
    </row>
    <row r="29" spans="1:10" ht="23.25" customHeight="1">
      <c r="A29" s="62"/>
      <c r="B29" s="1"/>
      <c r="C29" s="1"/>
      <c r="D29" s="252" t="s">
        <v>59</v>
      </c>
      <c r="E29" s="252"/>
      <c r="F29" s="252"/>
      <c r="G29" s="13"/>
      <c r="H29" s="252" t="s">
        <v>50</v>
      </c>
      <c r="I29" s="252"/>
      <c r="J29" s="252"/>
    </row>
    <row r="30" spans="1:10" ht="23.25" customHeight="1">
      <c r="A30" s="36" t="s">
        <v>156</v>
      </c>
      <c r="B30" s="2" t="s">
        <v>1</v>
      </c>
      <c r="C30" s="2"/>
      <c r="D30" s="242">
        <v>2554</v>
      </c>
      <c r="E30" s="27"/>
      <c r="F30" s="241">
        <v>2553</v>
      </c>
      <c r="G30" s="27"/>
      <c r="H30" s="242">
        <v>2554</v>
      </c>
      <c r="I30" s="27"/>
      <c r="J30" s="242">
        <v>2553</v>
      </c>
    </row>
    <row r="31" spans="1:10" ht="23.25" customHeight="1">
      <c r="A31" s="36"/>
      <c r="B31" s="2"/>
      <c r="C31" s="2"/>
      <c r="D31" s="41"/>
      <c r="E31" s="27"/>
      <c r="F31" s="243" t="s">
        <v>235</v>
      </c>
      <c r="G31" s="27"/>
      <c r="H31" s="41"/>
      <c r="I31" s="27"/>
      <c r="J31" s="243" t="s">
        <v>235</v>
      </c>
    </row>
    <row r="32" spans="1:10" ht="23.25" customHeight="1">
      <c r="A32" s="63"/>
      <c r="B32" s="1"/>
      <c r="C32" s="1"/>
      <c r="D32" s="251"/>
      <c r="E32" s="251"/>
      <c r="F32" s="251"/>
      <c r="G32" s="251"/>
      <c r="H32" s="251"/>
      <c r="I32" s="251"/>
      <c r="J32" s="251"/>
    </row>
    <row r="33" spans="1:3" ht="23.25" customHeight="1">
      <c r="A33" s="64" t="s">
        <v>7</v>
      </c>
      <c r="B33" s="2"/>
      <c r="C33" s="2"/>
    </row>
    <row r="34" spans="1:10" ht="23.25" customHeight="1">
      <c r="A34" s="76" t="s">
        <v>190</v>
      </c>
      <c r="B34" s="2">
        <v>9</v>
      </c>
      <c r="C34" s="2"/>
      <c r="D34" s="15">
        <v>1372948</v>
      </c>
      <c r="F34" s="99">
        <v>1373940</v>
      </c>
      <c r="H34" s="234">
        <v>0</v>
      </c>
      <c r="J34" s="234">
        <v>0</v>
      </c>
    </row>
    <row r="35" spans="1:10" ht="23.25" customHeight="1">
      <c r="A35" s="7" t="s">
        <v>108</v>
      </c>
      <c r="B35" s="2">
        <v>10</v>
      </c>
      <c r="C35" s="2"/>
      <c r="D35" s="93" t="s">
        <v>161</v>
      </c>
      <c r="E35" s="94"/>
      <c r="F35" s="93" t="s">
        <v>161</v>
      </c>
      <c r="H35" s="15">
        <v>29283703</v>
      </c>
      <c r="J35" s="15">
        <v>21080396</v>
      </c>
    </row>
    <row r="36" spans="1:10" ht="23.25" customHeight="1">
      <c r="A36" s="7" t="s">
        <v>109</v>
      </c>
      <c r="B36" s="2">
        <v>11</v>
      </c>
      <c r="C36" s="2"/>
      <c r="D36" s="15">
        <v>22995755</v>
      </c>
      <c r="F36" s="15">
        <v>14601277</v>
      </c>
      <c r="H36" s="15">
        <v>881889</v>
      </c>
      <c r="J36" s="15">
        <v>289941</v>
      </c>
    </row>
    <row r="37" spans="1:10" ht="23.25" customHeight="1">
      <c r="A37" s="7" t="s">
        <v>110</v>
      </c>
      <c r="B37" s="2">
        <v>12</v>
      </c>
      <c r="C37" s="2"/>
      <c r="D37" s="12">
        <v>1330012</v>
      </c>
      <c r="F37" s="99">
        <v>844384</v>
      </c>
      <c r="H37" s="15">
        <v>426907</v>
      </c>
      <c r="J37" s="15">
        <v>143631</v>
      </c>
    </row>
    <row r="38" spans="1:10" ht="23.25" customHeight="1">
      <c r="A38" s="8" t="s">
        <v>67</v>
      </c>
      <c r="B38" s="2">
        <v>5</v>
      </c>
      <c r="C38" s="2"/>
      <c r="D38" s="93" t="s">
        <v>161</v>
      </c>
      <c r="E38" s="94"/>
      <c r="F38" s="93" t="s">
        <v>161</v>
      </c>
      <c r="H38" s="15">
        <v>4065035</v>
      </c>
      <c r="J38" s="15">
        <v>5904308</v>
      </c>
    </row>
    <row r="39" spans="1:10" ht="23.25" customHeight="1">
      <c r="A39" s="100" t="s">
        <v>191</v>
      </c>
      <c r="B39" s="2" t="s">
        <v>276</v>
      </c>
      <c r="C39" s="2"/>
      <c r="D39" s="15">
        <v>823234</v>
      </c>
      <c r="F39" s="99">
        <f>1121331-227841</f>
        <v>893490</v>
      </c>
      <c r="H39" s="15">
        <v>203607</v>
      </c>
      <c r="J39" s="99">
        <f>98550-10221</f>
        <v>88329</v>
      </c>
    </row>
    <row r="40" spans="1:10" ht="23.25" customHeight="1">
      <c r="A40" s="8" t="s">
        <v>45</v>
      </c>
      <c r="B40" s="2" t="s">
        <v>272</v>
      </c>
      <c r="C40" s="2"/>
      <c r="D40" s="15">
        <v>52024921</v>
      </c>
      <c r="F40" s="15">
        <v>47141680</v>
      </c>
      <c r="H40" s="15">
        <v>19075345</v>
      </c>
      <c r="J40" s="15">
        <v>17955630</v>
      </c>
    </row>
    <row r="41" spans="1:10" s="3" customFormat="1" ht="24" customHeight="1">
      <c r="A41" s="100" t="s">
        <v>192</v>
      </c>
      <c r="B41" s="2"/>
      <c r="C41" s="55"/>
      <c r="D41" s="12">
        <v>418451</v>
      </c>
      <c r="E41" s="55"/>
      <c r="F41" s="12">
        <v>441916</v>
      </c>
      <c r="G41" s="55"/>
      <c r="H41" s="234">
        <v>0</v>
      </c>
      <c r="I41" s="93"/>
      <c r="J41" s="234">
        <v>0</v>
      </c>
    </row>
    <row r="42" spans="1:10" ht="23.25" customHeight="1">
      <c r="A42" s="75" t="s">
        <v>245</v>
      </c>
      <c r="B42" s="2">
        <v>15</v>
      </c>
      <c r="C42" s="2"/>
      <c r="D42" s="15">
        <v>477013</v>
      </c>
      <c r="F42" s="15">
        <v>430514</v>
      </c>
      <c r="H42" s="15">
        <v>55443</v>
      </c>
      <c r="J42" s="15">
        <v>44839</v>
      </c>
    </row>
    <row r="43" spans="1:3" ht="23.25" customHeight="1">
      <c r="A43" s="8" t="s">
        <v>146</v>
      </c>
      <c r="B43" s="2"/>
      <c r="C43" s="2"/>
    </row>
    <row r="44" spans="1:10" ht="23.25" customHeight="1">
      <c r="A44" s="7" t="s">
        <v>147</v>
      </c>
      <c r="B44" s="2">
        <v>16</v>
      </c>
      <c r="C44" s="2"/>
      <c r="D44" s="15">
        <v>102483</v>
      </c>
      <c r="F44" s="15">
        <v>159818</v>
      </c>
      <c r="H44" s="234">
        <v>0</v>
      </c>
      <c r="I44" s="94"/>
      <c r="J44" s="234">
        <v>0</v>
      </c>
    </row>
    <row r="45" spans="1:10" ht="23.25" customHeight="1">
      <c r="A45" s="8" t="s">
        <v>8</v>
      </c>
      <c r="B45" s="2">
        <v>17</v>
      </c>
      <c r="C45" s="2"/>
      <c r="D45" s="15">
        <v>1406072</v>
      </c>
      <c r="F45" s="15">
        <v>700497</v>
      </c>
      <c r="H45" s="15">
        <v>369615</v>
      </c>
      <c r="J45" s="15">
        <v>197238</v>
      </c>
    </row>
    <row r="46" spans="1:10" ht="23.25" customHeight="1">
      <c r="A46" s="8" t="s">
        <v>9</v>
      </c>
      <c r="B46" s="2"/>
      <c r="C46" s="2"/>
      <c r="D46" s="40">
        <v>525404</v>
      </c>
      <c r="F46" s="40">
        <v>533529</v>
      </c>
      <c r="H46" s="40">
        <v>97776</v>
      </c>
      <c r="J46" s="40">
        <f>55526+14265</f>
        <v>69791</v>
      </c>
    </row>
    <row r="47" spans="1:10" ht="23.25" customHeight="1">
      <c r="A47" s="9" t="s">
        <v>10</v>
      </c>
      <c r="B47" s="2"/>
      <c r="C47" s="2"/>
      <c r="D47" s="16">
        <f>SUM(D34:E46)</f>
        <v>81476293</v>
      </c>
      <c r="E47" s="17"/>
      <c r="F47" s="16">
        <f>SUM(F34:F46)</f>
        <v>67121045</v>
      </c>
      <c r="G47" s="17"/>
      <c r="H47" s="16">
        <f>SUM(H35:H46)</f>
        <v>54459320</v>
      </c>
      <c r="I47" s="17"/>
      <c r="J47" s="16">
        <f>SUM(J35:J46)</f>
        <v>45774103</v>
      </c>
    </row>
    <row r="48" spans="1:10" ht="23.25" customHeight="1">
      <c r="A48" s="9"/>
      <c r="B48" s="2"/>
      <c r="C48" s="2"/>
      <c r="D48" s="18"/>
      <c r="E48" s="17"/>
      <c r="F48" s="18"/>
      <c r="G48" s="17"/>
      <c r="H48" s="18"/>
      <c r="I48" s="17"/>
      <c r="J48" s="18"/>
    </row>
    <row r="49" spans="1:10" ht="23.25" customHeight="1" thickBot="1">
      <c r="A49" s="9" t="s">
        <v>11</v>
      </c>
      <c r="B49" s="2"/>
      <c r="C49" s="2"/>
      <c r="D49" s="43">
        <f>D23+D47</f>
        <v>159903716</v>
      </c>
      <c r="E49" s="17"/>
      <c r="F49" s="43">
        <f>F23+F47</f>
        <v>126092471</v>
      </c>
      <c r="G49" s="17"/>
      <c r="H49" s="43">
        <f>H23+H47</f>
        <v>103447301</v>
      </c>
      <c r="I49" s="17"/>
      <c r="J49" s="43">
        <f>J23+J47</f>
        <v>88276455</v>
      </c>
    </row>
    <row r="50" ht="23.25" customHeight="1" thickTop="1"/>
    <row r="51" spans="1:10" s="29" customFormat="1" ht="23.25" customHeight="1">
      <c r="A51" s="36" t="s">
        <v>58</v>
      </c>
      <c r="B51" s="3"/>
      <c r="C51" s="3"/>
      <c r="D51" s="12"/>
      <c r="E51" s="12"/>
      <c r="F51" s="12"/>
      <c r="G51" s="12"/>
      <c r="H51" s="12"/>
      <c r="I51" s="12"/>
      <c r="J51" s="12"/>
    </row>
    <row r="52" spans="1:10" s="29" customFormat="1" ht="23.25" customHeight="1">
      <c r="A52" s="36" t="s">
        <v>189</v>
      </c>
      <c r="B52" s="3"/>
      <c r="C52" s="3"/>
      <c r="D52" s="12"/>
      <c r="E52" s="12"/>
      <c r="F52" s="12"/>
      <c r="G52" s="12"/>
      <c r="H52" s="12"/>
      <c r="I52" s="12"/>
      <c r="J52" s="12"/>
    </row>
    <row r="53" spans="1:10" s="29" customFormat="1" ht="23.25" customHeight="1">
      <c r="A53" s="36" t="s">
        <v>185</v>
      </c>
      <c r="B53" s="3"/>
      <c r="C53" s="3"/>
      <c r="D53" s="12"/>
      <c r="E53" s="12"/>
      <c r="F53" s="12"/>
      <c r="G53" s="12"/>
      <c r="H53" s="12"/>
      <c r="I53" s="12"/>
      <c r="J53" s="12"/>
    </row>
    <row r="54" spans="1:10" s="29" customFormat="1" ht="23.25" customHeight="1">
      <c r="A54" s="36"/>
      <c r="B54" s="3"/>
      <c r="C54" s="3"/>
      <c r="D54" s="12"/>
      <c r="E54" s="12"/>
      <c r="F54" s="12"/>
      <c r="G54" s="12"/>
      <c r="H54" s="12"/>
      <c r="I54" s="251" t="s">
        <v>168</v>
      </c>
      <c r="J54" s="251"/>
    </row>
    <row r="55" spans="1:10" ht="23.25" customHeight="1">
      <c r="A55" s="63"/>
      <c r="B55" s="1"/>
      <c r="C55" s="1"/>
      <c r="D55" s="252" t="s">
        <v>59</v>
      </c>
      <c r="E55" s="252"/>
      <c r="F55" s="252"/>
      <c r="G55" s="13"/>
      <c r="H55" s="252" t="s">
        <v>50</v>
      </c>
      <c r="I55" s="252"/>
      <c r="J55" s="252"/>
    </row>
    <row r="56" spans="1:10" ht="23.25" customHeight="1">
      <c r="A56" s="36" t="s">
        <v>12</v>
      </c>
      <c r="B56" s="2" t="s">
        <v>1</v>
      </c>
      <c r="C56" s="6"/>
      <c r="D56" s="242">
        <v>2554</v>
      </c>
      <c r="E56" s="27"/>
      <c r="F56" s="242">
        <v>2553</v>
      </c>
      <c r="G56" s="27"/>
      <c r="H56" s="242">
        <v>2554</v>
      </c>
      <c r="I56" s="27"/>
      <c r="J56" s="242">
        <v>2553</v>
      </c>
    </row>
    <row r="57" spans="1:10" ht="23.25" customHeight="1">
      <c r="A57" s="36"/>
      <c r="B57" s="2"/>
      <c r="C57" s="2"/>
      <c r="D57" s="41"/>
      <c r="E57" s="27"/>
      <c r="F57" s="243" t="s">
        <v>235</v>
      </c>
      <c r="G57" s="27"/>
      <c r="H57" s="41"/>
      <c r="I57" s="27"/>
      <c r="J57" s="243" t="s">
        <v>235</v>
      </c>
    </row>
    <row r="58" spans="1:10" ht="23.25" customHeight="1">
      <c r="A58" s="67"/>
      <c r="C58" s="2"/>
      <c r="D58" s="251"/>
      <c r="E58" s="251"/>
      <c r="F58" s="251"/>
      <c r="G58" s="251"/>
      <c r="H58" s="251"/>
      <c r="I58" s="251"/>
      <c r="J58" s="251"/>
    </row>
    <row r="59" spans="1:3" ht="23.25" customHeight="1">
      <c r="A59" s="64" t="s">
        <v>13</v>
      </c>
      <c r="B59" s="6"/>
      <c r="C59" s="6"/>
    </row>
    <row r="60" spans="1:3" ht="23.25" customHeight="1">
      <c r="A60" s="8" t="s">
        <v>85</v>
      </c>
      <c r="B60" s="2"/>
      <c r="C60" s="2"/>
    </row>
    <row r="61" spans="1:10" ht="23.25" customHeight="1">
      <c r="A61" s="8" t="s">
        <v>92</v>
      </c>
      <c r="B61" s="2">
        <v>18</v>
      </c>
      <c r="C61" s="2"/>
      <c r="D61" s="15">
        <v>22896523</v>
      </c>
      <c r="F61" s="15">
        <v>10050702</v>
      </c>
      <c r="H61" s="15">
        <v>717309</v>
      </c>
      <c r="J61" s="15">
        <v>5836</v>
      </c>
    </row>
    <row r="62" spans="1:10" ht="23.25" customHeight="1">
      <c r="A62" s="8" t="s">
        <v>63</v>
      </c>
      <c r="B62" s="2" t="s">
        <v>273</v>
      </c>
      <c r="C62" s="2"/>
      <c r="D62" s="15">
        <v>11732925</v>
      </c>
      <c r="F62" s="15">
        <v>9706929</v>
      </c>
      <c r="H62" s="15">
        <v>3910419</v>
      </c>
      <c r="J62" s="15">
        <v>3137309</v>
      </c>
    </row>
    <row r="63" spans="1:10" ht="23.25" customHeight="1">
      <c r="A63" s="8" t="s">
        <v>86</v>
      </c>
      <c r="B63" s="2" t="s">
        <v>274</v>
      </c>
      <c r="C63" s="2"/>
      <c r="D63" s="93" t="s">
        <v>161</v>
      </c>
      <c r="E63" s="94"/>
      <c r="F63" s="93" t="s">
        <v>161</v>
      </c>
      <c r="H63" s="15">
        <v>50000</v>
      </c>
      <c r="J63" s="15">
        <v>49000</v>
      </c>
    </row>
    <row r="64" spans="1:10" ht="23.25" customHeight="1">
      <c r="A64" s="8" t="s">
        <v>87</v>
      </c>
      <c r="D64" s="7"/>
      <c r="E64" s="7"/>
      <c r="F64" s="7"/>
      <c r="G64" s="7"/>
      <c r="H64" s="7"/>
      <c r="I64" s="7"/>
      <c r="J64" s="7"/>
    </row>
    <row r="65" spans="1:10" ht="23.25" customHeight="1">
      <c r="A65" s="8" t="s">
        <v>62</v>
      </c>
      <c r="B65" s="2">
        <v>18</v>
      </c>
      <c r="C65" s="2"/>
      <c r="D65" s="15">
        <v>5687148</v>
      </c>
      <c r="F65" s="15">
        <v>8088134</v>
      </c>
      <c r="H65" s="15">
        <v>4400000</v>
      </c>
      <c r="J65" s="15">
        <v>7600000</v>
      </c>
    </row>
    <row r="66" spans="1:10" ht="23.25" customHeight="1">
      <c r="A66" s="8" t="s">
        <v>90</v>
      </c>
      <c r="B66" s="2"/>
      <c r="C66" s="2"/>
      <c r="D66" s="15">
        <v>1944151</v>
      </c>
      <c r="F66" s="15">
        <v>1873053</v>
      </c>
      <c r="H66" s="15">
        <v>549494</v>
      </c>
      <c r="J66" s="15">
        <v>559268</v>
      </c>
    </row>
    <row r="67" spans="1:10" ht="23.25" customHeight="1">
      <c r="A67" s="8" t="s">
        <v>46</v>
      </c>
      <c r="B67" s="2"/>
      <c r="C67" s="2"/>
      <c r="D67" s="15">
        <v>1552949</v>
      </c>
      <c r="F67" s="15">
        <v>1203304</v>
      </c>
      <c r="H67" s="234">
        <v>0</v>
      </c>
      <c r="I67" s="94"/>
      <c r="J67" s="234">
        <v>0</v>
      </c>
    </row>
    <row r="68" spans="1:10" ht="23.25" customHeight="1">
      <c r="A68" s="8" t="s">
        <v>14</v>
      </c>
      <c r="B68" s="2" t="s">
        <v>83</v>
      </c>
      <c r="C68" s="2"/>
      <c r="D68" s="40">
        <v>2257413</v>
      </c>
      <c r="F68" s="40">
        <v>1904477</v>
      </c>
      <c r="H68" s="40">
        <v>848616</v>
      </c>
      <c r="J68" s="40">
        <v>700735</v>
      </c>
    </row>
    <row r="69" spans="1:10" ht="23.25" customHeight="1">
      <c r="A69" s="9" t="s">
        <v>15</v>
      </c>
      <c r="B69" s="2"/>
      <c r="C69" s="2"/>
      <c r="D69" s="16">
        <f>SUM(D61:D68)</f>
        <v>46071109</v>
      </c>
      <c r="E69" s="17"/>
      <c r="F69" s="16">
        <f>SUM(F61:F68)</f>
        <v>32826599</v>
      </c>
      <c r="G69" s="17"/>
      <c r="H69" s="16">
        <f>SUM(H61:H68)</f>
        <v>10475838</v>
      </c>
      <c r="I69" s="17"/>
      <c r="J69" s="16">
        <f>SUM(J61:J68)</f>
        <v>12052148</v>
      </c>
    </row>
    <row r="70" spans="2:3" ht="23.25" customHeight="1">
      <c r="B70" s="2"/>
      <c r="C70" s="2"/>
    </row>
    <row r="71" spans="1:3" ht="23.25" customHeight="1">
      <c r="A71" s="64" t="s">
        <v>16</v>
      </c>
      <c r="B71" s="2"/>
      <c r="C71" s="2"/>
    </row>
    <row r="72" spans="1:10" ht="23.25" customHeight="1">
      <c r="A72" s="8" t="s">
        <v>64</v>
      </c>
      <c r="B72" s="2">
        <v>18</v>
      </c>
      <c r="C72" s="2"/>
      <c r="D72" s="15">
        <v>40865559</v>
      </c>
      <c r="F72" s="15">
        <v>28510544</v>
      </c>
      <c r="H72" s="15">
        <v>39300000</v>
      </c>
      <c r="J72" s="15">
        <v>27700000</v>
      </c>
    </row>
    <row r="73" spans="1:10" ht="23.25" customHeight="1">
      <c r="A73" s="8" t="s">
        <v>93</v>
      </c>
      <c r="B73" s="2" t="s">
        <v>83</v>
      </c>
      <c r="C73" s="2"/>
      <c r="D73" s="40">
        <v>65205</v>
      </c>
      <c r="F73" s="102">
        <f>65495-1015</f>
        <v>64480</v>
      </c>
      <c r="H73" s="237">
        <v>0</v>
      </c>
      <c r="J73" s="237">
        <v>0</v>
      </c>
    </row>
    <row r="74" spans="1:10" ht="23.25" customHeight="1">
      <c r="A74" s="8" t="s">
        <v>17</v>
      </c>
      <c r="B74" s="2">
        <v>17</v>
      </c>
      <c r="C74" s="2"/>
      <c r="D74" s="15">
        <v>1650292</v>
      </c>
      <c r="F74" s="58">
        <f>2670485-68352</f>
        <v>2602133</v>
      </c>
      <c r="H74" s="15">
        <v>235730</v>
      </c>
      <c r="J74" s="58">
        <f>287893-3066</f>
        <v>284827</v>
      </c>
    </row>
    <row r="75" spans="1:10" s="3" customFormat="1" ht="24" customHeight="1">
      <c r="A75" s="100" t="s">
        <v>193</v>
      </c>
      <c r="B75" s="2"/>
      <c r="C75" s="99"/>
      <c r="D75" s="99"/>
      <c r="E75" s="99"/>
      <c r="F75" s="102"/>
      <c r="G75" s="99"/>
      <c r="H75" s="99"/>
      <c r="I75" s="99"/>
      <c r="J75" s="102"/>
    </row>
    <row r="76" spans="1:10" s="3" customFormat="1" ht="24" customHeight="1">
      <c r="A76" s="100" t="s">
        <v>194</v>
      </c>
      <c r="B76" s="2" t="s">
        <v>289</v>
      </c>
      <c r="C76" s="99"/>
      <c r="D76" s="33">
        <v>4732983</v>
      </c>
      <c r="E76" s="99"/>
      <c r="F76" s="103">
        <v>1145147</v>
      </c>
      <c r="G76" s="99"/>
      <c r="H76" s="33">
        <v>1476510</v>
      </c>
      <c r="I76" s="99"/>
      <c r="J76" s="103">
        <v>128355</v>
      </c>
    </row>
    <row r="77" spans="1:10" ht="23.25" customHeight="1">
      <c r="A77" s="9" t="s">
        <v>18</v>
      </c>
      <c r="B77" s="2"/>
      <c r="C77" s="2"/>
      <c r="D77" s="16">
        <f>SUM(D72:D76)</f>
        <v>47314039</v>
      </c>
      <c r="E77" s="17"/>
      <c r="F77" s="16">
        <f>SUM(F72:F76)</f>
        <v>32322304</v>
      </c>
      <c r="G77" s="17"/>
      <c r="H77" s="16">
        <f>SUM(H72:H76)</f>
        <v>41012240</v>
      </c>
      <c r="I77" s="17"/>
      <c r="J77" s="16">
        <f>SUM(J72:J76)</f>
        <v>28113182</v>
      </c>
    </row>
    <row r="78" spans="1:10" s="37" customFormat="1" ht="23.25" customHeight="1">
      <c r="A78" s="68"/>
      <c r="B78" s="49"/>
      <c r="C78" s="49"/>
      <c r="D78" s="18"/>
      <c r="E78" s="18"/>
      <c r="F78" s="18"/>
      <c r="G78" s="18"/>
      <c r="H78" s="18"/>
      <c r="I78" s="18"/>
      <c r="J78" s="18"/>
    </row>
    <row r="79" spans="1:10" ht="23.25" customHeight="1">
      <c r="A79" s="9" t="s">
        <v>19</v>
      </c>
      <c r="B79" s="2"/>
      <c r="C79" s="2"/>
      <c r="D79" s="44">
        <f>D69+D77</f>
        <v>93385148</v>
      </c>
      <c r="E79" s="17"/>
      <c r="F79" s="44">
        <f>F69+F77</f>
        <v>65148903</v>
      </c>
      <c r="G79" s="17"/>
      <c r="H79" s="44">
        <f>H69+H77</f>
        <v>51488078</v>
      </c>
      <c r="I79" s="17"/>
      <c r="J79" s="44">
        <f>J69+J77</f>
        <v>40165330</v>
      </c>
    </row>
    <row r="80" spans="1:10" ht="23.25" customHeight="1">
      <c r="A80" s="9"/>
      <c r="B80" s="2"/>
      <c r="C80" s="2"/>
      <c r="D80" s="18"/>
      <c r="E80" s="17"/>
      <c r="F80" s="18"/>
      <c r="G80" s="17"/>
      <c r="H80" s="18"/>
      <c r="I80" s="17"/>
      <c r="J80" s="18"/>
    </row>
    <row r="81" spans="1:10" s="29" customFormat="1" ht="23.25" customHeight="1">
      <c r="A81" s="36" t="s">
        <v>58</v>
      </c>
      <c r="B81" s="3"/>
      <c r="C81" s="3"/>
      <c r="D81" s="12"/>
      <c r="E81" s="12"/>
      <c r="F81" s="12"/>
      <c r="G81" s="12"/>
      <c r="H81" s="12"/>
      <c r="I81" s="12"/>
      <c r="J81" s="12"/>
    </row>
    <row r="82" spans="1:10" s="29" customFormat="1" ht="23.25" customHeight="1">
      <c r="A82" s="36" t="s">
        <v>189</v>
      </c>
      <c r="B82" s="3"/>
      <c r="C82" s="3"/>
      <c r="D82" s="12"/>
      <c r="E82" s="12"/>
      <c r="F82" s="12"/>
      <c r="G82" s="12"/>
      <c r="H82" s="12"/>
      <c r="I82" s="12"/>
      <c r="J82" s="12"/>
    </row>
    <row r="83" spans="1:10" s="29" customFormat="1" ht="23.25" customHeight="1">
      <c r="A83" s="36" t="s">
        <v>185</v>
      </c>
      <c r="B83" s="3"/>
      <c r="C83" s="3"/>
      <c r="D83" s="12"/>
      <c r="E83" s="12"/>
      <c r="F83" s="12"/>
      <c r="G83" s="12"/>
      <c r="H83" s="12"/>
      <c r="I83" s="12"/>
      <c r="J83" s="12"/>
    </row>
    <row r="84" spans="1:10" s="29" customFormat="1" ht="23.25" customHeight="1">
      <c r="A84" s="36"/>
      <c r="B84" s="3"/>
      <c r="C84" s="3"/>
      <c r="D84" s="12"/>
      <c r="E84" s="12"/>
      <c r="F84" s="12"/>
      <c r="G84" s="12"/>
      <c r="H84" s="12"/>
      <c r="I84" s="251" t="s">
        <v>168</v>
      </c>
      <c r="J84" s="251"/>
    </row>
    <row r="85" spans="1:10" ht="23.25" customHeight="1">
      <c r="A85" s="63"/>
      <c r="B85" s="1"/>
      <c r="C85" s="1"/>
      <c r="D85" s="252" t="s">
        <v>59</v>
      </c>
      <c r="E85" s="252"/>
      <c r="F85" s="252"/>
      <c r="G85" s="13"/>
      <c r="H85" s="252" t="s">
        <v>51</v>
      </c>
      <c r="I85" s="252"/>
      <c r="J85" s="252"/>
    </row>
    <row r="86" spans="1:10" ht="23.25" customHeight="1">
      <c r="A86" s="36" t="s">
        <v>157</v>
      </c>
      <c r="B86" s="2" t="s">
        <v>1</v>
      </c>
      <c r="C86" s="2"/>
      <c r="D86" s="241">
        <v>2554</v>
      </c>
      <c r="E86" s="27"/>
      <c r="F86" s="241">
        <v>2553</v>
      </c>
      <c r="G86" s="27"/>
      <c r="H86" s="242">
        <v>2554</v>
      </c>
      <c r="I86" s="27"/>
      <c r="J86" s="241">
        <v>2553</v>
      </c>
    </row>
    <row r="87" spans="1:10" ht="23.25" customHeight="1">
      <c r="A87" s="36"/>
      <c r="B87" s="2"/>
      <c r="C87" s="2"/>
      <c r="D87" s="41"/>
      <c r="E87" s="27"/>
      <c r="F87" s="243" t="s">
        <v>235</v>
      </c>
      <c r="G87" s="27"/>
      <c r="H87" s="41"/>
      <c r="I87" s="27"/>
      <c r="J87" s="243" t="s">
        <v>235</v>
      </c>
    </row>
    <row r="88" spans="1:10" ht="23.25" customHeight="1">
      <c r="A88" s="62"/>
      <c r="B88" s="2"/>
      <c r="C88" s="2"/>
      <c r="D88" s="251"/>
      <c r="E88" s="251"/>
      <c r="F88" s="251"/>
      <c r="G88" s="251"/>
      <c r="H88" s="251"/>
      <c r="I88" s="251"/>
      <c r="J88" s="251"/>
    </row>
    <row r="89" spans="1:3" ht="23.25" customHeight="1">
      <c r="A89" s="64" t="s">
        <v>20</v>
      </c>
      <c r="B89" s="2"/>
      <c r="C89" s="2"/>
    </row>
    <row r="90" spans="1:3" ht="23.25" customHeight="1">
      <c r="A90" s="8" t="s">
        <v>21</v>
      </c>
      <c r="B90" s="2">
        <v>21</v>
      </c>
      <c r="C90" s="2"/>
    </row>
    <row r="91" spans="1:10" ht="23.25" customHeight="1" thickBot="1">
      <c r="A91" s="8" t="s">
        <v>52</v>
      </c>
      <c r="B91" s="2"/>
      <c r="C91" s="2"/>
      <c r="D91" s="45">
        <v>8206664</v>
      </c>
      <c r="F91" s="45">
        <v>8206664</v>
      </c>
      <c r="H91" s="45">
        <v>8206664</v>
      </c>
      <c r="J91" s="45">
        <v>8206664</v>
      </c>
    </row>
    <row r="92" spans="1:10" ht="23.25" customHeight="1" thickTop="1">
      <c r="A92" s="8" t="s">
        <v>53</v>
      </c>
      <c r="B92" s="2"/>
      <c r="C92" s="2"/>
      <c r="D92" s="15">
        <v>7519938</v>
      </c>
      <c r="F92" s="15">
        <v>7519938</v>
      </c>
      <c r="H92" s="15">
        <v>7519938</v>
      </c>
      <c r="J92" s="15">
        <v>7519938</v>
      </c>
    </row>
    <row r="93" spans="1:10" ht="23.25" customHeight="1">
      <c r="A93" s="8" t="s">
        <v>136</v>
      </c>
      <c r="B93" s="2">
        <v>22</v>
      </c>
      <c r="C93" s="2"/>
      <c r="D93" s="40">
        <v>-2855124</v>
      </c>
      <c r="E93" s="40"/>
      <c r="F93" s="40">
        <v>-2855124</v>
      </c>
      <c r="G93" s="40"/>
      <c r="H93" s="46">
        <v>-1628825</v>
      </c>
      <c r="I93" s="40"/>
      <c r="J93" s="46">
        <v>-1628825</v>
      </c>
    </row>
    <row r="94" spans="1:10" ht="23.25" customHeight="1">
      <c r="A94" s="8" t="s">
        <v>111</v>
      </c>
      <c r="B94" s="2">
        <v>23</v>
      </c>
      <c r="C94" s="2"/>
      <c r="D94" s="40"/>
      <c r="E94" s="40"/>
      <c r="F94" s="40"/>
      <c r="G94" s="40"/>
      <c r="H94" s="40"/>
      <c r="I94" s="40"/>
      <c r="J94" s="40"/>
    </row>
    <row r="95" spans="1:10" ht="23.25" customHeight="1">
      <c r="A95" s="8" t="s">
        <v>112</v>
      </c>
      <c r="B95" s="2"/>
      <c r="C95" s="2"/>
      <c r="D95" s="15">
        <v>16436492</v>
      </c>
      <c r="F95" s="15">
        <v>16436492</v>
      </c>
      <c r="H95" s="15">
        <v>16478865</v>
      </c>
      <c r="J95" s="15">
        <v>16478865</v>
      </c>
    </row>
    <row r="96" spans="1:3" ht="23.25" customHeight="1">
      <c r="A96" s="8" t="s">
        <v>65</v>
      </c>
      <c r="B96" s="2"/>
      <c r="C96" s="2"/>
    </row>
    <row r="97" spans="1:3" ht="23.25" customHeight="1">
      <c r="A97" s="8" t="s">
        <v>54</v>
      </c>
      <c r="B97" s="2">
        <v>23</v>
      </c>
      <c r="C97" s="2"/>
    </row>
    <row r="98" spans="1:10" ht="23.25" customHeight="1">
      <c r="A98" s="8" t="s">
        <v>113</v>
      </c>
      <c r="B98" s="2"/>
      <c r="C98" s="2"/>
      <c r="D98" s="15">
        <v>820666</v>
      </c>
      <c r="F98" s="15">
        <v>820666</v>
      </c>
      <c r="H98" s="15">
        <v>820666</v>
      </c>
      <c r="J98" s="15">
        <v>820666</v>
      </c>
    </row>
    <row r="99" spans="1:10" ht="23.25" customHeight="1">
      <c r="A99" s="8" t="s">
        <v>114</v>
      </c>
      <c r="B99" s="2">
        <v>22</v>
      </c>
      <c r="C99" s="2"/>
      <c r="D99" s="15">
        <v>1628825</v>
      </c>
      <c r="F99" s="15">
        <v>1628825</v>
      </c>
      <c r="H99" s="15">
        <v>1628825</v>
      </c>
      <c r="J99" s="15">
        <v>1628825</v>
      </c>
    </row>
    <row r="100" spans="1:10" s="37" customFormat="1" ht="23.25" customHeight="1">
      <c r="A100" s="65" t="s">
        <v>66</v>
      </c>
      <c r="B100" s="49" t="s">
        <v>83</v>
      </c>
      <c r="C100" s="49"/>
      <c r="D100" s="40">
        <v>40549306</v>
      </c>
      <c r="E100" s="40"/>
      <c r="F100" s="40">
        <v>34582386</v>
      </c>
      <c r="G100" s="40"/>
      <c r="H100" s="40">
        <v>26461122</v>
      </c>
      <c r="I100" s="40"/>
      <c r="J100" s="40">
        <v>22698182</v>
      </c>
    </row>
    <row r="101" spans="1:10" s="3" customFormat="1" ht="24" customHeight="1">
      <c r="A101" s="104" t="s">
        <v>195</v>
      </c>
      <c r="B101" s="49"/>
      <c r="C101" s="99"/>
      <c r="D101" s="60">
        <v>-503238</v>
      </c>
      <c r="E101" s="99"/>
      <c r="F101" s="60">
        <v>-277307</v>
      </c>
      <c r="G101" s="99"/>
      <c r="H101" s="33">
        <v>678632</v>
      </c>
      <c r="I101" s="99"/>
      <c r="J101" s="60">
        <v>593474</v>
      </c>
    </row>
    <row r="102" spans="1:10" s="31" customFormat="1" ht="23.25" customHeight="1">
      <c r="A102" s="9" t="s">
        <v>137</v>
      </c>
      <c r="B102" s="21"/>
      <c r="C102" s="21"/>
      <c r="D102" s="17">
        <f>SUM(D92:D101)</f>
        <v>63596865</v>
      </c>
      <c r="E102" s="17"/>
      <c r="F102" s="17">
        <f>SUM(F92:F101)</f>
        <v>57855876</v>
      </c>
      <c r="G102" s="17"/>
      <c r="H102" s="17">
        <f>SUM(H92:H101)</f>
        <v>51959223</v>
      </c>
      <c r="I102" s="17"/>
      <c r="J102" s="17">
        <f>SUM(J92:J101)</f>
        <v>48111125</v>
      </c>
    </row>
    <row r="103" spans="1:10" ht="23.25" customHeight="1">
      <c r="A103" s="75" t="s">
        <v>246</v>
      </c>
      <c r="B103" s="2"/>
      <c r="C103" s="2"/>
      <c r="D103" s="38">
        <v>2921703</v>
      </c>
      <c r="F103" s="38">
        <v>3087692</v>
      </c>
      <c r="H103" s="96" t="s">
        <v>140</v>
      </c>
      <c r="I103" s="94"/>
      <c r="J103" s="96" t="s">
        <v>140</v>
      </c>
    </row>
    <row r="104" spans="1:10" ht="23.25" customHeight="1">
      <c r="A104" s="9" t="s">
        <v>22</v>
      </c>
      <c r="B104" s="2"/>
      <c r="C104" s="2"/>
      <c r="D104" s="44">
        <f>SUM(D102:D103)</f>
        <v>66518568</v>
      </c>
      <c r="E104" s="17"/>
      <c r="F104" s="44">
        <f>SUM(F102:F103)</f>
        <v>60943568</v>
      </c>
      <c r="G104" s="17"/>
      <c r="H104" s="44">
        <f>SUM(H102:H103)</f>
        <v>51959223</v>
      </c>
      <c r="I104" s="17"/>
      <c r="J104" s="44">
        <f>SUM(J102:J103)</f>
        <v>48111125</v>
      </c>
    </row>
    <row r="105" spans="1:10" ht="23.25" customHeight="1">
      <c r="A105" s="9"/>
      <c r="B105" s="2"/>
      <c r="C105" s="2"/>
      <c r="D105" s="18"/>
      <c r="E105" s="17"/>
      <c r="F105" s="18"/>
      <c r="G105" s="17"/>
      <c r="H105" s="18"/>
      <c r="I105" s="17"/>
      <c r="J105" s="18"/>
    </row>
    <row r="106" spans="1:10" ht="23.25" customHeight="1" thickBot="1">
      <c r="A106" s="9" t="s">
        <v>23</v>
      </c>
      <c r="B106" s="2"/>
      <c r="C106" s="2"/>
      <c r="D106" s="43">
        <f>D79+D104</f>
        <v>159903716</v>
      </c>
      <c r="E106" s="17"/>
      <c r="F106" s="43">
        <f>F79+F104</f>
        <v>126092471</v>
      </c>
      <c r="G106" s="17"/>
      <c r="H106" s="43">
        <f>H79+H104</f>
        <v>103447301</v>
      </c>
      <c r="I106" s="17"/>
      <c r="J106" s="43">
        <f>J79+J104</f>
        <v>88276455</v>
      </c>
    </row>
    <row r="107" spans="1:10" ht="23.25" customHeight="1" thickTop="1">
      <c r="A107" s="9"/>
      <c r="B107" s="2"/>
      <c r="C107" s="2"/>
      <c r="D107" s="18"/>
      <c r="E107" s="17"/>
      <c r="F107" s="18"/>
      <c r="G107" s="17"/>
      <c r="H107" s="18"/>
      <c r="I107" s="17"/>
      <c r="J107" s="18"/>
    </row>
  </sheetData>
  <sheetProtection/>
  <mergeCells count="16">
    <mergeCell ref="D88:J88"/>
    <mergeCell ref="D5:F5"/>
    <mergeCell ref="H5:J5"/>
    <mergeCell ref="D8:J8"/>
    <mergeCell ref="D55:F55"/>
    <mergeCell ref="H55:J55"/>
    <mergeCell ref="D29:F29"/>
    <mergeCell ref="I84:J84"/>
    <mergeCell ref="I54:J54"/>
    <mergeCell ref="D58:J58"/>
    <mergeCell ref="I4:J4"/>
    <mergeCell ref="I28:J28"/>
    <mergeCell ref="D85:F85"/>
    <mergeCell ref="H85:J85"/>
    <mergeCell ref="H29:J29"/>
    <mergeCell ref="D32:J32"/>
  </mergeCells>
  <printOptions/>
  <pageMargins left="0.8" right="0.8" top="0.48" bottom="0.5" header="0.5" footer="0.5"/>
  <pageSetup firstPageNumber="3" useFirstPageNumber="1" fitToHeight="0" fitToWidth="1" horizontalDpi="600" verticalDpi="600" orientation="portrait" paperSize="9" scale="96" r:id="rId1"/>
  <headerFooter alignWithMargins="0">
    <oddFooter>&amp;L  หมายเหตุประกอบงบการเงินเป็นส่วนหนึ่งของงบการเงินนี้
&amp;C&amp;P</oddFooter>
  </headerFooter>
  <rowBreaks count="3" manualBreakCount="3">
    <brk id="24" max="255" man="1"/>
    <brk id="50" max="255" man="1"/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view="pageBreakPreview" zoomScaleSheetLayoutView="100" workbookViewId="0" topLeftCell="A1">
      <selection activeCell="A2" sqref="A2"/>
    </sheetView>
  </sheetViews>
  <sheetFormatPr defaultColWidth="9.140625" defaultRowHeight="23.25" customHeight="1"/>
  <cols>
    <col min="1" max="1" width="38.140625" style="62" customWidth="1"/>
    <col min="2" max="2" width="10.00390625" style="3" customWidth="1"/>
    <col min="3" max="3" width="1.28515625" style="3" customWidth="1"/>
    <col min="4" max="4" width="12.8515625" style="12" customWidth="1"/>
    <col min="5" max="5" width="1.1484375" style="12" customWidth="1"/>
    <col min="6" max="6" width="12.8515625" style="12" customWidth="1"/>
    <col min="7" max="7" width="1.1484375" style="12" customWidth="1"/>
    <col min="8" max="8" width="12.8515625" style="12" customWidth="1"/>
    <col min="9" max="9" width="1.1484375" style="12" customWidth="1"/>
    <col min="10" max="10" width="12.8515625" style="12" customWidth="1"/>
    <col min="11" max="16384" width="9.140625" style="3" customWidth="1"/>
  </cols>
  <sheetData>
    <row r="1" spans="1:10" ht="23.25" customHeight="1">
      <c r="A1" s="36" t="s">
        <v>58</v>
      </c>
      <c r="B1" s="1"/>
      <c r="C1" s="1"/>
      <c r="D1" s="13"/>
      <c r="E1" s="13"/>
      <c r="F1" s="13"/>
      <c r="G1" s="13"/>
      <c r="H1" s="13"/>
      <c r="I1" s="13"/>
      <c r="J1" s="13"/>
    </row>
    <row r="2" spans="1:10" ht="23.25" customHeight="1">
      <c r="A2" s="36" t="s">
        <v>42</v>
      </c>
      <c r="B2" s="1"/>
      <c r="C2" s="1"/>
      <c r="D2" s="13"/>
      <c r="E2" s="13"/>
      <c r="F2" s="13"/>
      <c r="G2" s="13"/>
      <c r="H2" s="13"/>
      <c r="I2" s="13"/>
      <c r="J2" s="13"/>
    </row>
    <row r="3" spans="1:10" ht="23.25" customHeight="1">
      <c r="A3" s="254" t="s">
        <v>186</v>
      </c>
      <c r="B3" s="254"/>
      <c r="C3" s="254"/>
      <c r="D3" s="254"/>
      <c r="E3" s="254"/>
      <c r="F3" s="254"/>
      <c r="G3" s="13"/>
      <c r="H3" s="13"/>
      <c r="I3" s="13"/>
      <c r="J3" s="13"/>
    </row>
    <row r="4" spans="1:10" ht="21" customHeight="1">
      <c r="A4" s="36"/>
      <c r="B4" s="36"/>
      <c r="C4" s="36"/>
      <c r="D4" s="36"/>
      <c r="E4" s="36"/>
      <c r="F4" s="36"/>
      <c r="G4" s="13"/>
      <c r="H4" s="13"/>
      <c r="I4" s="251" t="s">
        <v>168</v>
      </c>
      <c r="J4" s="251"/>
    </row>
    <row r="5" spans="2:10" ht="21" customHeight="1">
      <c r="B5" s="1"/>
      <c r="C5" s="1"/>
      <c r="D5" s="252" t="s">
        <v>59</v>
      </c>
      <c r="E5" s="252"/>
      <c r="F5" s="252"/>
      <c r="G5" s="13"/>
      <c r="H5" s="252" t="s">
        <v>50</v>
      </c>
      <c r="I5" s="252"/>
      <c r="J5" s="252"/>
    </row>
    <row r="6" spans="2:10" ht="21" customHeight="1">
      <c r="B6" s="2" t="s">
        <v>1</v>
      </c>
      <c r="C6" s="2"/>
      <c r="D6" s="244">
        <v>2554</v>
      </c>
      <c r="E6" s="57"/>
      <c r="F6" s="244">
        <v>2553</v>
      </c>
      <c r="G6" s="57"/>
      <c r="H6" s="244">
        <v>2554</v>
      </c>
      <c r="I6" s="57"/>
      <c r="J6" s="244">
        <v>2553</v>
      </c>
    </row>
    <row r="7" spans="1:10" s="30" customFormat="1" ht="23.25" customHeight="1">
      <c r="A7" s="36"/>
      <c r="B7" s="2"/>
      <c r="C7" s="2"/>
      <c r="D7" s="41"/>
      <c r="E7" s="27"/>
      <c r="F7" s="243" t="s">
        <v>235</v>
      </c>
      <c r="G7" s="27"/>
      <c r="H7" s="41"/>
      <c r="I7" s="27"/>
      <c r="J7" s="243" t="s">
        <v>235</v>
      </c>
    </row>
    <row r="8" spans="1:10" ht="21" customHeight="1">
      <c r="A8" s="69"/>
      <c r="B8" s="2"/>
      <c r="C8" s="2"/>
      <c r="D8" s="251"/>
      <c r="E8" s="251"/>
      <c r="F8" s="251"/>
      <c r="G8" s="251"/>
      <c r="H8" s="251"/>
      <c r="I8" s="251"/>
      <c r="J8" s="251"/>
    </row>
    <row r="9" spans="1:3" ht="21" customHeight="1">
      <c r="A9" s="64" t="s">
        <v>24</v>
      </c>
      <c r="B9" s="2">
        <v>5</v>
      </c>
      <c r="C9" s="2"/>
    </row>
    <row r="10" spans="1:10" ht="21" customHeight="1">
      <c r="A10" s="62" t="s">
        <v>91</v>
      </c>
      <c r="B10" s="2"/>
      <c r="C10" s="2"/>
      <c r="D10" s="12">
        <v>206099453</v>
      </c>
      <c r="F10" s="12">
        <v>189048523</v>
      </c>
      <c r="H10" s="12">
        <v>65994296</v>
      </c>
      <c r="J10" s="12">
        <v>60516968</v>
      </c>
    </row>
    <row r="11" spans="1:10" ht="21" customHeight="1">
      <c r="A11" s="62" t="s">
        <v>25</v>
      </c>
      <c r="B11" s="2"/>
      <c r="C11" s="2"/>
      <c r="D11" s="12">
        <v>249087</v>
      </c>
      <c r="F11" s="12">
        <v>112638</v>
      </c>
      <c r="H11" s="12">
        <v>1803031</v>
      </c>
      <c r="J11" s="12">
        <v>1329420</v>
      </c>
    </row>
    <row r="12" spans="1:10" ht="21" customHeight="1">
      <c r="A12" s="62" t="s">
        <v>74</v>
      </c>
      <c r="B12" s="2" t="s">
        <v>83</v>
      </c>
      <c r="C12" s="2"/>
      <c r="D12" s="12">
        <v>35788</v>
      </c>
      <c r="F12" s="12">
        <v>33998</v>
      </c>
      <c r="H12" s="12">
        <v>7148620</v>
      </c>
      <c r="J12" s="12">
        <v>6331301</v>
      </c>
    </row>
    <row r="13" spans="1:10" ht="21" customHeight="1">
      <c r="A13" s="62" t="s">
        <v>73</v>
      </c>
      <c r="B13" s="2"/>
      <c r="C13" s="2"/>
      <c r="D13" s="12">
        <v>195565</v>
      </c>
      <c r="F13" s="12">
        <v>1009003</v>
      </c>
      <c r="H13" s="12">
        <v>94739</v>
      </c>
      <c r="J13" s="12">
        <v>396879</v>
      </c>
    </row>
    <row r="14" spans="1:10" ht="21" customHeight="1">
      <c r="A14" s="75" t="s">
        <v>163</v>
      </c>
      <c r="B14" s="2"/>
      <c r="C14" s="2"/>
      <c r="D14" s="12">
        <v>1358290</v>
      </c>
      <c r="F14" s="12">
        <v>962009</v>
      </c>
      <c r="H14" s="234">
        <v>0</v>
      </c>
      <c r="I14" s="89"/>
      <c r="J14" s="234">
        <v>0</v>
      </c>
    </row>
    <row r="15" spans="1:10" ht="21" customHeight="1">
      <c r="A15" s="62" t="s">
        <v>26</v>
      </c>
      <c r="B15" s="2"/>
      <c r="C15" s="2"/>
      <c r="D15" s="12">
        <v>1075216</v>
      </c>
      <c r="F15" s="12">
        <v>1375459</v>
      </c>
      <c r="H15" s="12">
        <v>356551</v>
      </c>
      <c r="J15" s="12">
        <v>287306</v>
      </c>
    </row>
    <row r="16" spans="1:10" ht="21" customHeight="1">
      <c r="A16" s="9" t="s">
        <v>27</v>
      </c>
      <c r="B16" s="2"/>
      <c r="C16" s="2"/>
      <c r="D16" s="16">
        <f>SUM(D10:D15)</f>
        <v>209013399</v>
      </c>
      <c r="E16" s="17"/>
      <c r="F16" s="16">
        <f>SUM(F10:F15)</f>
        <v>192541630</v>
      </c>
      <c r="G16" s="17"/>
      <c r="H16" s="16">
        <f>SUM(H10:H15)</f>
        <v>75397237</v>
      </c>
      <c r="I16" s="17"/>
      <c r="J16" s="16">
        <f>SUM(J10:J15)</f>
        <v>68861874</v>
      </c>
    </row>
    <row r="17" spans="1:3" ht="10.5" customHeight="1">
      <c r="A17" s="66"/>
      <c r="B17" s="2"/>
      <c r="C17" s="2"/>
    </row>
    <row r="18" spans="1:3" ht="21" customHeight="1">
      <c r="A18" s="64" t="s">
        <v>28</v>
      </c>
      <c r="B18" s="2">
        <v>5</v>
      </c>
      <c r="C18" s="2"/>
    </row>
    <row r="19" spans="1:10" ht="21" customHeight="1">
      <c r="A19" s="62" t="s">
        <v>88</v>
      </c>
      <c r="B19" s="2" t="s">
        <v>277</v>
      </c>
      <c r="C19" s="2"/>
      <c r="D19" s="12">
        <v>172487738</v>
      </c>
      <c r="F19" s="12">
        <v>159577826</v>
      </c>
      <c r="H19" s="12">
        <v>55360140</v>
      </c>
      <c r="J19" s="12">
        <v>52050264</v>
      </c>
    </row>
    <row r="20" spans="1:10" ht="21" customHeight="1">
      <c r="A20" s="62" t="s">
        <v>116</v>
      </c>
      <c r="B20" s="2" t="s">
        <v>278</v>
      </c>
      <c r="C20" s="2"/>
      <c r="D20" s="12">
        <v>7371528</v>
      </c>
      <c r="F20" s="12">
        <v>6671228</v>
      </c>
      <c r="H20" s="12">
        <v>947180</v>
      </c>
      <c r="J20" s="12">
        <v>882284</v>
      </c>
    </row>
    <row r="21" spans="1:10" ht="21" customHeight="1">
      <c r="A21" s="62" t="s">
        <v>117</v>
      </c>
      <c r="B21" s="2" t="s">
        <v>279</v>
      </c>
      <c r="C21" s="2"/>
      <c r="D21" s="12">
        <v>11004967</v>
      </c>
      <c r="F21" s="12">
        <v>10025057</v>
      </c>
      <c r="H21" s="12">
        <v>3905087</v>
      </c>
      <c r="J21" s="12">
        <v>3125042</v>
      </c>
    </row>
    <row r="22" spans="1:10" ht="21" customHeight="1">
      <c r="A22" s="62" t="s">
        <v>106</v>
      </c>
      <c r="B22" s="2"/>
      <c r="C22" s="2"/>
      <c r="D22" s="93" t="s">
        <v>162</v>
      </c>
      <c r="E22" s="83"/>
      <c r="F22" s="93" t="s">
        <v>162</v>
      </c>
      <c r="H22" s="12">
        <v>204081</v>
      </c>
      <c r="J22" s="12">
        <v>109590</v>
      </c>
    </row>
    <row r="23" spans="1:10" ht="21" customHeight="1">
      <c r="A23" s="75" t="s">
        <v>247</v>
      </c>
      <c r="B23" s="2">
        <v>27</v>
      </c>
      <c r="C23" s="2"/>
      <c r="D23" s="58">
        <v>532475</v>
      </c>
      <c r="F23" s="58">
        <v>708876</v>
      </c>
      <c r="H23" s="61">
        <v>233725</v>
      </c>
      <c r="I23" s="59"/>
      <c r="J23" s="61">
        <v>306499</v>
      </c>
    </row>
    <row r="24" spans="1:10" ht="21" customHeight="1">
      <c r="A24" s="62" t="s">
        <v>126</v>
      </c>
      <c r="B24" s="2">
        <v>29</v>
      </c>
      <c r="C24" s="2"/>
      <c r="D24" s="60">
        <v>2431830</v>
      </c>
      <c r="F24" s="60">
        <v>1823572</v>
      </c>
      <c r="H24" s="60">
        <v>1770121</v>
      </c>
      <c r="J24" s="60">
        <v>1451291</v>
      </c>
    </row>
    <row r="25" spans="1:10" ht="21" customHeight="1">
      <c r="A25" s="9" t="s">
        <v>29</v>
      </c>
      <c r="B25" s="2"/>
      <c r="C25" s="2"/>
      <c r="D25" s="16">
        <f>SUM(D19:D24)</f>
        <v>193828538</v>
      </c>
      <c r="E25" s="17"/>
      <c r="F25" s="16">
        <f>SUM(F19:F24)</f>
        <v>178806559</v>
      </c>
      <c r="G25" s="17"/>
      <c r="H25" s="16">
        <f>SUM(H19:H24)</f>
        <v>62420334</v>
      </c>
      <c r="I25" s="17"/>
      <c r="J25" s="16">
        <f>SUM(J19:J24)</f>
        <v>57924970</v>
      </c>
    </row>
    <row r="26" spans="1:10" ht="10.5" customHeight="1">
      <c r="A26" s="9"/>
      <c r="B26" s="2"/>
      <c r="C26" s="2"/>
      <c r="D26" s="18"/>
      <c r="E26" s="18"/>
      <c r="F26" s="18"/>
      <c r="G26" s="18"/>
      <c r="H26" s="18"/>
      <c r="I26" s="18"/>
      <c r="J26" s="18"/>
    </row>
    <row r="27" spans="1:10" s="4" customFormat="1" ht="21" customHeight="1">
      <c r="A27" s="62" t="s">
        <v>76</v>
      </c>
      <c r="B27" s="2">
        <v>11</v>
      </c>
      <c r="C27" s="2"/>
      <c r="D27" s="60">
        <v>3657367</v>
      </c>
      <c r="E27" s="12"/>
      <c r="F27" s="60">
        <v>2511450</v>
      </c>
      <c r="G27" s="17"/>
      <c r="H27" s="238">
        <v>0</v>
      </c>
      <c r="I27" s="82"/>
      <c r="J27" s="238">
        <v>0</v>
      </c>
    </row>
    <row r="28" spans="1:10" s="4" customFormat="1" ht="21" customHeight="1">
      <c r="A28" s="9" t="s">
        <v>142</v>
      </c>
      <c r="B28" s="21"/>
      <c r="C28" s="21"/>
      <c r="D28" s="17">
        <f>(D16+D27)-D25</f>
        <v>18842228</v>
      </c>
      <c r="E28" s="17"/>
      <c r="F28" s="17">
        <f>(F16+F27)-F25</f>
        <v>16246521</v>
      </c>
      <c r="G28" s="17"/>
      <c r="H28" s="17">
        <f>(H16+H27)-H25</f>
        <v>12976903</v>
      </c>
      <c r="I28" s="17"/>
      <c r="J28" s="17">
        <f>(J16+J27)-J25</f>
        <v>10936904</v>
      </c>
    </row>
    <row r="29" spans="1:10" ht="21" customHeight="1">
      <c r="A29" s="62" t="s">
        <v>143</v>
      </c>
      <c r="B29" s="2">
        <v>30</v>
      </c>
      <c r="C29" s="2"/>
      <c r="D29" s="60">
        <v>2885487</v>
      </c>
      <c r="F29" s="60">
        <v>2388017</v>
      </c>
      <c r="H29" s="60">
        <v>261041</v>
      </c>
      <c r="J29" s="60">
        <v>411039</v>
      </c>
    </row>
    <row r="30" spans="1:10" ht="21" customHeight="1" thickBot="1">
      <c r="A30" s="9" t="s">
        <v>103</v>
      </c>
      <c r="B30" s="2"/>
      <c r="C30" s="2"/>
      <c r="D30" s="19">
        <f>D28-D29</f>
        <v>15956741</v>
      </c>
      <c r="E30" s="17"/>
      <c r="F30" s="19">
        <f>F28-F29</f>
        <v>13858504</v>
      </c>
      <c r="G30" s="17"/>
      <c r="H30" s="19">
        <f>H28-H29</f>
        <v>12715862</v>
      </c>
      <c r="I30" s="17"/>
      <c r="J30" s="19">
        <f>J28-J29</f>
        <v>10525865</v>
      </c>
    </row>
    <row r="31" spans="1:10" ht="10.5" customHeight="1" thickTop="1">
      <c r="A31" s="9"/>
      <c r="B31" s="2"/>
      <c r="C31" s="2"/>
      <c r="D31" s="18"/>
      <c r="E31" s="17"/>
      <c r="F31" s="18"/>
      <c r="G31" s="17"/>
      <c r="H31" s="18"/>
      <c r="I31" s="17"/>
      <c r="J31" s="18"/>
    </row>
    <row r="32" spans="1:10" ht="21" customHeight="1">
      <c r="A32" s="9" t="s">
        <v>138</v>
      </c>
      <c r="B32" s="2"/>
      <c r="C32" s="2"/>
      <c r="D32" s="18"/>
      <c r="E32" s="17"/>
      <c r="F32" s="18"/>
      <c r="G32" s="17"/>
      <c r="H32" s="18"/>
      <c r="I32" s="17"/>
      <c r="J32" s="18"/>
    </row>
    <row r="33" spans="1:10" ht="21" customHeight="1">
      <c r="A33" s="75" t="s">
        <v>248</v>
      </c>
      <c r="B33" s="2"/>
      <c r="C33" s="2"/>
      <c r="D33" s="58">
        <f>D30-D34</f>
        <v>15837006</v>
      </c>
      <c r="F33" s="58">
        <v>13562553</v>
      </c>
      <c r="H33" s="58">
        <f>H30</f>
        <v>12715862</v>
      </c>
      <c r="J33" s="58">
        <v>10525865</v>
      </c>
    </row>
    <row r="34" spans="1:10" ht="21" customHeight="1">
      <c r="A34" s="75" t="s">
        <v>249</v>
      </c>
      <c r="B34" s="2"/>
      <c r="C34" s="2"/>
      <c r="D34" s="60">
        <v>119735</v>
      </c>
      <c r="F34" s="60">
        <v>295951</v>
      </c>
      <c r="H34" s="238">
        <v>0</v>
      </c>
      <c r="J34" s="238">
        <v>0</v>
      </c>
    </row>
    <row r="35" spans="1:10" ht="21" customHeight="1" thickBot="1">
      <c r="A35" s="9" t="s">
        <v>103</v>
      </c>
      <c r="B35" s="2" t="s">
        <v>83</v>
      </c>
      <c r="C35" s="2"/>
      <c r="D35" s="43">
        <f>SUM(D33:D34)</f>
        <v>15956741</v>
      </c>
      <c r="E35" s="18"/>
      <c r="F35" s="43">
        <f>SUM(F33:F34)</f>
        <v>13858504</v>
      </c>
      <c r="G35" s="18"/>
      <c r="H35" s="43">
        <f>SUM(H33:H34)</f>
        <v>12715862</v>
      </c>
      <c r="I35" s="18"/>
      <c r="J35" s="43">
        <f>SUM(J33:J34)</f>
        <v>10525865</v>
      </c>
    </row>
    <row r="36" spans="1:10" ht="10.5" customHeight="1" thickTop="1">
      <c r="A36" s="9"/>
      <c r="B36" s="2"/>
      <c r="C36" s="2"/>
      <c r="D36" s="18"/>
      <c r="E36" s="17"/>
      <c r="F36" s="18"/>
      <c r="G36" s="17"/>
      <c r="H36" s="18"/>
      <c r="I36" s="17"/>
      <c r="J36" s="18"/>
    </row>
    <row r="37" spans="1:10" s="4" customFormat="1" ht="24" customHeight="1" thickBot="1">
      <c r="A37" s="4" t="s">
        <v>165</v>
      </c>
      <c r="B37" s="2">
        <v>32</v>
      </c>
      <c r="C37" s="21"/>
      <c r="D37" s="47">
        <v>2.38</v>
      </c>
      <c r="E37" s="48"/>
      <c r="F37" s="47">
        <v>2.04</v>
      </c>
      <c r="G37" s="48"/>
      <c r="H37" s="47">
        <v>1.8</v>
      </c>
      <c r="I37" s="48"/>
      <c r="J37" s="47">
        <v>1.49</v>
      </c>
    </row>
    <row r="38" spans="1:3" ht="23.25" customHeight="1" thickTop="1">
      <c r="A38" s="70"/>
      <c r="B38" s="2"/>
      <c r="C38" s="2"/>
    </row>
    <row r="39" spans="1:10" ht="23.25" customHeight="1">
      <c r="A39" s="216" t="s">
        <v>58</v>
      </c>
      <c r="B39" s="217"/>
      <c r="C39" s="218"/>
      <c r="D39" s="218"/>
      <c r="E39" s="218"/>
      <c r="F39" s="218"/>
      <c r="G39" s="218"/>
      <c r="H39" s="255"/>
      <c r="I39" s="255"/>
      <c r="J39" s="255"/>
    </row>
    <row r="40" spans="1:10" ht="23.25" customHeight="1">
      <c r="A40" s="216" t="s">
        <v>233</v>
      </c>
      <c r="B40" s="217"/>
      <c r="C40" s="218"/>
      <c r="D40" s="218"/>
      <c r="E40" s="218"/>
      <c r="F40" s="218"/>
      <c r="G40" s="218"/>
      <c r="H40" s="255"/>
      <c r="I40" s="255"/>
      <c r="J40" s="255"/>
    </row>
    <row r="41" spans="1:10" ht="23.25" customHeight="1">
      <c r="A41" s="254" t="s">
        <v>186</v>
      </c>
      <c r="B41" s="254"/>
      <c r="C41" s="254"/>
      <c r="D41" s="254"/>
      <c r="E41" s="254"/>
      <c r="F41" s="254"/>
      <c r="G41" s="218"/>
      <c r="H41" s="218"/>
      <c r="I41" s="218"/>
      <c r="J41" s="218"/>
    </row>
    <row r="42" spans="1:10" ht="23.25" customHeight="1">
      <c r="A42" s="10"/>
      <c r="B42" s="10"/>
      <c r="C42" s="218"/>
      <c r="D42" s="218"/>
      <c r="E42" s="218"/>
      <c r="F42" s="218"/>
      <c r="G42" s="218"/>
      <c r="H42" s="218"/>
      <c r="I42" s="218"/>
      <c r="J42" s="115" t="s">
        <v>168</v>
      </c>
    </row>
    <row r="43" spans="1:10" ht="23.25" customHeight="1">
      <c r="A43" s="219"/>
      <c r="B43" s="49"/>
      <c r="C43" s="49"/>
      <c r="D43" s="253" t="s">
        <v>59</v>
      </c>
      <c r="E43" s="253"/>
      <c r="F43" s="253"/>
      <c r="G43" s="220"/>
      <c r="H43" s="253" t="s">
        <v>51</v>
      </c>
      <c r="I43" s="253"/>
      <c r="J43" s="253"/>
    </row>
    <row r="44" spans="1:10" ht="23.25" customHeight="1">
      <c r="A44" s="219"/>
      <c r="B44" s="49" t="s">
        <v>1</v>
      </c>
      <c r="C44" s="221"/>
      <c r="D44" s="119">
        <v>2554</v>
      </c>
      <c r="E44" s="221"/>
      <c r="F44" s="222" t="s">
        <v>234</v>
      </c>
      <c r="G44" s="119"/>
      <c r="H44" s="119">
        <v>2554</v>
      </c>
      <c r="I44" s="221"/>
      <c r="J44" s="222" t="s">
        <v>234</v>
      </c>
    </row>
    <row r="45" spans="1:10" ht="23.25" customHeight="1">
      <c r="A45" s="219"/>
      <c r="B45" s="2"/>
      <c r="D45" s="223"/>
      <c r="E45" s="121"/>
      <c r="F45" s="223" t="s">
        <v>235</v>
      </c>
      <c r="G45" s="119"/>
      <c r="H45" s="223"/>
      <c r="I45" s="121"/>
      <c r="J45" s="223" t="s">
        <v>235</v>
      </c>
    </row>
    <row r="46" spans="1:10" ht="23.25" customHeight="1">
      <c r="A46" s="219"/>
      <c r="B46" s="2"/>
      <c r="D46" s="3"/>
      <c r="E46" s="3"/>
      <c r="F46" s="3"/>
      <c r="G46" s="3"/>
      <c r="H46" s="3"/>
      <c r="I46" s="3"/>
      <c r="J46" s="3"/>
    </row>
    <row r="47" spans="1:10" ht="23.25" customHeight="1">
      <c r="A47" s="224" t="s">
        <v>103</v>
      </c>
      <c r="B47" s="2"/>
      <c r="D47" s="35">
        <f>D35</f>
        <v>15956741</v>
      </c>
      <c r="E47" s="4"/>
      <c r="F47" s="35">
        <f>F35</f>
        <v>13858504</v>
      </c>
      <c r="G47" s="4"/>
      <c r="H47" s="35">
        <f>H35</f>
        <v>12715862</v>
      </c>
      <c r="I47" s="4"/>
      <c r="J47" s="35">
        <f>J35</f>
        <v>10525865</v>
      </c>
    </row>
    <row r="48" spans="1:10" ht="23.25" customHeight="1">
      <c r="A48" s="219"/>
      <c r="B48" s="2"/>
      <c r="D48" s="3"/>
      <c r="E48" s="3"/>
      <c r="F48" s="3"/>
      <c r="G48" s="3"/>
      <c r="H48" s="3"/>
      <c r="I48" s="3"/>
      <c r="J48" s="3"/>
    </row>
    <row r="49" spans="1:10" ht="23.25" customHeight="1">
      <c r="A49" s="224" t="s">
        <v>236</v>
      </c>
      <c r="B49" s="2"/>
      <c r="D49" s="3"/>
      <c r="E49" s="3"/>
      <c r="F49" s="3"/>
      <c r="G49" s="3"/>
      <c r="H49" s="3"/>
      <c r="I49" s="3"/>
      <c r="J49" s="3"/>
    </row>
    <row r="50" spans="1:10" ht="23.25" customHeight="1">
      <c r="A50" s="100" t="s">
        <v>237</v>
      </c>
      <c r="B50" s="2"/>
      <c r="D50" s="101">
        <v>-6324</v>
      </c>
      <c r="E50" s="3"/>
      <c r="F50" s="101">
        <v>41</v>
      </c>
      <c r="G50" s="3"/>
      <c r="H50" s="231">
        <v>470</v>
      </c>
      <c r="I50" s="3"/>
      <c r="J50" s="93" t="s">
        <v>162</v>
      </c>
    </row>
    <row r="51" spans="1:10" ht="23.25" customHeight="1">
      <c r="A51" s="100" t="s">
        <v>238</v>
      </c>
      <c r="B51" s="2"/>
      <c r="D51" s="101">
        <v>-19915</v>
      </c>
      <c r="E51" s="50"/>
      <c r="F51" s="101">
        <v>-516175</v>
      </c>
      <c r="G51" s="3"/>
      <c r="H51" s="93" t="s">
        <v>162</v>
      </c>
      <c r="I51" s="3"/>
      <c r="J51" s="93" t="s">
        <v>162</v>
      </c>
    </row>
    <row r="52" spans="1:10" ht="23.25" customHeight="1">
      <c r="A52" s="100" t="s">
        <v>239</v>
      </c>
      <c r="B52" s="2"/>
      <c r="E52" s="50"/>
      <c r="F52" s="50"/>
      <c r="G52" s="3"/>
      <c r="H52" s="3"/>
      <c r="I52" s="3"/>
      <c r="J52" s="3"/>
    </row>
    <row r="53" spans="1:10" ht="23.25" customHeight="1">
      <c r="A53" s="100" t="s">
        <v>240</v>
      </c>
      <c r="B53" s="2"/>
      <c r="D53" s="12">
        <v>-235335</v>
      </c>
      <c r="E53" s="50"/>
      <c r="F53" s="50">
        <v>751342</v>
      </c>
      <c r="G53" s="3"/>
      <c r="H53" s="93" t="s">
        <v>162</v>
      </c>
      <c r="I53" s="3"/>
      <c r="J53" s="93" t="s">
        <v>162</v>
      </c>
    </row>
    <row r="54" spans="1:10" ht="23.25" customHeight="1">
      <c r="A54" s="100" t="s">
        <v>241</v>
      </c>
      <c r="B54" s="2"/>
      <c r="D54" s="12">
        <v>-369123</v>
      </c>
      <c r="E54" s="50"/>
      <c r="F54" s="50">
        <v>-1142278</v>
      </c>
      <c r="G54" s="3"/>
      <c r="H54" s="93" t="s">
        <v>162</v>
      </c>
      <c r="I54" s="3"/>
      <c r="J54" s="93" t="s">
        <v>162</v>
      </c>
    </row>
    <row r="55" spans="1:10" ht="23.25" customHeight="1">
      <c r="A55" s="100" t="s">
        <v>282</v>
      </c>
      <c r="B55" s="2"/>
      <c r="E55" s="50"/>
      <c r="F55" s="50"/>
      <c r="G55" s="3"/>
      <c r="H55" s="93"/>
      <c r="I55" s="3"/>
      <c r="J55" s="93"/>
    </row>
    <row r="56" spans="1:10" ht="23.25" customHeight="1">
      <c r="A56" s="100" t="s">
        <v>285</v>
      </c>
      <c r="B56" s="2"/>
      <c r="D56" s="78">
        <v>-27157</v>
      </c>
      <c r="E56" s="50"/>
      <c r="F56" s="93" t="s">
        <v>162</v>
      </c>
      <c r="G56" s="3"/>
      <c r="H56" s="93" t="s">
        <v>162</v>
      </c>
      <c r="I56" s="3"/>
      <c r="J56" s="93" t="s">
        <v>162</v>
      </c>
    </row>
    <row r="57" spans="1:10" ht="23.25" customHeight="1">
      <c r="A57" s="224" t="s">
        <v>236</v>
      </c>
      <c r="B57" s="2"/>
      <c r="D57" s="225"/>
      <c r="E57" s="121"/>
      <c r="F57" s="225"/>
      <c r="G57" s="121"/>
      <c r="H57" s="226"/>
      <c r="I57" s="121"/>
      <c r="J57" s="226"/>
    </row>
    <row r="58" spans="1:10" s="4" customFormat="1" ht="23.25" customHeight="1">
      <c r="A58" s="224" t="s">
        <v>242</v>
      </c>
      <c r="B58" s="21"/>
      <c r="D58" s="18">
        <f>SUM(D50:D56)</f>
        <v>-657854</v>
      </c>
      <c r="E58" s="135"/>
      <c r="F58" s="18">
        <f>SUM(F50:F56)</f>
        <v>-907070</v>
      </c>
      <c r="G58" s="135"/>
      <c r="H58" s="35">
        <f>SUM(H50:H57)</f>
        <v>470</v>
      </c>
      <c r="I58" s="135"/>
      <c r="J58" s="246" t="s">
        <v>162</v>
      </c>
    </row>
    <row r="59" spans="1:10" ht="23.25" customHeight="1">
      <c r="A59" s="100" t="s">
        <v>243</v>
      </c>
      <c r="B59" s="2">
        <v>30</v>
      </c>
      <c r="D59" s="60">
        <v>-461569</v>
      </c>
      <c r="E59" s="3"/>
      <c r="F59" s="60">
        <v>-61817</v>
      </c>
      <c r="G59" s="3"/>
      <c r="H59" s="233">
        <v>-84688</v>
      </c>
      <c r="I59" s="3"/>
      <c r="J59" s="95" t="s">
        <v>162</v>
      </c>
    </row>
    <row r="60" spans="1:10" ht="23.25" customHeight="1">
      <c r="A60" s="224" t="s">
        <v>264</v>
      </c>
      <c r="B60" s="2"/>
      <c r="D60" s="3"/>
      <c r="E60" s="3"/>
      <c r="F60" s="3"/>
      <c r="G60" s="3"/>
      <c r="H60" s="3"/>
      <c r="I60" s="3"/>
      <c r="J60" s="3"/>
    </row>
    <row r="61" spans="1:10" s="4" customFormat="1" ht="23.25" customHeight="1">
      <c r="A61" s="224" t="s">
        <v>244</v>
      </c>
      <c r="B61" s="21"/>
      <c r="D61" s="227">
        <f>D58-D59</f>
        <v>-196285</v>
      </c>
      <c r="F61" s="227">
        <f>F58-F59</f>
        <v>-845253</v>
      </c>
      <c r="H61" s="232">
        <v>85158</v>
      </c>
      <c r="J61" s="130" t="s">
        <v>162</v>
      </c>
    </row>
    <row r="62" spans="1:10" ht="23.25" customHeight="1" thickBot="1">
      <c r="A62" s="224" t="s">
        <v>250</v>
      </c>
      <c r="B62" s="21"/>
      <c r="C62" s="4"/>
      <c r="D62" s="19">
        <f>D47+D61</f>
        <v>15760456</v>
      </c>
      <c r="E62" s="17"/>
      <c r="F62" s="19">
        <f>F47+F61</f>
        <v>13013251</v>
      </c>
      <c r="G62" s="17"/>
      <c r="H62" s="19">
        <f>H47+H61</f>
        <v>12801020</v>
      </c>
      <c r="I62" s="17"/>
      <c r="J62" s="19">
        <v>10525865</v>
      </c>
    </row>
    <row r="63" spans="1:10" ht="23.25" customHeight="1" thickTop="1">
      <c r="A63" s="219"/>
      <c r="B63" s="2"/>
      <c r="D63" s="3"/>
      <c r="E63" s="3"/>
      <c r="F63" s="3"/>
      <c r="G63" s="3"/>
      <c r="H63" s="3"/>
      <c r="I63" s="3"/>
      <c r="J63" s="3"/>
    </row>
    <row r="64" spans="1:10" ht="23.25" customHeight="1">
      <c r="A64" s="224" t="s">
        <v>251</v>
      </c>
      <c r="B64" s="2"/>
      <c r="D64" s="3"/>
      <c r="E64" s="3"/>
      <c r="F64" s="3"/>
      <c r="G64" s="3"/>
      <c r="H64" s="3"/>
      <c r="I64" s="3"/>
      <c r="J64" s="3"/>
    </row>
    <row r="65" spans="1:10" ht="23.25" customHeight="1">
      <c r="A65" s="75" t="s">
        <v>248</v>
      </c>
      <c r="B65" s="2"/>
      <c r="D65" s="50">
        <v>15575884</v>
      </c>
      <c r="E65" s="3"/>
      <c r="F65" s="12">
        <v>12786880</v>
      </c>
      <c r="G65" s="3"/>
      <c r="H65" s="50">
        <v>12801020</v>
      </c>
      <c r="I65" s="3"/>
      <c r="J65" s="50">
        <v>10525865</v>
      </c>
    </row>
    <row r="66" spans="1:10" ht="23.25" customHeight="1">
      <c r="A66" s="75" t="s">
        <v>249</v>
      </c>
      <c r="B66" s="2"/>
      <c r="D66" s="12">
        <v>184572</v>
      </c>
      <c r="E66" s="3"/>
      <c r="F66" s="12">
        <v>226371</v>
      </c>
      <c r="G66" s="3"/>
      <c r="H66" s="238">
        <v>0</v>
      </c>
      <c r="I66" s="3"/>
      <c r="J66" s="238">
        <v>0</v>
      </c>
    </row>
    <row r="67" spans="1:10" ht="23.25" customHeight="1" thickBot="1">
      <c r="A67" s="224" t="s">
        <v>250</v>
      </c>
      <c r="B67" s="2"/>
      <c r="D67" s="228">
        <f>SUM(D65:D66)</f>
        <v>15760456</v>
      </c>
      <c r="E67" s="4"/>
      <c r="F67" s="228">
        <f>SUM(F65:F66)</f>
        <v>13013251</v>
      </c>
      <c r="G67" s="4"/>
      <c r="H67" s="229">
        <f>SUM(H65:H66)</f>
        <v>12801020</v>
      </c>
      <c r="I67" s="4"/>
      <c r="J67" s="229">
        <f>SUM(J65:J66)</f>
        <v>10525865</v>
      </c>
    </row>
    <row r="68" spans="1:10" ht="23.25" customHeight="1" thickTop="1">
      <c r="A68" s="219"/>
      <c r="B68" s="2"/>
      <c r="D68" s="3"/>
      <c r="E68" s="3"/>
      <c r="F68" s="3"/>
      <c r="G68" s="3"/>
      <c r="H68" s="3"/>
      <c r="I68" s="3"/>
      <c r="J68" s="3"/>
    </row>
  </sheetData>
  <sheetProtection/>
  <mergeCells count="10">
    <mergeCell ref="A3:F3"/>
    <mergeCell ref="I4:J4"/>
    <mergeCell ref="H39:J39"/>
    <mergeCell ref="A41:F41"/>
    <mergeCell ref="H40:J40"/>
    <mergeCell ref="D43:F43"/>
    <mergeCell ref="H43:J43"/>
    <mergeCell ref="D8:J8"/>
    <mergeCell ref="H5:J5"/>
    <mergeCell ref="D5:F5"/>
  </mergeCells>
  <printOptions/>
  <pageMargins left="0.8" right="0.4" top="0.48" bottom="0.5" header="0.5" footer="0.5"/>
  <pageSetup firstPageNumber="7" useFirstPageNumber="1" horizontalDpi="600" verticalDpi="600" orientation="portrait" paperSize="9" scale="93" r:id="rId1"/>
  <headerFooter alignWithMargins="0">
    <oddFooter>&amp;L  หมายเหตุประกอบงบการเงินเป็นส่วนหนึ่งของงบการเงินนี้
&amp;C&amp;P</oddFooter>
  </headerFooter>
  <rowBreaks count="1" manualBreakCount="1">
    <brk id="3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39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21" customHeight="1"/>
  <cols>
    <col min="1" max="1" width="35.28125" style="108" customWidth="1"/>
    <col min="2" max="2" width="9.421875" style="108" customWidth="1"/>
    <col min="3" max="3" width="14.140625" style="108" customWidth="1"/>
    <col min="4" max="4" width="0.85546875" style="108" customWidth="1"/>
    <col min="5" max="5" width="14.140625" style="108" customWidth="1"/>
    <col min="6" max="6" width="0.85546875" style="108" customWidth="1"/>
    <col min="7" max="7" width="14.140625" style="108" customWidth="1"/>
    <col min="8" max="8" width="0.85546875" style="108" customWidth="1"/>
    <col min="9" max="9" width="14.140625" style="108" customWidth="1"/>
    <col min="10" max="10" width="0.85546875" style="108" customWidth="1"/>
    <col min="11" max="11" width="14.140625" style="108" customWidth="1"/>
    <col min="12" max="12" width="0.85546875" style="108" customWidth="1"/>
    <col min="13" max="13" width="14.140625" style="108" customWidth="1"/>
    <col min="14" max="14" width="0.85546875" style="108" customWidth="1"/>
    <col min="15" max="15" width="14.140625" style="108" customWidth="1"/>
    <col min="16" max="16" width="0.85546875" style="108" customWidth="1"/>
    <col min="17" max="17" width="14.140625" style="108" customWidth="1"/>
    <col min="18" max="18" width="0.85546875" style="108" customWidth="1"/>
    <col min="19" max="19" width="14.140625" style="108" customWidth="1"/>
    <col min="20" max="20" width="0.85546875" style="108" customWidth="1"/>
    <col min="21" max="21" width="14.140625" style="108" customWidth="1"/>
    <col min="22" max="22" width="0.85546875" style="108" customWidth="1"/>
    <col min="23" max="23" width="14.140625" style="108" customWidth="1"/>
    <col min="24" max="24" width="0.85546875" style="108" customWidth="1"/>
    <col min="25" max="25" width="14.140625" style="108" customWidth="1"/>
    <col min="26" max="26" width="0.85546875" style="108" customWidth="1"/>
    <col min="27" max="27" width="14.140625" style="108" customWidth="1"/>
    <col min="28" max="28" width="0.85546875" style="108" customWidth="1"/>
    <col min="29" max="29" width="14.140625" style="108" customWidth="1"/>
    <col min="30" max="30" width="0.85546875" style="108" customWidth="1"/>
    <col min="31" max="31" width="14.140625" style="108" customWidth="1"/>
    <col min="32" max="16384" width="9.00390625" style="108" customWidth="1"/>
  </cols>
  <sheetData>
    <row r="1" spans="1:30" ht="24.75" customHeight="1">
      <c r="A1" s="105" t="s">
        <v>58</v>
      </c>
      <c r="B1" s="105"/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6"/>
      <c r="P1" s="107"/>
      <c r="Q1" s="106"/>
      <c r="R1" s="107"/>
      <c r="S1" s="106"/>
      <c r="T1" s="107"/>
      <c r="U1" s="106"/>
      <c r="V1" s="106"/>
      <c r="W1" s="106"/>
      <c r="X1" s="106"/>
      <c r="Y1" s="106"/>
      <c r="Z1" s="106"/>
      <c r="AA1" s="107"/>
      <c r="AB1" s="107"/>
      <c r="AC1" s="106"/>
      <c r="AD1" s="107"/>
    </row>
    <row r="2" spans="1:30" ht="24.75" customHeight="1">
      <c r="A2" s="105" t="s">
        <v>196</v>
      </c>
      <c r="B2" s="105"/>
      <c r="C2" s="106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6"/>
      <c r="P2" s="107"/>
      <c r="Q2" s="106"/>
      <c r="R2" s="107"/>
      <c r="S2" s="106"/>
      <c r="T2" s="107"/>
      <c r="U2" s="106"/>
      <c r="V2" s="106"/>
      <c r="W2" s="106"/>
      <c r="X2" s="106"/>
      <c r="Y2" s="106"/>
      <c r="Z2" s="106"/>
      <c r="AA2" s="107"/>
      <c r="AB2" s="107"/>
      <c r="AC2" s="106"/>
      <c r="AD2" s="107"/>
    </row>
    <row r="3" spans="1:31" s="77" customFormat="1" ht="24.75" customHeight="1">
      <c r="A3" s="109" t="s">
        <v>252</v>
      </c>
      <c r="B3" s="109"/>
      <c r="C3" s="110"/>
      <c r="D3" s="111"/>
      <c r="E3" s="112"/>
      <c r="F3" s="113"/>
      <c r="G3" s="114"/>
      <c r="H3" s="113"/>
      <c r="I3" s="112"/>
      <c r="J3" s="113"/>
      <c r="K3" s="112"/>
      <c r="L3" s="113"/>
      <c r="M3" s="112"/>
      <c r="N3" s="113"/>
      <c r="O3" s="112"/>
      <c r="P3" s="113"/>
      <c r="Q3" s="113"/>
      <c r="R3" s="113"/>
      <c r="S3" s="112"/>
      <c r="T3" s="113"/>
      <c r="U3" s="112"/>
      <c r="V3" s="113"/>
      <c r="W3" s="112"/>
      <c r="X3" s="113"/>
      <c r="Y3" s="112"/>
      <c r="Z3" s="113"/>
      <c r="AA3" s="112"/>
      <c r="AB3" s="113"/>
      <c r="AC3" s="112"/>
      <c r="AD3" s="113"/>
      <c r="AE3" s="112"/>
    </row>
    <row r="4" spans="1:31" ht="23.25" customHeight="1">
      <c r="A4" s="105"/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15" t="s">
        <v>168</v>
      </c>
    </row>
    <row r="5" spans="1:31" ht="21.75" customHeight="1">
      <c r="A5" s="105"/>
      <c r="B5" s="105"/>
      <c r="C5" s="257" t="s">
        <v>59</v>
      </c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</row>
    <row r="6" spans="1:31" ht="21.75" customHeight="1">
      <c r="A6" s="116"/>
      <c r="B6" s="116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258" t="s">
        <v>195</v>
      </c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117"/>
      <c r="AA6" s="117"/>
      <c r="AB6" s="117"/>
      <c r="AC6" s="117"/>
      <c r="AD6" s="117"/>
      <c r="AE6" s="117"/>
    </row>
    <row r="7" spans="1:31" ht="21.75" customHeight="1">
      <c r="A7" s="116"/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250"/>
      <c r="P7" s="250"/>
      <c r="Q7" s="250"/>
      <c r="R7" s="250"/>
      <c r="S7" s="250"/>
      <c r="T7" s="250"/>
      <c r="U7" s="250"/>
      <c r="V7" s="250"/>
      <c r="W7" s="120" t="s">
        <v>284</v>
      </c>
      <c r="X7" s="250"/>
      <c r="Y7" s="250"/>
      <c r="Z7" s="117"/>
      <c r="AA7" s="117"/>
      <c r="AB7" s="117"/>
      <c r="AC7" s="117"/>
      <c r="AD7" s="117"/>
      <c r="AE7" s="117"/>
    </row>
    <row r="8" spans="1:31" ht="21.75" customHeight="1">
      <c r="A8" s="118"/>
      <c r="B8" s="118"/>
      <c r="C8" s="119"/>
      <c r="D8" s="3"/>
      <c r="E8" s="3"/>
      <c r="F8" s="3"/>
      <c r="G8" s="120"/>
      <c r="H8" s="120"/>
      <c r="I8" s="120"/>
      <c r="J8" s="120"/>
      <c r="K8" s="120"/>
      <c r="L8" s="120"/>
      <c r="M8" s="120"/>
      <c r="N8" s="120"/>
      <c r="O8" s="52"/>
      <c r="P8" s="120"/>
      <c r="Q8" s="120"/>
      <c r="R8" s="52"/>
      <c r="S8" s="52" t="s">
        <v>48</v>
      </c>
      <c r="T8" s="120"/>
      <c r="U8" s="120"/>
      <c r="V8" s="120"/>
      <c r="W8" s="120" t="s">
        <v>267</v>
      </c>
      <c r="X8" s="120"/>
      <c r="Y8" s="119" t="s">
        <v>197</v>
      </c>
      <c r="Z8" s="121"/>
      <c r="AA8" s="51"/>
      <c r="AB8" s="120"/>
      <c r="AC8" s="120" t="s">
        <v>31</v>
      </c>
      <c r="AD8" s="52"/>
      <c r="AE8" s="50"/>
    </row>
    <row r="9" spans="1:31" ht="21.75" customHeight="1">
      <c r="A9" s="118"/>
      <c r="B9" s="118"/>
      <c r="C9" s="119" t="s">
        <v>21</v>
      </c>
      <c r="D9" s="3"/>
      <c r="E9" s="3"/>
      <c r="F9" s="3"/>
      <c r="G9" s="120"/>
      <c r="H9" s="120"/>
      <c r="I9" s="120"/>
      <c r="J9" s="120"/>
      <c r="K9" s="120"/>
      <c r="L9" s="120"/>
      <c r="M9" s="1" t="s">
        <v>65</v>
      </c>
      <c r="N9" s="120"/>
      <c r="O9" s="52" t="s">
        <v>120</v>
      </c>
      <c r="P9" s="120"/>
      <c r="Q9" s="120" t="s">
        <v>49</v>
      </c>
      <c r="R9" s="52"/>
      <c r="S9" s="52" t="s">
        <v>122</v>
      </c>
      <c r="T9" s="120"/>
      <c r="U9" s="120" t="s">
        <v>120</v>
      </c>
      <c r="V9" s="120"/>
      <c r="W9" s="120" t="s">
        <v>283</v>
      </c>
      <c r="X9" s="120"/>
      <c r="Y9" s="119" t="s">
        <v>198</v>
      </c>
      <c r="Z9" s="121"/>
      <c r="AA9" s="51" t="s">
        <v>94</v>
      </c>
      <c r="AB9" s="120"/>
      <c r="AC9" s="120" t="s">
        <v>199</v>
      </c>
      <c r="AD9" s="52"/>
      <c r="AE9" s="50"/>
    </row>
    <row r="10" spans="1:31" ht="21.75" customHeight="1">
      <c r="A10" s="118"/>
      <c r="B10" s="118"/>
      <c r="C10" s="122" t="s">
        <v>77</v>
      </c>
      <c r="D10" s="120"/>
      <c r="E10" s="120" t="s">
        <v>104</v>
      </c>
      <c r="F10" s="120"/>
      <c r="G10" s="120" t="s">
        <v>30</v>
      </c>
      <c r="H10" s="120"/>
      <c r="I10" s="120" t="s">
        <v>124</v>
      </c>
      <c r="J10" s="120"/>
      <c r="K10" s="120" t="s">
        <v>132</v>
      </c>
      <c r="L10" s="120"/>
      <c r="M10" s="120" t="s">
        <v>41</v>
      </c>
      <c r="N10" s="120"/>
      <c r="O10" s="52" t="s">
        <v>69</v>
      </c>
      <c r="P10" s="120"/>
      <c r="Q10" s="120" t="s">
        <v>72</v>
      </c>
      <c r="R10" s="52"/>
      <c r="S10" s="52" t="s">
        <v>123</v>
      </c>
      <c r="T10" s="120"/>
      <c r="U10" s="120" t="s">
        <v>47</v>
      </c>
      <c r="V10" s="120"/>
      <c r="W10" s="120" t="s">
        <v>268</v>
      </c>
      <c r="X10" s="120"/>
      <c r="Y10" s="120" t="s">
        <v>200</v>
      </c>
      <c r="Z10" s="120"/>
      <c r="AA10" s="52" t="s">
        <v>32</v>
      </c>
      <c r="AB10" s="120"/>
      <c r="AC10" s="120" t="s">
        <v>201</v>
      </c>
      <c r="AD10" s="52"/>
      <c r="AE10" s="120" t="s">
        <v>94</v>
      </c>
    </row>
    <row r="11" spans="1:31" ht="21.75" customHeight="1">
      <c r="A11" s="123"/>
      <c r="B11" s="124" t="s">
        <v>1</v>
      </c>
      <c r="C11" s="125" t="s">
        <v>202</v>
      </c>
      <c r="D11" s="120"/>
      <c r="E11" s="126" t="s">
        <v>203</v>
      </c>
      <c r="F11" s="120"/>
      <c r="G11" s="126" t="s">
        <v>119</v>
      </c>
      <c r="H11" s="120"/>
      <c r="I11" s="126" t="s">
        <v>96</v>
      </c>
      <c r="J11" s="120"/>
      <c r="K11" s="127" t="s">
        <v>115</v>
      </c>
      <c r="L11" s="120"/>
      <c r="M11" s="126" t="s">
        <v>71</v>
      </c>
      <c r="N11" s="120"/>
      <c r="O11" s="53" t="s">
        <v>0</v>
      </c>
      <c r="P11" s="120"/>
      <c r="Q11" s="126" t="s">
        <v>70</v>
      </c>
      <c r="R11" s="52"/>
      <c r="S11" s="53" t="s">
        <v>121</v>
      </c>
      <c r="T11" s="120"/>
      <c r="U11" s="126" t="s">
        <v>204</v>
      </c>
      <c r="V11" s="120"/>
      <c r="W11" s="126" t="s">
        <v>269</v>
      </c>
      <c r="X11" s="120"/>
      <c r="Y11" s="126" t="s">
        <v>20</v>
      </c>
      <c r="Z11" s="120"/>
      <c r="AA11" s="53" t="s">
        <v>125</v>
      </c>
      <c r="AB11" s="120"/>
      <c r="AC11" s="126" t="s">
        <v>205</v>
      </c>
      <c r="AD11" s="52"/>
      <c r="AE11" s="126" t="s">
        <v>32</v>
      </c>
    </row>
    <row r="12" spans="1:31" ht="6" customHeight="1">
      <c r="A12" s="123"/>
      <c r="B12" s="123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</row>
    <row r="13" spans="1:31" ht="21.75" customHeight="1">
      <c r="A13" s="71" t="s">
        <v>154</v>
      </c>
      <c r="B13" s="123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</row>
    <row r="14" spans="1:31" ht="21.75" customHeight="1">
      <c r="A14" s="71" t="s">
        <v>253</v>
      </c>
      <c r="B14" s="123"/>
      <c r="C14" s="56">
        <v>7519938</v>
      </c>
      <c r="D14" s="56"/>
      <c r="E14" s="56">
        <v>-2855124</v>
      </c>
      <c r="F14" s="56"/>
      <c r="G14" s="56">
        <v>16436492</v>
      </c>
      <c r="H14" s="56"/>
      <c r="I14" s="56">
        <v>820666</v>
      </c>
      <c r="J14" s="56"/>
      <c r="K14" s="56">
        <v>1628825</v>
      </c>
      <c r="L14" s="56"/>
      <c r="M14" s="56">
        <v>26764462</v>
      </c>
      <c r="N14" s="56"/>
      <c r="O14" s="56">
        <v>2332088</v>
      </c>
      <c r="P14" s="56"/>
      <c r="Q14" s="56">
        <v>1467052</v>
      </c>
      <c r="R14" s="56"/>
      <c r="S14" s="56">
        <v>-668000</v>
      </c>
      <c r="T14" s="56"/>
      <c r="U14" s="56">
        <v>-1561873</v>
      </c>
      <c r="V14" s="56"/>
      <c r="W14" s="91" t="s">
        <v>209</v>
      </c>
      <c r="X14" s="56"/>
      <c r="Y14" s="56">
        <f>SUM(O14:U14)</f>
        <v>1569267</v>
      </c>
      <c r="Z14" s="56"/>
      <c r="AA14" s="128">
        <f>C14+E14+G14+I14+K14+M14+Y14</f>
        <v>51884526</v>
      </c>
      <c r="AB14" s="56"/>
      <c r="AC14" s="56">
        <v>3094665</v>
      </c>
      <c r="AD14" s="56"/>
      <c r="AE14" s="56">
        <f>SUM(AA14:AC14)</f>
        <v>54979191</v>
      </c>
    </row>
    <row r="15" spans="1:31" ht="21.75" customHeight="1">
      <c r="A15" s="74" t="s">
        <v>207</v>
      </c>
      <c r="B15" s="123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</row>
    <row r="16" spans="1:31" ht="21.75" customHeight="1">
      <c r="A16" s="74" t="s">
        <v>208</v>
      </c>
      <c r="B16" s="129" t="s">
        <v>275</v>
      </c>
      <c r="C16" s="130" t="s">
        <v>209</v>
      </c>
      <c r="D16" s="124"/>
      <c r="E16" s="130" t="s">
        <v>209</v>
      </c>
      <c r="F16" s="124"/>
      <c r="G16" s="130" t="s">
        <v>209</v>
      </c>
      <c r="H16" s="124"/>
      <c r="I16" s="130" t="s">
        <v>209</v>
      </c>
      <c r="J16" s="124"/>
      <c r="K16" s="130" t="s">
        <v>209</v>
      </c>
      <c r="L16" s="124"/>
      <c r="M16" s="130" t="s">
        <v>209</v>
      </c>
      <c r="N16" s="124"/>
      <c r="O16" s="131">
        <v>-159413</v>
      </c>
      <c r="P16" s="124"/>
      <c r="Q16" s="130" t="s">
        <v>209</v>
      </c>
      <c r="R16" s="124"/>
      <c r="S16" s="130" t="s">
        <v>209</v>
      </c>
      <c r="T16" s="124"/>
      <c r="U16" s="130" t="s">
        <v>209</v>
      </c>
      <c r="V16" s="124"/>
      <c r="W16" s="96" t="s">
        <v>209</v>
      </c>
      <c r="X16" s="124"/>
      <c r="Y16" s="131">
        <v>-159413</v>
      </c>
      <c r="Z16" s="124"/>
      <c r="AA16" s="132">
        <v>-159413</v>
      </c>
      <c r="AB16" s="124"/>
      <c r="AC16" s="131">
        <v>-76</v>
      </c>
      <c r="AD16" s="124"/>
      <c r="AE16" s="132">
        <v>-159489</v>
      </c>
    </row>
    <row r="17" spans="1:31" ht="21.75" customHeight="1">
      <c r="A17" s="133" t="s">
        <v>154</v>
      </c>
      <c r="B17" s="123"/>
      <c r="C17" s="13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</row>
    <row r="18" spans="1:31" ht="21.75" customHeight="1">
      <c r="A18" s="135" t="s">
        <v>210</v>
      </c>
      <c r="B18" s="133"/>
      <c r="C18" s="56">
        <f>SUM(C14:C17)</f>
        <v>7519938</v>
      </c>
      <c r="D18" s="56"/>
      <c r="E18" s="56">
        <f>SUM(E14:E17)</f>
        <v>-2855124</v>
      </c>
      <c r="F18" s="56"/>
      <c r="G18" s="56">
        <f>SUM(G14:G17)</f>
        <v>16436492</v>
      </c>
      <c r="H18" s="56"/>
      <c r="I18" s="56">
        <f>SUM(I14:I17)</f>
        <v>820666</v>
      </c>
      <c r="J18" s="56"/>
      <c r="K18" s="56">
        <f>SUM(K14:K17)</f>
        <v>1628825</v>
      </c>
      <c r="L18" s="56"/>
      <c r="M18" s="56">
        <f>SUM(M14:M17)</f>
        <v>26764462</v>
      </c>
      <c r="N18" s="56"/>
      <c r="O18" s="56">
        <f>SUM(O14:O17)</f>
        <v>2172675</v>
      </c>
      <c r="P18" s="56"/>
      <c r="Q18" s="56">
        <f>SUM(Q14:Q17)</f>
        <v>1467052</v>
      </c>
      <c r="R18" s="56"/>
      <c r="S18" s="56">
        <f>SUM(S14:S17)</f>
        <v>-668000</v>
      </c>
      <c r="T18" s="56"/>
      <c r="U18" s="56">
        <f>SUM(U14:U17)</f>
        <v>-1561873</v>
      </c>
      <c r="V18" s="56"/>
      <c r="W18" s="91" t="s">
        <v>209</v>
      </c>
      <c r="X18" s="56"/>
      <c r="Y18" s="56">
        <f>SUM(Y14:Y17)</f>
        <v>1409854</v>
      </c>
      <c r="Z18" s="56"/>
      <c r="AA18" s="56">
        <f>SUM(AA14:AA17)</f>
        <v>51725113</v>
      </c>
      <c r="AB18" s="56"/>
      <c r="AC18" s="56">
        <f>SUM(AC14:AC17)</f>
        <v>3094589</v>
      </c>
      <c r="AD18" s="56"/>
      <c r="AE18" s="56">
        <f>SUM(AA18:AC18)</f>
        <v>54819702</v>
      </c>
    </row>
    <row r="19" spans="1:31" ht="21.75" customHeight="1">
      <c r="A19" s="136" t="s">
        <v>211</v>
      </c>
      <c r="B19" s="133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128"/>
      <c r="AB19" s="56"/>
      <c r="AC19" s="56"/>
      <c r="AD19" s="56"/>
      <c r="AE19" s="56"/>
    </row>
    <row r="20" spans="1:31" ht="21.75" customHeight="1">
      <c r="A20" s="136" t="s">
        <v>212</v>
      </c>
      <c r="B20" s="133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128"/>
      <c r="AB20" s="56"/>
      <c r="AC20" s="56"/>
      <c r="AD20" s="56"/>
      <c r="AE20" s="56"/>
    </row>
    <row r="21" spans="1:31" ht="21.75" customHeight="1">
      <c r="A21" s="137" t="s">
        <v>213</v>
      </c>
      <c r="B21" s="133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128"/>
      <c r="AB21" s="56"/>
      <c r="AC21" s="56"/>
      <c r="AD21" s="56"/>
      <c r="AE21" s="56"/>
    </row>
    <row r="22" spans="1:31" s="3" customFormat="1" ht="21.75" customHeight="1">
      <c r="A22" s="138" t="s">
        <v>214</v>
      </c>
      <c r="B22" s="139"/>
      <c r="C22" s="86"/>
      <c r="D22" s="140"/>
      <c r="E22" s="86"/>
      <c r="F22" s="86"/>
      <c r="G22" s="86"/>
      <c r="H22" s="140"/>
      <c r="I22" s="86"/>
      <c r="J22" s="86"/>
      <c r="K22" s="79"/>
      <c r="L22" s="140"/>
      <c r="M22" s="79"/>
      <c r="N22" s="140"/>
      <c r="O22" s="86"/>
      <c r="P22" s="140"/>
      <c r="Q22" s="86"/>
      <c r="R22" s="141"/>
      <c r="S22" s="86"/>
      <c r="T22" s="141"/>
      <c r="U22" s="86"/>
      <c r="V22" s="86"/>
      <c r="W22" s="86"/>
      <c r="X22" s="86"/>
      <c r="Y22" s="86"/>
      <c r="Z22" s="140"/>
      <c r="AA22" s="86"/>
      <c r="AB22" s="140"/>
      <c r="AC22" s="86"/>
      <c r="AD22" s="140"/>
      <c r="AE22" s="86"/>
    </row>
    <row r="23" spans="1:31" s="146" customFormat="1" ht="21.75" customHeight="1">
      <c r="A23" s="138" t="s">
        <v>215</v>
      </c>
      <c r="B23" s="139"/>
      <c r="C23" s="96" t="s">
        <v>209</v>
      </c>
      <c r="D23" s="124"/>
      <c r="E23" s="96" t="s">
        <v>209</v>
      </c>
      <c r="F23" s="124"/>
      <c r="G23" s="96" t="s">
        <v>209</v>
      </c>
      <c r="H23" s="124"/>
      <c r="I23" s="96" t="s">
        <v>209</v>
      </c>
      <c r="J23" s="124"/>
      <c r="K23" s="96" t="s">
        <v>209</v>
      </c>
      <c r="L23" s="142"/>
      <c r="M23" s="143">
        <v>-6656117</v>
      </c>
      <c r="N23" s="142"/>
      <c r="O23" s="96" t="s">
        <v>209</v>
      </c>
      <c r="P23" s="144"/>
      <c r="Q23" s="96" t="s">
        <v>209</v>
      </c>
      <c r="R23" s="144"/>
      <c r="S23" s="96" t="s">
        <v>209</v>
      </c>
      <c r="T23" s="145"/>
      <c r="U23" s="96" t="s">
        <v>209</v>
      </c>
      <c r="V23" s="90" t="s">
        <v>209</v>
      </c>
      <c r="W23" s="96" t="s">
        <v>209</v>
      </c>
      <c r="X23" s="90" t="s">
        <v>209</v>
      </c>
      <c r="Y23" s="96" t="s">
        <v>209</v>
      </c>
      <c r="Z23" s="145"/>
      <c r="AA23" s="132">
        <f>M23</f>
        <v>-6656117</v>
      </c>
      <c r="AB23" s="144"/>
      <c r="AC23" s="143">
        <v>-210761</v>
      </c>
      <c r="AD23" s="144"/>
      <c r="AE23" s="132">
        <f>AC23+AA23</f>
        <v>-6866878</v>
      </c>
    </row>
    <row r="24" spans="1:31" ht="21.75" customHeight="1">
      <c r="A24" s="137" t="s">
        <v>216</v>
      </c>
      <c r="B24" s="133"/>
      <c r="C24" s="130" t="s">
        <v>209</v>
      </c>
      <c r="D24" s="124"/>
      <c r="E24" s="130" t="s">
        <v>209</v>
      </c>
      <c r="F24" s="124"/>
      <c r="G24" s="130" t="s">
        <v>209</v>
      </c>
      <c r="H24" s="124"/>
      <c r="I24" s="130" t="s">
        <v>209</v>
      </c>
      <c r="J24" s="124"/>
      <c r="K24" s="130" t="s">
        <v>209</v>
      </c>
      <c r="L24" s="147">
        <f>L23</f>
        <v>0</v>
      </c>
      <c r="M24" s="148">
        <f>M23</f>
        <v>-6656117</v>
      </c>
      <c r="N24" s="147">
        <f>N23</f>
        <v>0</v>
      </c>
      <c r="O24" s="96" t="s">
        <v>209</v>
      </c>
      <c r="P24" s="147">
        <v>0</v>
      </c>
      <c r="Q24" s="96" t="s">
        <v>209</v>
      </c>
      <c r="R24" s="147">
        <v>0</v>
      </c>
      <c r="S24" s="96" t="s">
        <v>209</v>
      </c>
      <c r="T24" s="147">
        <v>0</v>
      </c>
      <c r="U24" s="96" t="s">
        <v>209</v>
      </c>
      <c r="V24" s="90" t="s">
        <v>209</v>
      </c>
      <c r="W24" s="96" t="s">
        <v>209</v>
      </c>
      <c r="X24" s="90" t="s">
        <v>209</v>
      </c>
      <c r="Y24" s="96" t="s">
        <v>209</v>
      </c>
      <c r="Z24" s="147">
        <f>Z23</f>
        <v>0</v>
      </c>
      <c r="AA24" s="148">
        <f>M24</f>
        <v>-6656117</v>
      </c>
      <c r="AB24" s="147"/>
      <c r="AC24" s="148">
        <f>AC23</f>
        <v>-210761</v>
      </c>
      <c r="AD24" s="147"/>
      <c r="AE24" s="148">
        <f>AC24+AA24</f>
        <v>-6866878</v>
      </c>
    </row>
    <row r="25" spans="1:31" ht="21.75" customHeight="1">
      <c r="A25" s="149" t="s">
        <v>217</v>
      </c>
      <c r="B25" s="133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128"/>
      <c r="AB25" s="56"/>
      <c r="AC25" s="56"/>
      <c r="AD25" s="56"/>
      <c r="AE25" s="56"/>
    </row>
    <row r="26" spans="1:31" ht="21.75" customHeight="1">
      <c r="A26" s="149" t="s">
        <v>218</v>
      </c>
      <c r="B26" s="133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128"/>
      <c r="AB26" s="56"/>
      <c r="AC26" s="56"/>
      <c r="AD26" s="56"/>
      <c r="AE26" s="56"/>
    </row>
    <row r="27" spans="1:31" s="3" customFormat="1" ht="21.75" customHeight="1">
      <c r="A27" s="138" t="s">
        <v>219</v>
      </c>
      <c r="B27" s="139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91"/>
      <c r="S27" s="86"/>
      <c r="T27" s="91"/>
      <c r="U27" s="86"/>
      <c r="V27" s="86"/>
      <c r="W27" s="86"/>
      <c r="X27" s="86"/>
      <c r="Y27" s="86"/>
      <c r="Z27" s="86"/>
      <c r="AA27" s="86"/>
      <c r="AB27" s="140"/>
      <c r="AC27" s="79"/>
      <c r="AD27" s="140"/>
      <c r="AE27" s="79"/>
    </row>
    <row r="28" spans="1:31" s="146" customFormat="1" ht="21.75" customHeight="1">
      <c r="A28" s="138" t="s">
        <v>220</v>
      </c>
      <c r="B28" s="139"/>
      <c r="C28" s="96" t="s">
        <v>209</v>
      </c>
      <c r="D28" s="124"/>
      <c r="E28" s="96" t="s">
        <v>209</v>
      </c>
      <c r="F28" s="124"/>
      <c r="G28" s="96" t="s">
        <v>209</v>
      </c>
      <c r="H28" s="124"/>
      <c r="I28" s="96" t="s">
        <v>209</v>
      </c>
      <c r="J28" s="124"/>
      <c r="K28" s="96" t="s">
        <v>209</v>
      </c>
      <c r="L28" s="86">
        <v>0</v>
      </c>
      <c r="M28" s="96" t="s">
        <v>209</v>
      </c>
      <c r="N28" s="86">
        <v>0</v>
      </c>
      <c r="O28" s="96" t="s">
        <v>209</v>
      </c>
      <c r="P28" s="86">
        <v>0</v>
      </c>
      <c r="Q28" s="96" t="s">
        <v>209</v>
      </c>
      <c r="R28" s="86">
        <v>0</v>
      </c>
      <c r="S28" s="96" t="s">
        <v>209</v>
      </c>
      <c r="T28" s="86">
        <v>0</v>
      </c>
      <c r="U28" s="96" t="s">
        <v>209</v>
      </c>
      <c r="V28" s="90" t="s">
        <v>209</v>
      </c>
      <c r="W28" s="96" t="s">
        <v>209</v>
      </c>
      <c r="X28" s="90" t="s">
        <v>209</v>
      </c>
      <c r="Y28" s="96" t="s">
        <v>209</v>
      </c>
      <c r="Z28" s="86">
        <v>0</v>
      </c>
      <c r="AA28" s="96" t="s">
        <v>209</v>
      </c>
      <c r="AB28" s="140"/>
      <c r="AC28" s="150">
        <v>-22507</v>
      </c>
      <c r="AD28" s="140"/>
      <c r="AE28" s="150">
        <f>AC28+SUM(G28:Q28)</f>
        <v>-22507</v>
      </c>
    </row>
    <row r="29" spans="1:31" s="3" customFormat="1" ht="21.75" customHeight="1">
      <c r="A29" s="151" t="s">
        <v>221</v>
      </c>
      <c r="B29" s="139"/>
      <c r="C29" s="86"/>
      <c r="D29" s="140"/>
      <c r="E29" s="86"/>
      <c r="F29" s="86"/>
      <c r="G29" s="86"/>
      <c r="H29" s="140"/>
      <c r="I29" s="86"/>
      <c r="J29" s="86"/>
      <c r="K29" s="86"/>
      <c r="L29" s="140"/>
      <c r="M29" s="86"/>
      <c r="N29" s="140"/>
      <c r="O29" s="86"/>
      <c r="P29" s="140"/>
      <c r="Q29" s="86"/>
      <c r="R29" s="141"/>
      <c r="S29" s="86"/>
      <c r="T29" s="141"/>
      <c r="U29" s="86"/>
      <c r="V29" s="86"/>
      <c r="W29" s="86"/>
      <c r="X29" s="86"/>
      <c r="Y29" s="86"/>
      <c r="Z29" s="140"/>
      <c r="AA29" s="86"/>
      <c r="AB29" s="140"/>
      <c r="AC29" s="79"/>
      <c r="AD29" s="140"/>
      <c r="AE29" s="79"/>
    </row>
    <row r="30" spans="1:31" s="3" customFormat="1" ht="21.75" customHeight="1">
      <c r="A30" s="151" t="s">
        <v>218</v>
      </c>
      <c r="B30" s="139"/>
      <c r="C30" s="130" t="s">
        <v>209</v>
      </c>
      <c r="D30" s="152"/>
      <c r="E30" s="130" t="s">
        <v>209</v>
      </c>
      <c r="F30" s="152"/>
      <c r="G30" s="130" t="s">
        <v>209</v>
      </c>
      <c r="H30" s="152"/>
      <c r="I30" s="130" t="s">
        <v>209</v>
      </c>
      <c r="J30" s="152"/>
      <c r="K30" s="130" t="s">
        <v>209</v>
      </c>
      <c r="L30" s="88">
        <v>0</v>
      </c>
      <c r="M30" s="130" t="s">
        <v>209</v>
      </c>
      <c r="N30" s="88">
        <v>0</v>
      </c>
      <c r="O30" s="130" t="s">
        <v>209</v>
      </c>
      <c r="P30" s="88">
        <v>0</v>
      </c>
      <c r="Q30" s="130" t="s">
        <v>209</v>
      </c>
      <c r="R30" s="88">
        <v>0</v>
      </c>
      <c r="S30" s="130" t="s">
        <v>209</v>
      </c>
      <c r="T30" s="88">
        <v>0</v>
      </c>
      <c r="U30" s="130" t="s">
        <v>209</v>
      </c>
      <c r="V30" s="91" t="s">
        <v>209</v>
      </c>
      <c r="W30" s="130" t="s">
        <v>209</v>
      </c>
      <c r="X30" s="91" t="s">
        <v>209</v>
      </c>
      <c r="Y30" s="130" t="s">
        <v>209</v>
      </c>
      <c r="Z30" s="88">
        <v>0</v>
      </c>
      <c r="AA30" s="130" t="s">
        <v>209</v>
      </c>
      <c r="AB30" s="153"/>
      <c r="AC30" s="154">
        <f>AC28</f>
        <v>-22507</v>
      </c>
      <c r="AD30" s="147"/>
      <c r="AE30" s="247">
        <f>AC30+SUM(G30:Q30)</f>
        <v>-22507</v>
      </c>
    </row>
    <row r="31" spans="1:31" s="3" customFormat="1" ht="21.75" customHeight="1">
      <c r="A31" s="136" t="s">
        <v>222</v>
      </c>
      <c r="B31" s="139"/>
      <c r="C31" s="86"/>
      <c r="D31" s="140"/>
      <c r="E31" s="86"/>
      <c r="F31" s="86"/>
      <c r="G31" s="86"/>
      <c r="H31" s="140"/>
      <c r="I31" s="86"/>
      <c r="J31" s="86"/>
      <c r="K31" s="86"/>
      <c r="L31" s="140"/>
      <c r="M31" s="86"/>
      <c r="N31" s="140"/>
      <c r="O31" s="86"/>
      <c r="P31" s="140"/>
      <c r="Q31" s="86"/>
      <c r="R31" s="141"/>
      <c r="S31" s="86"/>
      <c r="T31" s="141"/>
      <c r="U31" s="86"/>
      <c r="V31" s="86"/>
      <c r="W31" s="86"/>
      <c r="X31" s="86"/>
      <c r="Y31" s="86"/>
      <c r="Z31" s="140"/>
      <c r="AA31" s="155"/>
      <c r="AB31" s="140"/>
      <c r="AC31" s="79"/>
      <c r="AD31" s="140"/>
      <c r="AE31" s="79"/>
    </row>
    <row r="32" spans="1:31" s="4" customFormat="1" ht="21.75" customHeight="1">
      <c r="A32" s="136" t="s">
        <v>212</v>
      </c>
      <c r="B32" s="156"/>
      <c r="C32" s="130" t="s">
        <v>209</v>
      </c>
      <c r="D32" s="152"/>
      <c r="E32" s="130" t="s">
        <v>209</v>
      </c>
      <c r="F32" s="152"/>
      <c r="G32" s="130" t="s">
        <v>209</v>
      </c>
      <c r="H32" s="152"/>
      <c r="I32" s="130" t="s">
        <v>209</v>
      </c>
      <c r="J32" s="152"/>
      <c r="K32" s="130" t="s">
        <v>209</v>
      </c>
      <c r="L32" s="88">
        <v>0</v>
      </c>
      <c r="M32" s="154">
        <v>-6656117</v>
      </c>
      <c r="N32" s="88">
        <v>0</v>
      </c>
      <c r="O32" s="130" t="s">
        <v>209</v>
      </c>
      <c r="P32" s="152"/>
      <c r="Q32" s="130" t="s">
        <v>209</v>
      </c>
      <c r="R32" s="152"/>
      <c r="S32" s="130" t="s">
        <v>209</v>
      </c>
      <c r="T32" s="147"/>
      <c r="U32" s="130" t="s">
        <v>209</v>
      </c>
      <c r="V32" s="91" t="s">
        <v>209</v>
      </c>
      <c r="W32" s="130" t="s">
        <v>209</v>
      </c>
      <c r="X32" s="91" t="s">
        <v>209</v>
      </c>
      <c r="Y32" s="130" t="s">
        <v>209</v>
      </c>
      <c r="Z32" s="147"/>
      <c r="AA32" s="154">
        <f>AA23</f>
        <v>-6656117</v>
      </c>
      <c r="AB32" s="147"/>
      <c r="AC32" s="154">
        <f>AC23+AC30</f>
        <v>-233268</v>
      </c>
      <c r="AD32" s="147"/>
      <c r="AE32" s="154">
        <f>AA32+AC32</f>
        <v>-6889385</v>
      </c>
    </row>
    <row r="33" spans="1:31" s="3" customFormat="1" ht="21.75" customHeight="1">
      <c r="A33" s="136" t="s">
        <v>257</v>
      </c>
      <c r="B33" s="139"/>
      <c r="C33" s="86"/>
      <c r="D33" s="140"/>
      <c r="E33" s="86"/>
      <c r="F33" s="86"/>
      <c r="G33" s="86"/>
      <c r="H33" s="140"/>
      <c r="I33" s="86"/>
      <c r="J33" s="86"/>
      <c r="K33" s="86"/>
      <c r="L33" s="140"/>
      <c r="M33" s="86"/>
      <c r="N33" s="140"/>
      <c r="O33" s="86"/>
      <c r="P33" s="140"/>
      <c r="Q33" s="86"/>
      <c r="R33" s="141"/>
      <c r="S33" s="86"/>
      <c r="T33" s="141"/>
      <c r="U33" s="86"/>
      <c r="V33" s="86"/>
      <c r="W33" s="86"/>
      <c r="X33" s="86"/>
      <c r="Y33" s="86"/>
      <c r="Z33" s="140"/>
      <c r="AA33" s="86"/>
      <c r="AB33" s="140"/>
      <c r="AC33" s="79"/>
      <c r="AD33" s="140"/>
      <c r="AE33" s="79"/>
    </row>
    <row r="34" spans="1:31" s="146" customFormat="1" ht="21.75" customHeight="1">
      <c r="A34" s="138" t="s">
        <v>223</v>
      </c>
      <c r="B34" s="139"/>
      <c r="C34" s="90" t="s">
        <v>209</v>
      </c>
      <c r="D34" s="124"/>
      <c r="E34" s="90" t="s">
        <v>209</v>
      </c>
      <c r="F34" s="124"/>
      <c r="G34" s="90" t="s">
        <v>209</v>
      </c>
      <c r="H34" s="124"/>
      <c r="I34" s="90" t="s">
        <v>209</v>
      </c>
      <c r="J34" s="124"/>
      <c r="K34" s="90" t="s">
        <v>209</v>
      </c>
      <c r="L34" s="140"/>
      <c r="M34" s="155">
        <v>13562553</v>
      </c>
      <c r="N34" s="155"/>
      <c r="O34" s="90" t="s">
        <v>209</v>
      </c>
      <c r="P34" s="124"/>
      <c r="Q34" s="90" t="s">
        <v>209</v>
      </c>
      <c r="R34" s="155"/>
      <c r="S34" s="90" t="s">
        <v>209</v>
      </c>
      <c r="T34" s="124"/>
      <c r="U34" s="90" t="s">
        <v>209</v>
      </c>
      <c r="V34" s="90" t="s">
        <v>209</v>
      </c>
      <c r="W34" s="90" t="s">
        <v>209</v>
      </c>
      <c r="X34" s="90" t="s">
        <v>209</v>
      </c>
      <c r="Y34" s="90" t="s">
        <v>209</v>
      </c>
      <c r="Z34" s="155"/>
      <c r="AA34" s="155">
        <f>M34</f>
        <v>13562553</v>
      </c>
      <c r="AB34" s="155"/>
      <c r="AC34" s="155">
        <v>295951</v>
      </c>
      <c r="AD34" s="157"/>
      <c r="AE34" s="158">
        <f>AC34+AA34</f>
        <v>13858504</v>
      </c>
    </row>
    <row r="35" spans="1:31" s="3" customFormat="1" ht="21.75" customHeight="1">
      <c r="A35" s="138" t="s">
        <v>224</v>
      </c>
      <c r="B35" s="139"/>
      <c r="C35" s="96" t="s">
        <v>209</v>
      </c>
      <c r="D35" s="124"/>
      <c r="E35" s="96" t="s">
        <v>209</v>
      </c>
      <c r="F35" s="124"/>
      <c r="G35" s="96" t="s">
        <v>209</v>
      </c>
      <c r="H35" s="124"/>
      <c r="I35" s="96" t="s">
        <v>209</v>
      </c>
      <c r="J35" s="124"/>
      <c r="K35" s="96" t="s">
        <v>209</v>
      </c>
      <c r="L35" s="86">
        <v>0</v>
      </c>
      <c r="M35" s="96" t="s">
        <v>209</v>
      </c>
      <c r="N35" s="86">
        <v>0</v>
      </c>
      <c r="O35" s="143">
        <v>41</v>
      </c>
      <c r="P35" s="86"/>
      <c r="Q35" s="143">
        <v>-250840</v>
      </c>
      <c r="R35" s="86"/>
      <c r="S35" s="143">
        <v>555069</v>
      </c>
      <c r="T35" s="86"/>
      <c r="U35" s="143">
        <v>-1079943</v>
      </c>
      <c r="V35" s="86"/>
      <c r="W35" s="130" t="s">
        <v>209</v>
      </c>
      <c r="X35" s="86"/>
      <c r="Y35" s="143">
        <f>SUM(O35:U35)</f>
        <v>-775673</v>
      </c>
      <c r="Z35" s="86"/>
      <c r="AA35" s="143">
        <f>Y35</f>
        <v>-775673</v>
      </c>
      <c r="AB35" s="155"/>
      <c r="AC35" s="143">
        <v>-69580</v>
      </c>
      <c r="AD35" s="86"/>
      <c r="AE35" s="158">
        <f>AC35+AA35</f>
        <v>-845253</v>
      </c>
    </row>
    <row r="36" spans="1:31" s="4" customFormat="1" ht="21.75" customHeight="1">
      <c r="A36" s="136" t="s">
        <v>258</v>
      </c>
      <c r="B36" s="156"/>
      <c r="C36" s="130" t="s">
        <v>209</v>
      </c>
      <c r="D36" s="152"/>
      <c r="E36" s="130" t="s">
        <v>209</v>
      </c>
      <c r="F36" s="152"/>
      <c r="G36" s="130" t="s">
        <v>209</v>
      </c>
      <c r="H36" s="152"/>
      <c r="I36" s="130" t="s">
        <v>209</v>
      </c>
      <c r="J36" s="152"/>
      <c r="K36" s="130" t="s">
        <v>209</v>
      </c>
      <c r="L36" s="153"/>
      <c r="M36" s="148">
        <f>SUM(M34:M35)</f>
        <v>13562553</v>
      </c>
      <c r="N36" s="159"/>
      <c r="O36" s="148">
        <f>SUM(O34:O35)</f>
        <v>41</v>
      </c>
      <c r="P36" s="147">
        <v>0</v>
      </c>
      <c r="Q36" s="148">
        <f>SUM(Q34:Q35)</f>
        <v>-250840</v>
      </c>
      <c r="R36" s="147">
        <v>0</v>
      </c>
      <c r="S36" s="148">
        <f>SUM(S34:S35)</f>
        <v>555069</v>
      </c>
      <c r="T36" s="147">
        <v>0</v>
      </c>
      <c r="U36" s="148">
        <f>U35</f>
        <v>-1079943</v>
      </c>
      <c r="V36" s="147">
        <v>0</v>
      </c>
      <c r="W36" s="130" t="s">
        <v>209</v>
      </c>
      <c r="X36" s="147">
        <v>0</v>
      </c>
      <c r="Y36" s="154">
        <f>SUM(O36:U36)</f>
        <v>-775673</v>
      </c>
      <c r="Z36" s="159"/>
      <c r="AA36" s="154">
        <f>Y36+M36</f>
        <v>12786880</v>
      </c>
      <c r="AB36" s="159"/>
      <c r="AC36" s="148">
        <f>SUM(AC34:AC35)</f>
        <v>226371</v>
      </c>
      <c r="AD36" s="159"/>
      <c r="AE36" s="148">
        <f>SUM(AE34:AE35)</f>
        <v>13013251</v>
      </c>
    </row>
    <row r="37" spans="1:31" s="146" customFormat="1" ht="21.75" customHeight="1">
      <c r="A37" s="138" t="s">
        <v>263</v>
      </c>
      <c r="B37" s="139"/>
      <c r="C37" s="96" t="s">
        <v>209</v>
      </c>
      <c r="D37" s="124"/>
      <c r="E37" s="96" t="s">
        <v>209</v>
      </c>
      <c r="F37" s="124"/>
      <c r="G37" s="96" t="s">
        <v>209</v>
      </c>
      <c r="H37" s="124"/>
      <c r="I37" s="96" t="s">
        <v>209</v>
      </c>
      <c r="J37" s="124"/>
      <c r="K37" s="96" t="s">
        <v>209</v>
      </c>
      <c r="L37" s="140"/>
      <c r="M37" s="103">
        <v>911488</v>
      </c>
      <c r="N37" s="184"/>
      <c r="O37" s="96" t="s">
        <v>209</v>
      </c>
      <c r="P37" s="155"/>
      <c r="Q37" s="245">
        <v>-911488</v>
      </c>
      <c r="R37" s="155"/>
      <c r="S37" s="96" t="s">
        <v>209</v>
      </c>
      <c r="T37" s="155"/>
      <c r="U37" s="96" t="s">
        <v>209</v>
      </c>
      <c r="V37" s="155"/>
      <c r="W37" s="130" t="s">
        <v>209</v>
      </c>
      <c r="X37" s="155"/>
      <c r="Y37" s="143">
        <f>SUM(O37:U37)</f>
        <v>-911488</v>
      </c>
      <c r="Z37" s="184"/>
      <c r="AA37" s="96" t="s">
        <v>209</v>
      </c>
      <c r="AB37" s="184"/>
      <c r="AC37" s="96" t="s">
        <v>209</v>
      </c>
      <c r="AD37" s="184"/>
      <c r="AE37" s="96" t="s">
        <v>209</v>
      </c>
    </row>
    <row r="38" spans="1:31" s="3" customFormat="1" ht="11.25" customHeight="1">
      <c r="A38" s="136"/>
      <c r="B38" s="139"/>
      <c r="C38" s="86"/>
      <c r="D38" s="140"/>
      <c r="E38" s="86"/>
      <c r="F38" s="86"/>
      <c r="G38" s="86"/>
      <c r="H38" s="140"/>
      <c r="I38" s="86"/>
      <c r="J38" s="86"/>
      <c r="K38" s="86"/>
      <c r="L38" s="140"/>
      <c r="M38" s="86"/>
      <c r="N38" s="140"/>
      <c r="O38" s="86"/>
      <c r="P38" s="140"/>
      <c r="Q38" s="86"/>
      <c r="R38" s="141"/>
      <c r="S38" s="86"/>
      <c r="T38" s="141"/>
      <c r="U38" s="86"/>
      <c r="V38" s="86"/>
      <c r="W38" s="86"/>
      <c r="X38" s="86"/>
      <c r="Y38" s="86"/>
      <c r="Z38" s="140"/>
      <c r="AA38" s="86"/>
      <c r="AB38" s="140"/>
      <c r="AC38" s="79"/>
      <c r="AD38" s="140"/>
      <c r="AE38" s="79"/>
    </row>
    <row r="39" spans="1:31" ht="21.75" customHeight="1" thickBot="1">
      <c r="A39" s="160" t="s">
        <v>155</v>
      </c>
      <c r="B39" s="160"/>
      <c r="C39" s="161">
        <v>7519938</v>
      </c>
      <c r="D39" s="162">
        <f>D18+D36+D32+D24+D30</f>
        <v>0</v>
      </c>
      <c r="E39" s="161">
        <f>E18</f>
        <v>-2855124</v>
      </c>
      <c r="F39" s="162">
        <f>F18+F36+F32+F24+F30</f>
        <v>0</v>
      </c>
      <c r="G39" s="161">
        <f>G18</f>
        <v>16436492</v>
      </c>
      <c r="H39" s="162">
        <f>H18+H36+H32+H24+H30</f>
        <v>0</v>
      </c>
      <c r="I39" s="161">
        <f>I18</f>
        <v>820666</v>
      </c>
      <c r="J39" s="162">
        <f>J18+J36+J32+J24+J30</f>
        <v>0</v>
      </c>
      <c r="K39" s="161">
        <f>K18</f>
        <v>1628825</v>
      </c>
      <c r="L39" s="162">
        <f>L18+L36+L32+L24+L30</f>
        <v>0</v>
      </c>
      <c r="M39" s="161">
        <f>M18+M36+M32+M37</f>
        <v>34582386</v>
      </c>
      <c r="N39" s="162">
        <f>N18+N36+N32+N24+N30</f>
        <v>0</v>
      </c>
      <c r="O39" s="161">
        <f>O18+O36</f>
        <v>2172716</v>
      </c>
      <c r="P39" s="162">
        <f>P18+P36+P32+P24+P30</f>
        <v>0</v>
      </c>
      <c r="Q39" s="161">
        <f>Q18+Q36+Q37</f>
        <v>304724</v>
      </c>
      <c r="R39" s="162">
        <f>R18+R36+R32+R24+R30</f>
        <v>0</v>
      </c>
      <c r="S39" s="161">
        <f>S18+S36</f>
        <v>-112931</v>
      </c>
      <c r="T39" s="162">
        <f>T18+T36+T32+T24+T30</f>
        <v>0</v>
      </c>
      <c r="U39" s="161">
        <f>U18+U36</f>
        <v>-2641816</v>
      </c>
      <c r="V39" s="162" t="e">
        <f>V18+V36+V32+V24+V30</f>
        <v>#VALUE!</v>
      </c>
      <c r="W39" s="207" t="s">
        <v>209</v>
      </c>
      <c r="X39" s="162"/>
      <c r="Y39" s="161">
        <f>Y18+Y36+Y37</f>
        <v>-277307</v>
      </c>
      <c r="Z39" s="162">
        <f>Z18+Z36+Z32+Z24+Z30</f>
        <v>0</v>
      </c>
      <c r="AA39" s="161">
        <f>AA18+AA36+AA32</f>
        <v>57855876</v>
      </c>
      <c r="AB39" s="162">
        <f>AB18+AB36+AB32+AB24+AB30</f>
        <v>0</v>
      </c>
      <c r="AC39" s="161">
        <f>AC18+AC36+AC32</f>
        <v>3087692</v>
      </c>
      <c r="AD39" s="162">
        <f>AD18+AD36+AD32+AD24+AD30</f>
        <v>0</v>
      </c>
      <c r="AE39" s="161">
        <f>AE18+AE36+AE32</f>
        <v>60943568</v>
      </c>
    </row>
    <row r="40" ht="21" customHeight="1" thickTop="1"/>
  </sheetData>
  <sheetProtection/>
  <mergeCells count="3">
    <mergeCell ref="C12:AE12"/>
    <mergeCell ref="C5:AE5"/>
    <mergeCell ref="O6:Y6"/>
  </mergeCells>
  <printOptions/>
  <pageMargins left="0.7" right="0.4" top="0.48" bottom="0.3" header="0.5" footer="0.3"/>
  <pageSetup firstPageNumber="9" useFirstPageNumber="1" fitToHeight="2" horizontalDpi="600" verticalDpi="600" orientation="landscape" paperSize="9" scale="57" r:id="rId1"/>
  <headerFooter alignWithMargins="0">
    <oddFooter>&amp;Lหมายเหตุประกอบงบการเงินเป็นส่วนหนึ่งของงบการเงินนี้
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42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21" customHeight="1"/>
  <cols>
    <col min="1" max="1" width="35.28125" style="108" customWidth="1"/>
    <col min="2" max="2" width="9.421875" style="108" customWidth="1"/>
    <col min="3" max="3" width="14.140625" style="108" customWidth="1"/>
    <col min="4" max="4" width="0.85546875" style="108" customWidth="1"/>
    <col min="5" max="5" width="14.140625" style="108" customWidth="1"/>
    <col min="6" max="6" width="0.85546875" style="108" customWidth="1"/>
    <col min="7" max="7" width="14.140625" style="108" customWidth="1"/>
    <col min="8" max="8" width="0.85546875" style="108" customWidth="1"/>
    <col min="9" max="9" width="14.140625" style="108" customWidth="1"/>
    <col min="10" max="10" width="0.85546875" style="108" customWidth="1"/>
    <col min="11" max="11" width="14.140625" style="108" customWidth="1"/>
    <col min="12" max="12" width="0.85546875" style="108" customWidth="1"/>
    <col min="13" max="13" width="14.140625" style="108" customWidth="1"/>
    <col min="14" max="14" width="0.85546875" style="108" customWidth="1"/>
    <col min="15" max="15" width="14.140625" style="108" customWidth="1"/>
    <col min="16" max="16" width="0.85546875" style="108" customWidth="1"/>
    <col min="17" max="17" width="14.140625" style="108" customWidth="1"/>
    <col min="18" max="18" width="0.85546875" style="108" customWidth="1"/>
    <col min="19" max="19" width="14.140625" style="108" customWidth="1"/>
    <col min="20" max="20" width="0.85546875" style="108" customWidth="1"/>
    <col min="21" max="21" width="14.140625" style="108" customWidth="1"/>
    <col min="22" max="22" width="0.85546875" style="108" customWidth="1"/>
    <col min="23" max="23" width="14.140625" style="108" customWidth="1"/>
    <col min="24" max="24" width="0.85546875" style="108" customWidth="1"/>
    <col min="25" max="25" width="14.140625" style="108" customWidth="1"/>
    <col min="26" max="26" width="0.85546875" style="108" customWidth="1"/>
    <col min="27" max="27" width="14.140625" style="108" customWidth="1"/>
    <col min="28" max="28" width="0.85546875" style="108" customWidth="1"/>
    <col min="29" max="29" width="14.140625" style="108" customWidth="1"/>
    <col min="30" max="30" width="0.85546875" style="108" customWidth="1"/>
    <col min="31" max="31" width="14.140625" style="108" customWidth="1"/>
    <col min="32" max="16384" width="9.00390625" style="108" customWidth="1"/>
  </cols>
  <sheetData>
    <row r="1" spans="1:30" ht="24.75" customHeight="1">
      <c r="A1" s="163" t="s">
        <v>58</v>
      </c>
      <c r="B1" s="105"/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6"/>
      <c r="P1" s="107"/>
      <c r="Q1" s="106"/>
      <c r="R1" s="107"/>
      <c r="S1" s="106"/>
      <c r="T1" s="107"/>
      <c r="U1" s="106"/>
      <c r="V1" s="106"/>
      <c r="W1" s="106"/>
      <c r="X1" s="106"/>
      <c r="Y1" s="106"/>
      <c r="Z1" s="106"/>
      <c r="AA1" s="107"/>
      <c r="AB1" s="107"/>
      <c r="AC1" s="106"/>
      <c r="AD1" s="107"/>
    </row>
    <row r="2" spans="1:30" ht="24.75" customHeight="1">
      <c r="A2" s="163" t="s">
        <v>196</v>
      </c>
      <c r="B2" s="105"/>
      <c r="C2" s="106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6"/>
      <c r="P2" s="107"/>
      <c r="Q2" s="106"/>
      <c r="R2" s="107"/>
      <c r="S2" s="106"/>
      <c r="T2" s="107"/>
      <c r="U2" s="106"/>
      <c r="V2" s="106"/>
      <c r="W2" s="106"/>
      <c r="X2" s="106"/>
      <c r="Y2" s="106"/>
      <c r="Z2" s="106"/>
      <c r="AA2" s="107"/>
      <c r="AB2" s="107"/>
      <c r="AC2" s="106"/>
      <c r="AD2" s="107"/>
    </row>
    <row r="3" spans="1:31" s="77" customFormat="1" ht="24.75" customHeight="1">
      <c r="A3" s="164" t="s">
        <v>252</v>
      </c>
      <c r="B3" s="109"/>
      <c r="C3" s="110"/>
      <c r="D3" s="165"/>
      <c r="E3" s="112"/>
      <c r="F3" s="112"/>
      <c r="G3" s="114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</row>
    <row r="4" spans="1:31" ht="23.25" customHeight="1">
      <c r="A4" s="105"/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15" t="s">
        <v>168</v>
      </c>
    </row>
    <row r="5" spans="1:31" ht="21.75" customHeight="1">
      <c r="A5" s="105"/>
      <c r="B5" s="105"/>
      <c r="C5" s="257" t="s">
        <v>59</v>
      </c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</row>
    <row r="6" spans="1:31" ht="21.75" customHeight="1">
      <c r="A6" s="116"/>
      <c r="B6" s="116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258" t="s">
        <v>195</v>
      </c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117"/>
      <c r="AA6" s="117"/>
      <c r="AB6" s="117"/>
      <c r="AC6" s="117"/>
      <c r="AD6" s="117"/>
      <c r="AE6" s="117"/>
    </row>
    <row r="7" spans="1:31" ht="21.75" customHeight="1">
      <c r="A7" s="116"/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250"/>
      <c r="P7" s="250"/>
      <c r="Q7" s="250"/>
      <c r="R7" s="250"/>
      <c r="S7" s="250"/>
      <c r="T7" s="250"/>
      <c r="U7" s="250"/>
      <c r="V7" s="250"/>
      <c r="W7" s="120" t="s">
        <v>284</v>
      </c>
      <c r="X7" s="250"/>
      <c r="Y7" s="250"/>
      <c r="Z7" s="117"/>
      <c r="AA7" s="117"/>
      <c r="AB7" s="117"/>
      <c r="AC7" s="117"/>
      <c r="AD7" s="117"/>
      <c r="AE7" s="117"/>
    </row>
    <row r="8" spans="1:31" ht="21.75" customHeight="1">
      <c r="A8" s="118"/>
      <c r="B8" s="118"/>
      <c r="C8" s="119"/>
      <c r="D8" s="3"/>
      <c r="E8" s="3"/>
      <c r="F8" s="3"/>
      <c r="G8" s="120"/>
      <c r="H8" s="120"/>
      <c r="I8" s="120"/>
      <c r="J8" s="120"/>
      <c r="K8" s="120"/>
      <c r="L8" s="120"/>
      <c r="M8" s="120"/>
      <c r="N8" s="120"/>
      <c r="O8" s="52"/>
      <c r="P8" s="120"/>
      <c r="Q8" s="120"/>
      <c r="R8" s="52"/>
      <c r="S8" s="52" t="s">
        <v>48</v>
      </c>
      <c r="T8" s="120"/>
      <c r="U8" s="120"/>
      <c r="V8" s="120"/>
      <c r="W8" s="120" t="s">
        <v>267</v>
      </c>
      <c r="X8" s="120"/>
      <c r="Y8" s="119" t="s">
        <v>197</v>
      </c>
      <c r="Z8" s="121"/>
      <c r="AA8" s="51"/>
      <c r="AB8" s="120"/>
      <c r="AC8" s="120" t="s">
        <v>31</v>
      </c>
      <c r="AD8" s="52"/>
      <c r="AE8" s="50"/>
    </row>
    <row r="9" spans="1:31" ht="21.75" customHeight="1">
      <c r="A9" s="118"/>
      <c r="B9" s="118"/>
      <c r="C9" s="119" t="s">
        <v>21</v>
      </c>
      <c r="D9" s="3"/>
      <c r="E9" s="3"/>
      <c r="F9" s="3"/>
      <c r="G9" s="120"/>
      <c r="H9" s="120"/>
      <c r="I9" s="120"/>
      <c r="J9" s="120"/>
      <c r="K9" s="120"/>
      <c r="L9" s="120"/>
      <c r="M9" s="1" t="s">
        <v>65</v>
      </c>
      <c r="N9" s="120"/>
      <c r="O9" s="52" t="s">
        <v>120</v>
      </c>
      <c r="P9" s="120"/>
      <c r="Q9" s="120" t="s">
        <v>49</v>
      </c>
      <c r="R9" s="52"/>
      <c r="S9" s="52" t="s">
        <v>122</v>
      </c>
      <c r="T9" s="120"/>
      <c r="U9" s="120" t="s">
        <v>120</v>
      </c>
      <c r="V9" s="120"/>
      <c r="W9" s="120" t="s">
        <v>283</v>
      </c>
      <c r="X9" s="120"/>
      <c r="Y9" s="119" t="s">
        <v>198</v>
      </c>
      <c r="Z9" s="121"/>
      <c r="AA9" s="51" t="s">
        <v>94</v>
      </c>
      <c r="AB9" s="120"/>
      <c r="AC9" s="120" t="s">
        <v>199</v>
      </c>
      <c r="AD9" s="52"/>
      <c r="AE9" s="50"/>
    </row>
    <row r="10" spans="1:31" ht="21.75" customHeight="1">
      <c r="A10" s="118"/>
      <c r="B10" s="118"/>
      <c r="C10" s="122" t="s">
        <v>77</v>
      </c>
      <c r="D10" s="120"/>
      <c r="E10" s="120" t="s">
        <v>104</v>
      </c>
      <c r="F10" s="120"/>
      <c r="G10" s="120" t="s">
        <v>30</v>
      </c>
      <c r="H10" s="120"/>
      <c r="I10" s="120" t="s">
        <v>124</v>
      </c>
      <c r="J10" s="120"/>
      <c r="K10" s="120" t="s">
        <v>132</v>
      </c>
      <c r="L10" s="120"/>
      <c r="M10" s="120" t="s">
        <v>41</v>
      </c>
      <c r="N10" s="120"/>
      <c r="O10" s="52" t="s">
        <v>69</v>
      </c>
      <c r="P10" s="120"/>
      <c r="Q10" s="120" t="s">
        <v>72</v>
      </c>
      <c r="R10" s="52"/>
      <c r="S10" s="52" t="s">
        <v>123</v>
      </c>
      <c r="T10" s="120"/>
      <c r="U10" s="120" t="s">
        <v>47</v>
      </c>
      <c r="V10" s="120"/>
      <c r="W10" s="120" t="s">
        <v>268</v>
      </c>
      <c r="X10" s="120"/>
      <c r="Y10" s="120" t="s">
        <v>200</v>
      </c>
      <c r="Z10" s="120"/>
      <c r="AA10" s="52" t="s">
        <v>32</v>
      </c>
      <c r="AB10" s="120"/>
      <c r="AC10" s="120" t="s">
        <v>201</v>
      </c>
      <c r="AD10" s="52"/>
      <c r="AE10" s="120" t="s">
        <v>94</v>
      </c>
    </row>
    <row r="11" spans="1:31" ht="21.75" customHeight="1">
      <c r="A11" s="123"/>
      <c r="B11" s="124" t="s">
        <v>1</v>
      </c>
      <c r="C11" s="125" t="s">
        <v>202</v>
      </c>
      <c r="D11" s="120"/>
      <c r="E11" s="126" t="s">
        <v>203</v>
      </c>
      <c r="F11" s="120"/>
      <c r="G11" s="126" t="s">
        <v>119</v>
      </c>
      <c r="H11" s="120"/>
      <c r="I11" s="126" t="s">
        <v>96</v>
      </c>
      <c r="J11" s="120"/>
      <c r="K11" s="127" t="s">
        <v>115</v>
      </c>
      <c r="L11" s="120"/>
      <c r="M11" s="126" t="s">
        <v>71</v>
      </c>
      <c r="N11" s="120"/>
      <c r="O11" s="53" t="s">
        <v>0</v>
      </c>
      <c r="P11" s="120"/>
      <c r="Q11" s="126" t="s">
        <v>70</v>
      </c>
      <c r="R11" s="52"/>
      <c r="S11" s="53" t="s">
        <v>121</v>
      </c>
      <c r="T11" s="120"/>
      <c r="U11" s="126" t="s">
        <v>204</v>
      </c>
      <c r="V11" s="120"/>
      <c r="W11" s="126" t="s">
        <v>269</v>
      </c>
      <c r="X11" s="120"/>
      <c r="Y11" s="126" t="s">
        <v>20</v>
      </c>
      <c r="Z11" s="120"/>
      <c r="AA11" s="53" t="s">
        <v>125</v>
      </c>
      <c r="AB11" s="120"/>
      <c r="AC11" s="126" t="s">
        <v>205</v>
      </c>
      <c r="AD11" s="52"/>
      <c r="AE11" s="126" t="s">
        <v>32</v>
      </c>
    </row>
    <row r="12" spans="1:31" ht="6" customHeight="1">
      <c r="A12" s="123"/>
      <c r="B12" s="123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</row>
    <row r="13" spans="1:31" ht="21" customHeight="1">
      <c r="A13" s="71" t="s">
        <v>225</v>
      </c>
      <c r="B13" s="123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</row>
    <row r="14" spans="1:31" ht="21" customHeight="1">
      <c r="A14" s="71" t="s">
        <v>253</v>
      </c>
      <c r="B14" s="123"/>
      <c r="C14" s="166">
        <v>7519938</v>
      </c>
      <c r="D14" s="166"/>
      <c r="E14" s="166">
        <v>-2855124</v>
      </c>
      <c r="F14" s="166"/>
      <c r="G14" s="166">
        <v>16436492</v>
      </c>
      <c r="H14" s="166"/>
      <c r="I14" s="166">
        <v>820666</v>
      </c>
      <c r="J14" s="166"/>
      <c r="K14" s="166">
        <v>1628825</v>
      </c>
      <c r="L14" s="166"/>
      <c r="M14" s="166">
        <v>34582386</v>
      </c>
      <c r="N14" s="166"/>
      <c r="O14" s="166">
        <v>2332129</v>
      </c>
      <c r="P14" s="166"/>
      <c r="Q14" s="166">
        <v>304724</v>
      </c>
      <c r="R14" s="166"/>
      <c r="S14" s="166">
        <v>-112931</v>
      </c>
      <c r="T14" s="166"/>
      <c r="U14" s="166">
        <v>-2641816</v>
      </c>
      <c r="V14" s="166"/>
      <c r="W14" s="91" t="s">
        <v>209</v>
      </c>
      <c r="X14" s="166"/>
      <c r="Y14" s="166">
        <v>-117894</v>
      </c>
      <c r="Z14" s="166"/>
      <c r="AA14" s="166">
        <v>58015289</v>
      </c>
      <c r="AB14" s="166"/>
      <c r="AC14" s="166">
        <v>3087768</v>
      </c>
      <c r="AD14" s="166"/>
      <c r="AE14" s="166">
        <v>61103057</v>
      </c>
    </row>
    <row r="15" spans="1:31" ht="21" customHeight="1">
      <c r="A15" s="74" t="s">
        <v>207</v>
      </c>
      <c r="B15" s="123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</row>
    <row r="16" spans="1:31" ht="21" customHeight="1">
      <c r="A16" s="74" t="s">
        <v>208</v>
      </c>
      <c r="B16" s="167" t="s">
        <v>275</v>
      </c>
      <c r="C16" s="96" t="s">
        <v>209</v>
      </c>
      <c r="D16" s="124"/>
      <c r="E16" s="96" t="s">
        <v>209</v>
      </c>
      <c r="F16" s="124"/>
      <c r="G16" s="96" t="s">
        <v>209</v>
      </c>
      <c r="H16" s="124"/>
      <c r="I16" s="96" t="s">
        <v>209</v>
      </c>
      <c r="J16" s="124"/>
      <c r="K16" s="96" t="s">
        <v>209</v>
      </c>
      <c r="L16" s="124"/>
      <c r="M16" s="96" t="s">
        <v>209</v>
      </c>
      <c r="N16" s="124"/>
      <c r="O16" s="131">
        <v>-159413</v>
      </c>
      <c r="P16" s="124"/>
      <c r="Q16" s="96" t="s">
        <v>209</v>
      </c>
      <c r="R16" s="124"/>
      <c r="S16" s="96" t="s">
        <v>209</v>
      </c>
      <c r="T16" s="124"/>
      <c r="U16" s="96" t="s">
        <v>209</v>
      </c>
      <c r="V16" s="124"/>
      <c r="W16" s="96" t="s">
        <v>209</v>
      </c>
      <c r="X16" s="124"/>
      <c r="Y16" s="103">
        <f>SUM(O16:U16)</f>
        <v>-159413</v>
      </c>
      <c r="Z16" s="124"/>
      <c r="AA16" s="103">
        <f>SUM(Y16)</f>
        <v>-159413</v>
      </c>
      <c r="AB16" s="124"/>
      <c r="AC16" s="131">
        <v>-76</v>
      </c>
      <c r="AD16" s="124"/>
      <c r="AE16" s="103">
        <f>SUM(AA16:AC16)</f>
        <v>-159489</v>
      </c>
    </row>
    <row r="17" spans="1:31" ht="21" customHeight="1">
      <c r="A17" s="71" t="s">
        <v>225</v>
      </c>
      <c r="B17" s="167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</row>
    <row r="18" spans="1:31" ht="21" customHeight="1">
      <c r="A18" s="71" t="s">
        <v>226</v>
      </c>
      <c r="B18" s="133"/>
      <c r="C18" s="56">
        <f>SUM(C14:C17)</f>
        <v>7519938</v>
      </c>
      <c r="D18" s="56"/>
      <c r="E18" s="56">
        <f>SUM(E14:E17)</f>
        <v>-2855124</v>
      </c>
      <c r="F18" s="56"/>
      <c r="G18" s="56">
        <f>SUM(G14:G17)</f>
        <v>16436492</v>
      </c>
      <c r="H18" s="56"/>
      <c r="I18" s="56">
        <f>SUM(I14:I17)</f>
        <v>820666</v>
      </c>
      <c r="J18" s="56"/>
      <c r="K18" s="56">
        <f>SUM(K14:K17)</f>
        <v>1628825</v>
      </c>
      <c r="L18" s="56"/>
      <c r="M18" s="56">
        <f>SUM(M14:M17)</f>
        <v>34582386</v>
      </c>
      <c r="N18" s="56"/>
      <c r="O18" s="56">
        <f>SUM(O14:O17)</f>
        <v>2172716</v>
      </c>
      <c r="P18" s="56"/>
      <c r="Q18" s="56">
        <f>SUM(Q14:Q17)</f>
        <v>304724</v>
      </c>
      <c r="R18" s="56"/>
      <c r="S18" s="56">
        <f>SUM(S14:S17)</f>
        <v>-112931</v>
      </c>
      <c r="T18" s="56"/>
      <c r="U18" s="56">
        <f>SUM(U14:U17)</f>
        <v>-2641816</v>
      </c>
      <c r="V18" s="56"/>
      <c r="W18" s="91" t="s">
        <v>209</v>
      </c>
      <c r="X18" s="56"/>
      <c r="Y18" s="56">
        <f>SUM(Y14:Y17)</f>
        <v>-277307</v>
      </c>
      <c r="Z18" s="56"/>
      <c r="AA18" s="56">
        <f>SUM(AA14:AA17)</f>
        <v>57855876</v>
      </c>
      <c r="AB18" s="56"/>
      <c r="AC18" s="56">
        <f>SUM(AC14:AC17)</f>
        <v>3087692</v>
      </c>
      <c r="AD18" s="56"/>
      <c r="AE18" s="56">
        <f>SUM(AE14:AE17)</f>
        <v>60943568</v>
      </c>
    </row>
    <row r="19" spans="1:31" ht="21" customHeight="1">
      <c r="A19" s="74" t="s">
        <v>207</v>
      </c>
      <c r="B19" s="133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128"/>
      <c r="AB19" s="56"/>
      <c r="AC19" s="56"/>
      <c r="AD19" s="56"/>
      <c r="AE19" s="56"/>
    </row>
    <row r="20" spans="1:31" ht="21" customHeight="1">
      <c r="A20" s="74" t="s">
        <v>208</v>
      </c>
      <c r="B20" s="167" t="s">
        <v>275</v>
      </c>
      <c r="C20" s="96" t="s">
        <v>209</v>
      </c>
      <c r="D20" s="169"/>
      <c r="E20" s="96" t="s">
        <v>209</v>
      </c>
      <c r="F20" s="169"/>
      <c r="G20" s="96" t="s">
        <v>209</v>
      </c>
      <c r="H20" s="169"/>
      <c r="I20" s="96" t="s">
        <v>209</v>
      </c>
      <c r="J20" s="169"/>
      <c r="K20" s="96" t="s">
        <v>209</v>
      </c>
      <c r="L20" s="56"/>
      <c r="M20" s="103">
        <v>-2215634</v>
      </c>
      <c r="N20" s="56"/>
      <c r="O20" s="96" t="s">
        <v>209</v>
      </c>
      <c r="P20" s="169"/>
      <c r="Q20" s="96" t="s">
        <v>209</v>
      </c>
      <c r="R20" s="169"/>
      <c r="S20" s="96" t="s">
        <v>209</v>
      </c>
      <c r="T20" s="56"/>
      <c r="U20" s="103">
        <v>35274</v>
      </c>
      <c r="V20" s="56"/>
      <c r="W20" s="96" t="s">
        <v>209</v>
      </c>
      <c r="X20" s="56"/>
      <c r="Y20" s="103">
        <f>SUM(O20:U20)</f>
        <v>35274</v>
      </c>
      <c r="Z20" s="56"/>
      <c r="AA20" s="103">
        <f>M20+Y20</f>
        <v>-2180360</v>
      </c>
      <c r="AB20" s="56"/>
      <c r="AC20" s="103">
        <v>-126364</v>
      </c>
      <c r="AD20" s="56"/>
      <c r="AE20" s="168">
        <f>SUM(AA20:AC20)</f>
        <v>-2306724</v>
      </c>
    </row>
    <row r="21" spans="1:31" ht="21" customHeight="1">
      <c r="A21" s="71" t="s">
        <v>187</v>
      </c>
      <c r="B21" s="167"/>
      <c r="C21" s="91"/>
      <c r="D21" s="56"/>
      <c r="E21" s="91"/>
      <c r="F21" s="56"/>
      <c r="G21" s="91"/>
      <c r="H21" s="56"/>
      <c r="I21" s="91"/>
      <c r="J21" s="56"/>
      <c r="K21" s="91"/>
      <c r="L21" s="56"/>
      <c r="M21" s="102"/>
      <c r="N21" s="56"/>
      <c r="O21" s="91"/>
      <c r="P21" s="56"/>
      <c r="Q21" s="91"/>
      <c r="R21" s="56"/>
      <c r="S21" s="91"/>
      <c r="T21" s="56"/>
      <c r="U21" s="91"/>
      <c r="V21" s="56"/>
      <c r="W21" s="91"/>
      <c r="X21" s="56"/>
      <c r="Y21" s="91"/>
      <c r="Z21" s="56"/>
      <c r="AA21" s="102"/>
      <c r="AB21" s="56"/>
      <c r="AC21" s="91"/>
      <c r="AD21" s="56"/>
      <c r="AE21" s="169"/>
    </row>
    <row r="22" spans="1:31" s="135" customFormat="1" ht="21" customHeight="1">
      <c r="A22" s="170" t="s">
        <v>210</v>
      </c>
      <c r="B22" s="133"/>
      <c r="C22" s="56">
        <f>SUM(C18:C20)</f>
        <v>7519938</v>
      </c>
      <c r="D22" s="56"/>
      <c r="E22" s="56">
        <f>SUM(E18:E20)</f>
        <v>-2855124</v>
      </c>
      <c r="F22" s="56"/>
      <c r="G22" s="56">
        <f>SUM(G18:G20)</f>
        <v>16436492</v>
      </c>
      <c r="H22" s="56"/>
      <c r="I22" s="56">
        <f>SUM(I18:I20)</f>
        <v>820666</v>
      </c>
      <c r="J22" s="56"/>
      <c r="K22" s="56">
        <f>SUM(K18:K20)</f>
        <v>1628825</v>
      </c>
      <c r="L22" s="56"/>
      <c r="M22" s="56">
        <f>SUM(M18:M20)</f>
        <v>32366752</v>
      </c>
      <c r="N22" s="56"/>
      <c r="O22" s="56">
        <f>SUM(O18:O20)</f>
        <v>2172716</v>
      </c>
      <c r="P22" s="56"/>
      <c r="Q22" s="56">
        <f>SUM(Q18:Q20)</f>
        <v>304724</v>
      </c>
      <c r="R22" s="56"/>
      <c r="S22" s="56">
        <f>SUM(S18:S20)</f>
        <v>-112931</v>
      </c>
      <c r="T22" s="56"/>
      <c r="U22" s="56">
        <f>SUM(U18:U20)</f>
        <v>-2606542</v>
      </c>
      <c r="V22" s="56"/>
      <c r="W22" s="91" t="s">
        <v>209</v>
      </c>
      <c r="X22" s="56"/>
      <c r="Y22" s="56">
        <f>SUM(Y18:Y20)</f>
        <v>-242033</v>
      </c>
      <c r="Z22" s="56"/>
      <c r="AA22" s="56">
        <f>SUM(AA18:AA20)</f>
        <v>55675516</v>
      </c>
      <c r="AB22" s="56"/>
      <c r="AC22" s="56">
        <f>SUM(AC18:AC20)</f>
        <v>2961328</v>
      </c>
      <c r="AD22" s="56"/>
      <c r="AE22" s="56">
        <f>SUM(AE18:AE20)</f>
        <v>58636844</v>
      </c>
    </row>
    <row r="23" spans="1:31" ht="21" customHeight="1">
      <c r="A23" s="135" t="s">
        <v>227</v>
      </c>
      <c r="B23" s="133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</row>
    <row r="24" spans="1:31" ht="21" customHeight="1">
      <c r="A24" s="135" t="s">
        <v>212</v>
      </c>
      <c r="B24" s="133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</row>
    <row r="25" spans="1:31" ht="21" customHeight="1">
      <c r="A25" s="137" t="s">
        <v>213</v>
      </c>
      <c r="B25" s="133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</row>
    <row r="26" spans="1:31" ht="21" customHeight="1">
      <c r="A26" s="138" t="s">
        <v>214</v>
      </c>
      <c r="B26" s="133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128"/>
      <c r="AB26" s="56"/>
      <c r="AC26" s="56"/>
      <c r="AD26" s="56"/>
      <c r="AE26" s="56"/>
    </row>
    <row r="27" spans="1:31" ht="21" customHeight="1">
      <c r="A27" s="138" t="s">
        <v>215</v>
      </c>
      <c r="B27" s="133"/>
      <c r="C27" s="90" t="s">
        <v>209</v>
      </c>
      <c r="D27" s="169"/>
      <c r="E27" s="90" t="s">
        <v>209</v>
      </c>
      <c r="F27" s="169"/>
      <c r="G27" s="90" t="s">
        <v>209</v>
      </c>
      <c r="H27" s="169"/>
      <c r="I27" s="90" t="s">
        <v>209</v>
      </c>
      <c r="J27" s="169"/>
      <c r="K27" s="90" t="s">
        <v>209</v>
      </c>
      <c r="L27" s="169"/>
      <c r="M27" s="102">
        <v>-7654535</v>
      </c>
      <c r="N27" s="169"/>
      <c r="O27" s="90" t="s">
        <v>209</v>
      </c>
      <c r="P27" s="169"/>
      <c r="Q27" s="90" t="s">
        <v>209</v>
      </c>
      <c r="R27" s="169"/>
      <c r="S27" s="90" t="s">
        <v>209</v>
      </c>
      <c r="T27" s="169"/>
      <c r="U27" s="90" t="s">
        <v>209</v>
      </c>
      <c r="V27" s="169"/>
      <c r="W27" s="96" t="s">
        <v>209</v>
      </c>
      <c r="X27" s="169"/>
      <c r="Y27" s="90" t="s">
        <v>209</v>
      </c>
      <c r="Z27" s="169"/>
      <c r="AA27" s="102">
        <v>-7654535</v>
      </c>
      <c r="AB27" s="169"/>
      <c r="AC27" s="102">
        <v>-206021</v>
      </c>
      <c r="AD27" s="169"/>
      <c r="AE27" s="171">
        <f>SUM(AA27:AC27)</f>
        <v>-7860556</v>
      </c>
    </row>
    <row r="28" spans="1:31" ht="21" customHeight="1">
      <c r="A28" s="137" t="s">
        <v>216</v>
      </c>
      <c r="B28" s="133"/>
      <c r="C28" s="172" t="s">
        <v>209</v>
      </c>
      <c r="D28" s="56"/>
      <c r="E28" s="172" t="s">
        <v>209</v>
      </c>
      <c r="F28" s="56"/>
      <c r="G28" s="172" t="s">
        <v>209</v>
      </c>
      <c r="H28" s="56"/>
      <c r="I28" s="172" t="s">
        <v>209</v>
      </c>
      <c r="J28" s="56"/>
      <c r="K28" s="172" t="s">
        <v>209</v>
      </c>
      <c r="L28" s="56"/>
      <c r="M28" s="173">
        <v>-7654535</v>
      </c>
      <c r="N28" s="56"/>
      <c r="O28" s="172" t="s">
        <v>209</v>
      </c>
      <c r="P28" s="56"/>
      <c r="Q28" s="172" t="s">
        <v>209</v>
      </c>
      <c r="R28" s="56"/>
      <c r="S28" s="172" t="s">
        <v>209</v>
      </c>
      <c r="T28" s="56"/>
      <c r="U28" s="172" t="s">
        <v>209</v>
      </c>
      <c r="V28" s="56"/>
      <c r="W28" s="130" t="s">
        <v>209</v>
      </c>
      <c r="X28" s="56"/>
      <c r="Y28" s="172" t="s">
        <v>209</v>
      </c>
      <c r="Z28" s="56"/>
      <c r="AA28" s="173">
        <v>-7654535</v>
      </c>
      <c r="AB28" s="56"/>
      <c r="AC28" s="173">
        <v>-206021</v>
      </c>
      <c r="AD28" s="56"/>
      <c r="AE28" s="174">
        <f>SUM(AA28:AC28)</f>
        <v>-7860556</v>
      </c>
    </row>
    <row r="29" spans="1:31" ht="21" customHeight="1">
      <c r="A29" s="149" t="s">
        <v>217</v>
      </c>
      <c r="B29" s="133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128"/>
      <c r="AB29" s="56"/>
      <c r="AC29" s="56"/>
      <c r="AD29" s="56"/>
      <c r="AE29" s="56"/>
    </row>
    <row r="30" spans="1:31" ht="21" customHeight="1">
      <c r="A30" s="149" t="s">
        <v>218</v>
      </c>
      <c r="B30" s="133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128"/>
      <c r="AB30" s="56"/>
      <c r="AC30" s="56"/>
      <c r="AD30" s="56"/>
      <c r="AE30" s="56"/>
    </row>
    <row r="31" spans="1:31" s="3" customFormat="1" ht="21" customHeight="1">
      <c r="A31" s="138" t="s">
        <v>219</v>
      </c>
      <c r="B31" s="139"/>
      <c r="C31" s="86"/>
      <c r="D31" s="175"/>
      <c r="E31" s="86"/>
      <c r="F31" s="86"/>
      <c r="G31" s="86"/>
      <c r="H31" s="175"/>
      <c r="I31" s="86"/>
      <c r="J31" s="86"/>
      <c r="K31" s="86"/>
      <c r="L31" s="175"/>
      <c r="M31" s="86"/>
      <c r="N31" s="175"/>
      <c r="O31" s="86"/>
      <c r="P31" s="175"/>
      <c r="Q31" s="86"/>
      <c r="R31" s="91"/>
      <c r="S31" s="86"/>
      <c r="T31" s="91"/>
      <c r="U31" s="86"/>
      <c r="V31" s="175"/>
      <c r="W31" s="86"/>
      <c r="X31" s="175"/>
      <c r="Y31" s="86"/>
      <c r="Z31" s="86"/>
      <c r="AA31" s="86"/>
      <c r="AB31" s="176"/>
      <c r="AC31" s="79"/>
      <c r="AD31" s="176"/>
      <c r="AE31" s="79"/>
    </row>
    <row r="32" spans="1:31" s="146" customFormat="1" ht="21" customHeight="1">
      <c r="A32" s="138" t="s">
        <v>220</v>
      </c>
      <c r="B32" s="139"/>
      <c r="C32" s="87" t="s">
        <v>209</v>
      </c>
      <c r="D32" s="175"/>
      <c r="E32" s="87" t="s">
        <v>209</v>
      </c>
      <c r="F32" s="86"/>
      <c r="G32" s="87" t="s">
        <v>209</v>
      </c>
      <c r="H32" s="175"/>
      <c r="I32" s="87" t="s">
        <v>209</v>
      </c>
      <c r="J32" s="86"/>
      <c r="K32" s="87" t="s">
        <v>209</v>
      </c>
      <c r="L32" s="175"/>
      <c r="M32" s="87" t="s">
        <v>209</v>
      </c>
      <c r="N32" s="175"/>
      <c r="O32" s="87" t="s">
        <v>209</v>
      </c>
      <c r="P32" s="175"/>
      <c r="Q32" s="87" t="s">
        <v>209</v>
      </c>
      <c r="R32" s="90"/>
      <c r="S32" s="87" t="s">
        <v>209</v>
      </c>
      <c r="T32" s="90"/>
      <c r="U32" s="87" t="s">
        <v>209</v>
      </c>
      <c r="V32" s="175"/>
      <c r="W32" s="96" t="s">
        <v>209</v>
      </c>
      <c r="X32" s="175"/>
      <c r="Y32" s="87" t="s">
        <v>209</v>
      </c>
      <c r="Z32" s="86"/>
      <c r="AA32" s="87" t="s">
        <v>209</v>
      </c>
      <c r="AB32" s="176"/>
      <c r="AC32" s="143">
        <v>-18176</v>
      </c>
      <c r="AD32" s="177"/>
      <c r="AE32" s="171">
        <f>SUM(AA32:AC32)</f>
        <v>-18176</v>
      </c>
    </row>
    <row r="33" spans="1:31" s="4" customFormat="1" ht="21" customHeight="1">
      <c r="A33" s="151" t="s">
        <v>221</v>
      </c>
      <c r="B33" s="156"/>
      <c r="C33" s="88"/>
      <c r="D33" s="178"/>
      <c r="E33" s="88"/>
      <c r="F33" s="88"/>
      <c r="G33" s="88"/>
      <c r="H33" s="178"/>
      <c r="I33" s="88"/>
      <c r="J33" s="88"/>
      <c r="K33" s="88"/>
      <c r="L33" s="178"/>
      <c r="M33" s="88"/>
      <c r="N33" s="178"/>
      <c r="O33" s="88"/>
      <c r="P33" s="178"/>
      <c r="Q33" s="88"/>
      <c r="R33" s="141"/>
      <c r="S33" s="88"/>
      <c r="T33" s="141"/>
      <c r="U33" s="88"/>
      <c r="V33" s="178"/>
      <c r="W33" s="88"/>
      <c r="X33" s="178"/>
      <c r="Y33" s="88"/>
      <c r="Z33" s="153"/>
      <c r="AA33" s="88"/>
      <c r="AB33" s="178"/>
      <c r="AC33" s="147"/>
      <c r="AD33" s="179"/>
      <c r="AE33" s="180"/>
    </row>
    <row r="34" spans="1:31" s="4" customFormat="1" ht="21" customHeight="1">
      <c r="A34" s="151" t="s">
        <v>218</v>
      </c>
      <c r="B34" s="156"/>
      <c r="C34" s="92" t="s">
        <v>209</v>
      </c>
      <c r="D34" s="178"/>
      <c r="E34" s="92" t="s">
        <v>209</v>
      </c>
      <c r="F34" s="88"/>
      <c r="G34" s="92" t="s">
        <v>209</v>
      </c>
      <c r="H34" s="178"/>
      <c r="I34" s="92" t="s">
        <v>209</v>
      </c>
      <c r="J34" s="88"/>
      <c r="K34" s="92" t="s">
        <v>209</v>
      </c>
      <c r="L34" s="178"/>
      <c r="M34" s="92" t="s">
        <v>209</v>
      </c>
      <c r="N34" s="178"/>
      <c r="O34" s="92" t="s">
        <v>209</v>
      </c>
      <c r="P34" s="178"/>
      <c r="Q34" s="92" t="s">
        <v>209</v>
      </c>
      <c r="R34" s="141"/>
      <c r="S34" s="92" t="s">
        <v>209</v>
      </c>
      <c r="T34" s="141"/>
      <c r="U34" s="92" t="s">
        <v>209</v>
      </c>
      <c r="V34" s="178"/>
      <c r="W34" s="130" t="s">
        <v>209</v>
      </c>
      <c r="X34" s="178"/>
      <c r="Y34" s="92" t="s">
        <v>209</v>
      </c>
      <c r="Z34" s="153"/>
      <c r="AA34" s="92" t="s">
        <v>209</v>
      </c>
      <c r="AB34" s="178"/>
      <c r="AC34" s="154">
        <v>-18176</v>
      </c>
      <c r="AD34" s="179"/>
      <c r="AE34" s="174">
        <f>SUM(AA34:AC34)</f>
        <v>-18176</v>
      </c>
    </row>
    <row r="35" spans="1:31" s="3" customFormat="1" ht="21" customHeight="1">
      <c r="A35" s="136" t="s">
        <v>222</v>
      </c>
      <c r="B35" s="139"/>
      <c r="C35" s="86"/>
      <c r="D35" s="176"/>
      <c r="E35" s="86"/>
      <c r="F35" s="86"/>
      <c r="G35" s="86"/>
      <c r="H35" s="176"/>
      <c r="I35" s="86"/>
      <c r="J35" s="86"/>
      <c r="K35" s="86"/>
      <c r="L35" s="176"/>
      <c r="M35" s="86"/>
      <c r="N35" s="176"/>
      <c r="O35" s="86"/>
      <c r="P35" s="176"/>
      <c r="Q35" s="86"/>
      <c r="R35" s="141"/>
      <c r="S35" s="86"/>
      <c r="T35" s="141"/>
      <c r="U35" s="86"/>
      <c r="V35" s="176"/>
      <c r="W35" s="86"/>
      <c r="X35" s="176"/>
      <c r="Y35" s="86"/>
      <c r="Z35" s="140"/>
      <c r="AA35" s="86"/>
      <c r="AB35" s="176"/>
      <c r="AC35" s="79"/>
      <c r="AD35" s="177"/>
      <c r="AE35" s="79"/>
    </row>
    <row r="36" spans="1:31" s="4" customFormat="1" ht="21" customHeight="1">
      <c r="A36" s="136" t="s">
        <v>212</v>
      </c>
      <c r="B36" s="156"/>
      <c r="C36" s="92" t="s">
        <v>209</v>
      </c>
      <c r="D36" s="178"/>
      <c r="E36" s="92" t="s">
        <v>209</v>
      </c>
      <c r="F36" s="88"/>
      <c r="G36" s="92" t="s">
        <v>209</v>
      </c>
      <c r="H36" s="178"/>
      <c r="I36" s="92" t="s">
        <v>209</v>
      </c>
      <c r="J36" s="88"/>
      <c r="K36" s="92" t="s">
        <v>209</v>
      </c>
      <c r="L36" s="178"/>
      <c r="M36" s="154">
        <v>-7654535</v>
      </c>
      <c r="N36" s="178"/>
      <c r="O36" s="154" t="s">
        <v>209</v>
      </c>
      <c r="P36" s="181"/>
      <c r="Q36" s="154" t="s">
        <v>209</v>
      </c>
      <c r="R36" s="182"/>
      <c r="S36" s="154" t="s">
        <v>209</v>
      </c>
      <c r="T36" s="182"/>
      <c r="U36" s="154" t="s">
        <v>209</v>
      </c>
      <c r="V36" s="181"/>
      <c r="W36" s="154" t="s">
        <v>209</v>
      </c>
      <c r="X36" s="181"/>
      <c r="Y36" s="154" t="s">
        <v>209</v>
      </c>
      <c r="Z36" s="159"/>
      <c r="AA36" s="154">
        <v>-7654535</v>
      </c>
      <c r="AB36" s="178"/>
      <c r="AC36" s="154">
        <v>-224197</v>
      </c>
      <c r="AD36" s="183"/>
      <c r="AE36" s="154">
        <v>-7878732</v>
      </c>
    </row>
    <row r="37" spans="1:31" s="3" customFormat="1" ht="21" customHeight="1">
      <c r="A37" s="136" t="s">
        <v>257</v>
      </c>
      <c r="B37" s="139"/>
      <c r="C37" s="86"/>
      <c r="D37" s="140"/>
      <c r="E37" s="86"/>
      <c r="F37" s="86"/>
      <c r="G37" s="86"/>
      <c r="H37" s="140"/>
      <c r="I37" s="86"/>
      <c r="J37" s="86"/>
      <c r="K37" s="86"/>
      <c r="L37" s="140"/>
      <c r="M37" s="86"/>
      <c r="N37" s="140"/>
      <c r="O37" s="155"/>
      <c r="P37" s="184"/>
      <c r="Q37" s="155"/>
      <c r="R37" s="182"/>
      <c r="S37" s="155"/>
      <c r="T37" s="182"/>
      <c r="U37" s="155"/>
      <c r="V37" s="184"/>
      <c r="W37" s="155"/>
      <c r="X37" s="184"/>
      <c r="Y37" s="155"/>
      <c r="Z37" s="184"/>
      <c r="AA37" s="155"/>
      <c r="AB37" s="140"/>
      <c r="AC37" s="185"/>
      <c r="AD37" s="186"/>
      <c r="AE37" s="185"/>
    </row>
    <row r="38" spans="1:31" s="3" customFormat="1" ht="21" customHeight="1">
      <c r="A38" s="138" t="s">
        <v>223</v>
      </c>
      <c r="B38" s="139"/>
      <c r="C38" s="86" t="s">
        <v>209</v>
      </c>
      <c r="D38" s="140"/>
      <c r="E38" s="86" t="s">
        <v>209</v>
      </c>
      <c r="F38" s="86"/>
      <c r="G38" s="86" t="s">
        <v>209</v>
      </c>
      <c r="H38" s="140"/>
      <c r="I38" s="86" t="s">
        <v>209</v>
      </c>
      <c r="J38" s="86"/>
      <c r="K38" s="86" t="s">
        <v>209</v>
      </c>
      <c r="L38" s="140"/>
      <c r="M38" s="155">
        <v>15837006</v>
      </c>
      <c r="N38" s="140"/>
      <c r="O38" s="86" t="s">
        <v>209</v>
      </c>
      <c r="P38" s="184"/>
      <c r="Q38" s="86" t="s">
        <v>209</v>
      </c>
      <c r="R38" s="182"/>
      <c r="S38" s="86" t="s">
        <v>209</v>
      </c>
      <c r="T38" s="182"/>
      <c r="U38" s="86" t="s">
        <v>209</v>
      </c>
      <c r="V38" s="184"/>
      <c r="W38" s="86" t="s">
        <v>209</v>
      </c>
      <c r="X38" s="184"/>
      <c r="Y38" s="86" t="s">
        <v>209</v>
      </c>
      <c r="Z38" s="184"/>
      <c r="AA38" s="155">
        <v>15837006</v>
      </c>
      <c r="AB38" s="140"/>
      <c r="AC38" s="155">
        <v>119735</v>
      </c>
      <c r="AD38" s="186"/>
      <c r="AE38" s="187">
        <f>SUM(AA38:AC38)</f>
        <v>15956741</v>
      </c>
    </row>
    <row r="39" spans="1:31" s="3" customFormat="1" ht="21" customHeight="1">
      <c r="A39" s="138" t="s">
        <v>224</v>
      </c>
      <c r="B39" s="139"/>
      <c r="C39" s="87" t="s">
        <v>209</v>
      </c>
      <c r="D39" s="140"/>
      <c r="E39" s="87" t="s">
        <v>209</v>
      </c>
      <c r="F39" s="86"/>
      <c r="G39" s="87" t="s">
        <v>209</v>
      </c>
      <c r="H39" s="140"/>
      <c r="I39" s="87" t="s">
        <v>209</v>
      </c>
      <c r="J39" s="86"/>
      <c r="K39" s="87" t="s">
        <v>209</v>
      </c>
      <c r="L39" s="140"/>
      <c r="M39" s="87" t="s">
        <v>209</v>
      </c>
      <c r="N39" s="140"/>
      <c r="O39" s="143">
        <v>241583</v>
      </c>
      <c r="P39" s="184"/>
      <c r="Q39" s="143">
        <v>-19915</v>
      </c>
      <c r="R39" s="182"/>
      <c r="S39" s="143">
        <v>-833</v>
      </c>
      <c r="T39" s="155"/>
      <c r="U39" s="143">
        <v>-474652</v>
      </c>
      <c r="V39" s="184"/>
      <c r="W39" s="143">
        <v>-7305</v>
      </c>
      <c r="X39" s="184"/>
      <c r="Y39" s="143">
        <v>-261122</v>
      </c>
      <c r="Z39" s="184"/>
      <c r="AA39" s="143">
        <v>-261122</v>
      </c>
      <c r="AB39" s="140"/>
      <c r="AC39" s="143">
        <v>64837</v>
      </c>
      <c r="AD39" s="140"/>
      <c r="AE39" s="171">
        <f>SUM(AA39:AC39)</f>
        <v>-196285</v>
      </c>
    </row>
    <row r="40" spans="1:31" s="4" customFormat="1" ht="21" customHeight="1">
      <c r="A40" s="136" t="s">
        <v>258</v>
      </c>
      <c r="B40" s="156"/>
      <c r="C40" s="92" t="s">
        <v>209</v>
      </c>
      <c r="D40" s="153"/>
      <c r="E40" s="92" t="s">
        <v>209</v>
      </c>
      <c r="F40" s="88"/>
      <c r="G40" s="92" t="s">
        <v>209</v>
      </c>
      <c r="H40" s="153"/>
      <c r="I40" s="92" t="s">
        <v>209</v>
      </c>
      <c r="J40" s="88"/>
      <c r="K40" s="92" t="s">
        <v>209</v>
      </c>
      <c r="L40" s="153"/>
      <c r="M40" s="174">
        <f>SUM(M38:M39)</f>
        <v>15837006</v>
      </c>
      <c r="N40" s="180"/>
      <c r="O40" s="174">
        <f>SUM(O38:O39)</f>
        <v>241583</v>
      </c>
      <c r="P40" s="180"/>
      <c r="Q40" s="174">
        <f>SUM(Q38:Q39)</f>
        <v>-19915</v>
      </c>
      <c r="R40" s="180"/>
      <c r="S40" s="174">
        <f>SUM(S38:S39)</f>
        <v>-833</v>
      </c>
      <c r="T40" s="180"/>
      <c r="U40" s="174">
        <f>SUM(U38:U39)</f>
        <v>-474652</v>
      </c>
      <c r="V40" s="180"/>
      <c r="W40" s="174">
        <f>SUM(W38:W39)</f>
        <v>-7305</v>
      </c>
      <c r="X40" s="180"/>
      <c r="Y40" s="174">
        <f>SUM(Y38:Y39)</f>
        <v>-261122</v>
      </c>
      <c r="Z40" s="180"/>
      <c r="AA40" s="174">
        <f>SUM(AA38:AA39)</f>
        <v>15575884</v>
      </c>
      <c r="AB40" s="159"/>
      <c r="AC40" s="174">
        <f>SUM(AC38:AC39)</f>
        <v>184572</v>
      </c>
      <c r="AD40" s="159"/>
      <c r="AE40" s="174">
        <f>SUM(AE38:AE39)</f>
        <v>15760456</v>
      </c>
    </row>
    <row r="41" spans="1:31" s="146" customFormat="1" ht="21" customHeight="1">
      <c r="A41" s="138" t="s">
        <v>263</v>
      </c>
      <c r="B41" s="139"/>
      <c r="C41" s="87" t="s">
        <v>209</v>
      </c>
      <c r="D41" s="140"/>
      <c r="E41" s="87" t="s">
        <v>209</v>
      </c>
      <c r="F41" s="86"/>
      <c r="G41" s="87" t="s">
        <v>209</v>
      </c>
      <c r="H41" s="140"/>
      <c r="I41" s="87" t="s">
        <v>209</v>
      </c>
      <c r="J41" s="86"/>
      <c r="K41" s="87" t="s">
        <v>209</v>
      </c>
      <c r="L41" s="140"/>
      <c r="M41" s="143">
        <v>83</v>
      </c>
      <c r="N41" s="187"/>
      <c r="O41" s="143">
        <v>-83</v>
      </c>
      <c r="P41" s="187"/>
      <c r="Q41" s="87" t="s">
        <v>209</v>
      </c>
      <c r="R41" s="187"/>
      <c r="S41" s="87" t="s">
        <v>209</v>
      </c>
      <c r="T41" s="187"/>
      <c r="U41" s="87" t="s">
        <v>209</v>
      </c>
      <c r="V41" s="187"/>
      <c r="W41" s="87" t="s">
        <v>209</v>
      </c>
      <c r="X41" s="187"/>
      <c r="Y41" s="143">
        <v>-83</v>
      </c>
      <c r="Z41" s="187"/>
      <c r="AA41" s="87" t="s">
        <v>209</v>
      </c>
      <c r="AB41" s="184"/>
      <c r="AC41" s="87" t="s">
        <v>209</v>
      </c>
      <c r="AD41" s="184"/>
      <c r="AE41" s="87" t="s">
        <v>209</v>
      </c>
    </row>
    <row r="42" spans="1:31" ht="21" customHeight="1" thickBot="1">
      <c r="A42" s="133" t="s">
        <v>188</v>
      </c>
      <c r="B42" s="133"/>
      <c r="C42" s="161">
        <f>C18</f>
        <v>7519938</v>
      </c>
      <c r="D42" s="179"/>
      <c r="E42" s="161">
        <f>E18</f>
        <v>-2855124</v>
      </c>
      <c r="F42" s="162"/>
      <c r="G42" s="161">
        <f>G18</f>
        <v>16436492</v>
      </c>
      <c r="H42" s="179"/>
      <c r="I42" s="161">
        <f>I18</f>
        <v>820666</v>
      </c>
      <c r="J42" s="162"/>
      <c r="K42" s="161">
        <f>K18</f>
        <v>1628825</v>
      </c>
      <c r="L42" s="179"/>
      <c r="M42" s="188">
        <v>40549306</v>
      </c>
      <c r="N42" s="179"/>
      <c r="O42" s="188">
        <f>O22+O40+O41</f>
        <v>2414216</v>
      </c>
      <c r="P42" s="179"/>
      <c r="Q42" s="188">
        <f>Q22+Q40</f>
        <v>284809</v>
      </c>
      <c r="R42" s="179"/>
      <c r="S42" s="188">
        <f>S22+S40</f>
        <v>-113764</v>
      </c>
      <c r="T42" s="179"/>
      <c r="U42" s="188">
        <f>U22+U40</f>
        <v>-3081194</v>
      </c>
      <c r="V42" s="179"/>
      <c r="W42" s="188">
        <v>-7305</v>
      </c>
      <c r="X42" s="179"/>
      <c r="Y42" s="188">
        <f>Y22+Y40+Y41</f>
        <v>-503238</v>
      </c>
      <c r="Z42" s="179"/>
      <c r="AA42" s="161">
        <f>C42+E42+G42+I42+K42+M42+Y42</f>
        <v>63596865</v>
      </c>
      <c r="AB42" s="179"/>
      <c r="AC42" s="161">
        <v>2921703</v>
      </c>
      <c r="AD42" s="179"/>
      <c r="AE42" s="161">
        <f>AA42+AC42</f>
        <v>66518568</v>
      </c>
    </row>
    <row r="43" ht="21" customHeight="1" thickTop="1"/>
  </sheetData>
  <sheetProtection/>
  <mergeCells count="3">
    <mergeCell ref="C5:AE5"/>
    <mergeCell ref="O6:Y6"/>
    <mergeCell ref="C12:AE12"/>
  </mergeCells>
  <printOptions/>
  <pageMargins left="0.7" right="0.4" top="0.48" bottom="0.3" header="0.5" footer="0.3"/>
  <pageSetup firstPageNumber="10" useFirstPageNumber="1" fitToHeight="2" horizontalDpi="600" verticalDpi="600" orientation="landscape" paperSize="9" scale="57" r:id="rId1"/>
  <headerFooter alignWithMargins="0">
    <oddFooter>&amp;Lหมายเหตุประกอบงบการเงินเป็นส่วนหนึ่งของงบการเงินนี้
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26"/>
  <sheetViews>
    <sheetView showGridLines="0" view="pageBreakPreview" zoomScale="70" zoomScaleSheetLayoutView="70" workbookViewId="0" topLeftCell="A1">
      <selection activeCell="A1" sqref="A1"/>
    </sheetView>
  </sheetViews>
  <sheetFormatPr defaultColWidth="9.140625" defaultRowHeight="22.5" customHeight="1"/>
  <cols>
    <col min="1" max="1" width="32.28125" style="77" customWidth="1"/>
    <col min="2" max="2" width="8.57421875" style="77" customWidth="1"/>
    <col min="3" max="3" width="17.28125" style="77" customWidth="1"/>
    <col min="4" max="4" width="2.140625" style="77" customWidth="1"/>
    <col min="5" max="5" width="17.28125" style="77" customWidth="1"/>
    <col min="6" max="6" width="2.140625" style="77" customWidth="1"/>
    <col min="7" max="7" width="17.28125" style="77" customWidth="1"/>
    <col min="8" max="8" width="2.140625" style="77" customWidth="1"/>
    <col min="9" max="9" width="17.28125" style="77" customWidth="1"/>
    <col min="10" max="10" width="2.140625" style="77" customWidth="1"/>
    <col min="11" max="11" width="17.28125" style="77" customWidth="1"/>
    <col min="12" max="12" width="2.140625" style="77" customWidth="1"/>
    <col min="13" max="13" width="17.28125" style="77" customWidth="1"/>
    <col min="14" max="14" width="2.140625" style="77" customWidth="1"/>
    <col min="15" max="15" width="17.28125" style="77" customWidth="1"/>
    <col min="16" max="16" width="2.140625" style="77" customWidth="1"/>
    <col min="17" max="17" width="17.28125" style="77" customWidth="1"/>
    <col min="18" max="18" width="2.140625" style="77" customWidth="1"/>
    <col min="19" max="19" width="17.28125" style="77" customWidth="1"/>
    <col min="20" max="20" width="2.140625" style="77" customWidth="1"/>
    <col min="21" max="21" width="17.28125" style="77" customWidth="1"/>
    <col min="22" max="16384" width="9.140625" style="77" customWidth="1"/>
  </cols>
  <sheetData>
    <row r="1" spans="1:20" ht="24.75" customHeight="1">
      <c r="A1" s="189" t="s">
        <v>148</v>
      </c>
      <c r="B1" s="110"/>
      <c r="C1" s="114"/>
      <c r="D1" s="110"/>
      <c r="F1" s="110"/>
      <c r="H1" s="110"/>
      <c r="I1" s="110"/>
      <c r="J1" s="110"/>
      <c r="K1" s="110"/>
      <c r="L1" s="110"/>
      <c r="M1" s="110"/>
      <c r="N1" s="110"/>
      <c r="P1" s="110"/>
      <c r="T1" s="110"/>
    </row>
    <row r="2" spans="1:20" ht="24.75" customHeight="1">
      <c r="A2" s="189" t="s">
        <v>196</v>
      </c>
      <c r="B2" s="110"/>
      <c r="C2" s="114"/>
      <c r="D2" s="110"/>
      <c r="F2" s="110"/>
      <c r="H2" s="110"/>
      <c r="I2" s="110"/>
      <c r="J2" s="110"/>
      <c r="K2" s="110"/>
      <c r="L2" s="110"/>
      <c r="M2" s="110"/>
      <c r="N2" s="110"/>
      <c r="P2" s="110"/>
      <c r="T2" s="110"/>
    </row>
    <row r="3" spans="1:20" ht="24.75" customHeight="1">
      <c r="A3" s="164" t="s">
        <v>252</v>
      </c>
      <c r="B3" s="109"/>
      <c r="C3" s="114"/>
      <c r="D3" s="110"/>
      <c r="F3" s="110"/>
      <c r="H3" s="110"/>
      <c r="I3" s="110"/>
      <c r="J3" s="110"/>
      <c r="K3" s="110"/>
      <c r="L3" s="110"/>
      <c r="M3" s="110"/>
      <c r="N3" s="110"/>
      <c r="P3" s="110"/>
      <c r="T3" s="110"/>
    </row>
    <row r="4" spans="1:21" ht="21.75" customHeight="1">
      <c r="A4" s="190"/>
      <c r="B4" s="190"/>
      <c r="C4" s="114"/>
      <c r="D4" s="190"/>
      <c r="E4" s="42"/>
      <c r="F4" s="190"/>
      <c r="G4" s="42"/>
      <c r="H4" s="190"/>
      <c r="I4" s="190"/>
      <c r="J4" s="190"/>
      <c r="K4" s="190"/>
      <c r="L4" s="190"/>
      <c r="M4" s="190"/>
      <c r="N4" s="190"/>
      <c r="O4" s="42"/>
      <c r="P4" s="190"/>
      <c r="Q4" s="42"/>
      <c r="R4" s="42"/>
      <c r="S4" s="42"/>
      <c r="T4" s="190"/>
      <c r="U4" s="115" t="s">
        <v>168</v>
      </c>
    </row>
    <row r="5" spans="1:21" ht="21.75" customHeight="1">
      <c r="A5" s="191"/>
      <c r="B5" s="191"/>
      <c r="C5" s="257" t="s">
        <v>51</v>
      </c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</row>
    <row r="6" spans="1:21" ht="21.75" customHeight="1">
      <c r="A6" s="191"/>
      <c r="B6" s="191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258" t="s">
        <v>195</v>
      </c>
      <c r="P6" s="258"/>
      <c r="Q6" s="258"/>
      <c r="R6" s="258"/>
      <c r="S6" s="258"/>
      <c r="T6" s="192"/>
      <c r="U6" s="50"/>
    </row>
    <row r="7" spans="1:21" ht="21.75" customHeight="1">
      <c r="A7" s="191"/>
      <c r="B7" s="191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52" t="s">
        <v>48</v>
      </c>
      <c r="R7" s="192"/>
      <c r="S7" s="193" t="s">
        <v>197</v>
      </c>
      <c r="T7" s="192"/>
      <c r="U7" s="50"/>
    </row>
    <row r="8" spans="1:21" ht="21.75" customHeight="1">
      <c r="A8" s="122"/>
      <c r="B8" s="122"/>
      <c r="C8" s="122" t="s">
        <v>21</v>
      </c>
      <c r="D8" s="122"/>
      <c r="E8" s="122"/>
      <c r="F8" s="122"/>
      <c r="G8" s="122"/>
      <c r="H8" s="192"/>
      <c r="I8" s="192"/>
      <c r="J8" s="192"/>
      <c r="K8" s="192"/>
      <c r="L8" s="192"/>
      <c r="M8" s="194" t="s">
        <v>65</v>
      </c>
      <c r="N8" s="192"/>
      <c r="O8" s="52" t="s">
        <v>120</v>
      </c>
      <c r="P8" s="52"/>
      <c r="Q8" s="52" t="s">
        <v>122</v>
      </c>
      <c r="R8" s="52"/>
      <c r="S8" s="119" t="s">
        <v>198</v>
      </c>
      <c r="T8" s="122"/>
      <c r="U8" s="50"/>
    </row>
    <row r="9" spans="1:21" ht="21.75" customHeight="1">
      <c r="A9" s="122"/>
      <c r="B9" s="122"/>
      <c r="C9" s="122" t="s">
        <v>77</v>
      </c>
      <c r="D9" s="122"/>
      <c r="E9" s="52" t="s">
        <v>104</v>
      </c>
      <c r="F9" s="122"/>
      <c r="G9" s="122" t="s">
        <v>30</v>
      </c>
      <c r="H9" s="122"/>
      <c r="I9" s="122" t="s">
        <v>124</v>
      </c>
      <c r="J9" s="122"/>
      <c r="K9" s="51" t="s">
        <v>132</v>
      </c>
      <c r="L9" s="122"/>
      <c r="M9" s="122" t="s">
        <v>41</v>
      </c>
      <c r="N9" s="122"/>
      <c r="O9" s="52" t="s">
        <v>69</v>
      </c>
      <c r="P9" s="52"/>
      <c r="Q9" s="72" t="s">
        <v>123</v>
      </c>
      <c r="R9" s="52"/>
      <c r="S9" s="120" t="s">
        <v>200</v>
      </c>
      <c r="T9" s="122"/>
      <c r="U9" s="120" t="s">
        <v>94</v>
      </c>
    </row>
    <row r="10" spans="1:21" ht="21.75" customHeight="1">
      <c r="A10" s="195"/>
      <c r="B10" s="124" t="s">
        <v>1</v>
      </c>
      <c r="C10" s="125" t="s">
        <v>202</v>
      </c>
      <c r="D10" s="195"/>
      <c r="E10" s="53" t="s">
        <v>118</v>
      </c>
      <c r="F10" s="195"/>
      <c r="G10" s="125" t="s">
        <v>228</v>
      </c>
      <c r="H10" s="195"/>
      <c r="I10" s="125" t="s">
        <v>96</v>
      </c>
      <c r="J10" s="195"/>
      <c r="K10" s="53" t="s">
        <v>115</v>
      </c>
      <c r="L10" s="195"/>
      <c r="M10" s="125" t="s">
        <v>71</v>
      </c>
      <c r="N10" s="195"/>
      <c r="O10" s="53" t="s">
        <v>0</v>
      </c>
      <c r="P10" s="52"/>
      <c r="Q10" s="73" t="s">
        <v>121</v>
      </c>
      <c r="R10" s="51"/>
      <c r="S10" s="126" t="s">
        <v>20</v>
      </c>
      <c r="T10" s="195"/>
      <c r="U10" s="126" t="s">
        <v>32</v>
      </c>
    </row>
    <row r="11" spans="1:21" ht="21.75" customHeight="1">
      <c r="A11" s="195"/>
      <c r="B11" s="195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</row>
    <row r="12" spans="1:21" ht="21.75" customHeight="1">
      <c r="A12" s="136" t="s">
        <v>154</v>
      </c>
      <c r="B12" s="195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</row>
    <row r="13" spans="1:21" ht="21.75" customHeight="1">
      <c r="A13" s="136" t="s">
        <v>206</v>
      </c>
      <c r="B13" s="195"/>
      <c r="C13" s="54">
        <v>7519938</v>
      </c>
      <c r="D13" s="54"/>
      <c r="E13" s="13">
        <v>-1628825</v>
      </c>
      <c r="F13" s="54"/>
      <c r="G13" s="54">
        <v>16478865</v>
      </c>
      <c r="H13" s="54"/>
      <c r="I13" s="54">
        <v>820666</v>
      </c>
      <c r="J13" s="54"/>
      <c r="K13" s="54">
        <v>1628825</v>
      </c>
      <c r="L13" s="54"/>
      <c r="M13" s="54">
        <v>19221255</v>
      </c>
      <c r="N13" s="54"/>
      <c r="O13" s="54">
        <v>600629</v>
      </c>
      <c r="P13" s="54"/>
      <c r="Q13" s="88" t="s">
        <v>209</v>
      </c>
      <c r="R13" s="88"/>
      <c r="S13" s="147">
        <f>SUM(O13:R13)</f>
        <v>600629</v>
      </c>
      <c r="T13" s="54"/>
      <c r="U13" s="54">
        <f>C13+E13+G13+I13+K13+M13+S13</f>
        <v>44641353</v>
      </c>
    </row>
    <row r="14" spans="1:21" ht="21.75" customHeight="1">
      <c r="A14" s="74" t="s">
        <v>207</v>
      </c>
      <c r="B14" s="195"/>
      <c r="C14" s="54"/>
      <c r="D14" s="54"/>
      <c r="E14" s="13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88"/>
      <c r="R14" s="88"/>
      <c r="S14" s="147"/>
      <c r="T14" s="54"/>
      <c r="U14" s="54"/>
    </row>
    <row r="15" spans="1:21" ht="21.75" customHeight="1">
      <c r="A15" s="74" t="s">
        <v>208</v>
      </c>
      <c r="B15" s="124">
        <v>3</v>
      </c>
      <c r="C15" s="196" t="s">
        <v>209</v>
      </c>
      <c r="D15" s="197"/>
      <c r="E15" s="196" t="s">
        <v>209</v>
      </c>
      <c r="F15" s="197"/>
      <c r="G15" s="196" t="s">
        <v>209</v>
      </c>
      <c r="H15" s="197"/>
      <c r="I15" s="196" t="s">
        <v>209</v>
      </c>
      <c r="J15" s="197"/>
      <c r="K15" s="196" t="s">
        <v>209</v>
      </c>
      <c r="L15" s="197"/>
      <c r="M15" s="196" t="s">
        <v>209</v>
      </c>
      <c r="N15" s="122"/>
      <c r="O15" s="131">
        <v>-7155</v>
      </c>
      <c r="P15" s="122"/>
      <c r="Q15" s="196" t="s">
        <v>209</v>
      </c>
      <c r="R15" s="122"/>
      <c r="S15" s="131">
        <f>O15</f>
        <v>-7155</v>
      </c>
      <c r="T15" s="122"/>
      <c r="U15" s="132">
        <f>S15</f>
        <v>-7155</v>
      </c>
    </row>
    <row r="16" spans="1:21" ht="21.75" customHeight="1">
      <c r="A16" s="136" t="s">
        <v>154</v>
      </c>
      <c r="B16" s="195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24"/>
      <c r="O16" s="124"/>
      <c r="P16" s="124"/>
      <c r="Q16" s="124"/>
      <c r="R16" s="124"/>
      <c r="S16" s="124"/>
      <c r="T16" s="124"/>
      <c r="U16" s="124"/>
    </row>
    <row r="17" spans="1:21" ht="21.75" customHeight="1">
      <c r="A17" s="136" t="s">
        <v>210</v>
      </c>
      <c r="B17" s="136"/>
      <c r="C17" s="54">
        <f>C13</f>
        <v>7519938</v>
      </c>
      <c r="D17" s="54"/>
      <c r="E17" s="54">
        <f>E13</f>
        <v>-1628825</v>
      </c>
      <c r="F17" s="54"/>
      <c r="G17" s="54">
        <f>G13</f>
        <v>16478865</v>
      </c>
      <c r="H17" s="54"/>
      <c r="I17" s="54">
        <f>I13</f>
        <v>820666</v>
      </c>
      <c r="J17" s="54"/>
      <c r="K17" s="54">
        <f>K13</f>
        <v>1628825</v>
      </c>
      <c r="L17" s="54"/>
      <c r="M17" s="54">
        <f>M13</f>
        <v>19221255</v>
      </c>
      <c r="N17" s="54"/>
      <c r="O17" s="54">
        <f>O13+O15</f>
        <v>593474</v>
      </c>
      <c r="P17" s="54"/>
      <c r="Q17" s="88" t="s">
        <v>209</v>
      </c>
      <c r="R17" s="54"/>
      <c r="S17" s="54">
        <f>S13+S15</f>
        <v>593474</v>
      </c>
      <c r="T17" s="54"/>
      <c r="U17" s="54">
        <f>U13+U15</f>
        <v>44634198</v>
      </c>
    </row>
    <row r="18" spans="1:21" ht="21.75" customHeight="1">
      <c r="A18" s="136" t="s">
        <v>211</v>
      </c>
      <c r="B18" s="136"/>
      <c r="C18" s="54"/>
      <c r="D18" s="54"/>
      <c r="E18" s="13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88"/>
      <c r="R18" s="88"/>
      <c r="S18" s="147"/>
      <c r="T18" s="54"/>
      <c r="U18" s="54"/>
    </row>
    <row r="19" spans="1:21" ht="21.75" customHeight="1">
      <c r="A19" s="136" t="s">
        <v>212</v>
      </c>
      <c r="B19" s="136"/>
      <c r="C19" s="54"/>
      <c r="D19" s="54"/>
      <c r="E19" s="13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6"/>
      <c r="Q19" s="88" t="s">
        <v>83</v>
      </c>
      <c r="R19" s="88"/>
      <c r="S19" s="147"/>
      <c r="T19" s="54"/>
      <c r="U19" s="54"/>
    </row>
    <row r="20" spans="1:21" s="76" customFormat="1" ht="21.75" customHeight="1">
      <c r="A20" s="137" t="s">
        <v>213</v>
      </c>
      <c r="B20" s="71"/>
      <c r="C20" s="54"/>
      <c r="D20" s="54"/>
      <c r="E20" s="13"/>
      <c r="F20" s="54"/>
      <c r="G20" s="54"/>
      <c r="H20" s="54"/>
      <c r="I20" s="54"/>
      <c r="J20" s="54"/>
      <c r="K20" s="54"/>
      <c r="L20" s="54"/>
      <c r="M20" s="54"/>
      <c r="N20" s="56"/>
      <c r="O20" s="54"/>
      <c r="P20" s="56"/>
      <c r="Q20" s="88"/>
      <c r="R20" s="88"/>
      <c r="S20" s="147"/>
      <c r="T20" s="56"/>
      <c r="U20" s="54"/>
    </row>
    <row r="21" spans="1:21" s="76" customFormat="1" ht="21.75" customHeight="1">
      <c r="A21" s="74" t="s">
        <v>229</v>
      </c>
      <c r="B21" s="199">
        <v>33</v>
      </c>
      <c r="C21" s="87" t="s">
        <v>209</v>
      </c>
      <c r="D21" s="86"/>
      <c r="E21" s="87" t="s">
        <v>209</v>
      </c>
      <c r="F21" s="86"/>
      <c r="G21" s="87" t="s">
        <v>209</v>
      </c>
      <c r="H21" s="86"/>
      <c r="I21" s="87" t="s">
        <v>209</v>
      </c>
      <c r="J21" s="86"/>
      <c r="K21" s="87" t="s">
        <v>209</v>
      </c>
      <c r="L21" s="200"/>
      <c r="M21" s="239">
        <v>-7048938</v>
      </c>
      <c r="N21" s="201"/>
      <c r="O21" s="87" t="s">
        <v>209</v>
      </c>
      <c r="P21" s="86"/>
      <c r="Q21" s="87" t="s">
        <v>209</v>
      </c>
      <c r="R21" s="86"/>
      <c r="S21" s="87" t="s">
        <v>209</v>
      </c>
      <c r="T21" s="200"/>
      <c r="U21" s="168">
        <f>M21</f>
        <v>-7048938</v>
      </c>
    </row>
    <row r="22" spans="1:21" s="76" customFormat="1" ht="21.75" customHeight="1">
      <c r="A22" s="137" t="s">
        <v>216</v>
      </c>
      <c r="B22" s="199"/>
      <c r="C22" s="92" t="s">
        <v>209</v>
      </c>
      <c r="D22" s="88"/>
      <c r="E22" s="92" t="s">
        <v>209</v>
      </c>
      <c r="F22" s="88"/>
      <c r="G22" s="92" t="s">
        <v>209</v>
      </c>
      <c r="H22" s="88"/>
      <c r="I22" s="92" t="s">
        <v>209</v>
      </c>
      <c r="J22" s="88"/>
      <c r="K22" s="92" t="s">
        <v>209</v>
      </c>
      <c r="L22" s="202"/>
      <c r="M22" s="240">
        <f>SUM(M21)</f>
        <v>-7048938</v>
      </c>
      <c r="N22" s="202"/>
      <c r="O22" s="92" t="s">
        <v>209</v>
      </c>
      <c r="P22" s="88"/>
      <c r="Q22" s="92" t="s">
        <v>209</v>
      </c>
      <c r="R22" s="88"/>
      <c r="S22" s="92" t="s">
        <v>209</v>
      </c>
      <c r="T22" s="204"/>
      <c r="U22" s="203">
        <f>M22</f>
        <v>-7048938</v>
      </c>
    </row>
    <row r="23" spans="1:21" s="76" customFormat="1" ht="21.75" customHeight="1">
      <c r="A23" s="71" t="s">
        <v>230</v>
      </c>
      <c r="B23" s="199"/>
      <c r="C23" s="86"/>
      <c r="D23" s="169"/>
      <c r="E23" s="86"/>
      <c r="F23" s="169"/>
      <c r="G23" s="86"/>
      <c r="H23" s="169"/>
      <c r="I23" s="86"/>
      <c r="J23" s="169"/>
      <c r="K23" s="86"/>
      <c r="L23" s="169"/>
      <c r="M23" s="169"/>
      <c r="N23" s="169"/>
      <c r="O23" s="86"/>
      <c r="P23" s="88"/>
      <c r="Q23" s="86"/>
      <c r="R23" s="88"/>
      <c r="S23" s="86"/>
      <c r="T23" s="56"/>
      <c r="U23" s="56"/>
    </row>
    <row r="24" spans="1:21" s="76" customFormat="1" ht="21.75" customHeight="1">
      <c r="A24" s="71" t="s">
        <v>212</v>
      </c>
      <c r="B24" s="199"/>
      <c r="C24" s="92" t="s">
        <v>209</v>
      </c>
      <c r="D24" s="88"/>
      <c r="E24" s="92" t="s">
        <v>209</v>
      </c>
      <c r="F24" s="88"/>
      <c r="G24" s="92" t="s">
        <v>209</v>
      </c>
      <c r="H24" s="88"/>
      <c r="I24" s="92" t="s">
        <v>209</v>
      </c>
      <c r="J24" s="88"/>
      <c r="K24" s="92" t="s">
        <v>209</v>
      </c>
      <c r="L24" s="202"/>
      <c r="M24" s="203">
        <f>SUM(M22)</f>
        <v>-7048938</v>
      </c>
      <c r="N24" s="202"/>
      <c r="O24" s="92" t="s">
        <v>209</v>
      </c>
      <c r="P24" s="88"/>
      <c r="Q24" s="92" t="s">
        <v>209</v>
      </c>
      <c r="R24" s="88"/>
      <c r="S24" s="92" t="s">
        <v>209</v>
      </c>
      <c r="T24" s="204"/>
      <c r="U24" s="203">
        <f>U22</f>
        <v>-7048938</v>
      </c>
    </row>
    <row r="25" spans="1:21" s="146" customFormat="1" ht="21.75" customHeight="1">
      <c r="A25" s="248" t="s">
        <v>103</v>
      </c>
      <c r="B25" s="248"/>
      <c r="C25" s="87" t="s">
        <v>209</v>
      </c>
      <c r="D25" s="86"/>
      <c r="E25" s="87" t="s">
        <v>209</v>
      </c>
      <c r="F25" s="86"/>
      <c r="G25" s="87" t="s">
        <v>209</v>
      </c>
      <c r="H25" s="86"/>
      <c r="I25" s="87" t="s">
        <v>209</v>
      </c>
      <c r="J25" s="86"/>
      <c r="K25" s="87" t="s">
        <v>209</v>
      </c>
      <c r="L25" s="205"/>
      <c r="M25" s="168">
        <v>10525865</v>
      </c>
      <c r="N25" s="205"/>
      <c r="O25" s="87" t="s">
        <v>209</v>
      </c>
      <c r="P25" s="86"/>
      <c r="Q25" s="87" t="s">
        <v>209</v>
      </c>
      <c r="R25" s="86"/>
      <c r="S25" s="87" t="s">
        <v>209</v>
      </c>
      <c r="T25" s="205"/>
      <c r="U25" s="168">
        <f>M25</f>
        <v>10525865</v>
      </c>
    </row>
    <row r="26" spans="1:21" s="76" customFormat="1" ht="21.75" customHeight="1" thickBot="1">
      <c r="A26" s="160" t="s">
        <v>155</v>
      </c>
      <c r="B26" s="71"/>
      <c r="C26" s="206">
        <f>C17</f>
        <v>7519938</v>
      </c>
      <c r="D26" s="56"/>
      <c r="E26" s="206">
        <f>E17</f>
        <v>-1628825</v>
      </c>
      <c r="F26" s="56"/>
      <c r="G26" s="206">
        <f>G17</f>
        <v>16478865</v>
      </c>
      <c r="H26" s="56"/>
      <c r="I26" s="206">
        <f>I17</f>
        <v>820666</v>
      </c>
      <c r="J26" s="56"/>
      <c r="K26" s="206">
        <f>K17</f>
        <v>1628825</v>
      </c>
      <c r="L26" s="56"/>
      <c r="M26" s="206">
        <f>M17+M24+M25</f>
        <v>22698182</v>
      </c>
      <c r="N26" s="56"/>
      <c r="O26" s="206">
        <f>O17</f>
        <v>593474</v>
      </c>
      <c r="P26" s="56"/>
      <c r="Q26" s="207" t="s">
        <v>209</v>
      </c>
      <c r="R26" s="56"/>
      <c r="S26" s="206">
        <f>S17</f>
        <v>593474</v>
      </c>
      <c r="T26" s="56"/>
      <c r="U26" s="206">
        <f>SUM(U17+U22+U25)</f>
        <v>48111125</v>
      </c>
    </row>
    <row r="27" ht="22.5" customHeight="1" thickTop="1"/>
  </sheetData>
  <sheetProtection/>
  <mergeCells count="3">
    <mergeCell ref="C11:U11"/>
    <mergeCell ref="C5:U5"/>
    <mergeCell ref="O6:S6"/>
  </mergeCells>
  <printOptions/>
  <pageMargins left="0.82" right="0.3" top="0.48" bottom="0.5" header="0.5" footer="0"/>
  <pageSetup firstPageNumber="11" useFirstPageNumber="1" horizontalDpi="600" verticalDpi="600" orientation="landscape" paperSize="9" scale="63" r:id="rId1"/>
  <headerFooter alignWithMargins="0">
    <oddFooter>&amp;L  หมายเหตุประกอบงบการเงินเป็นส่วนหนึ่งของงบการเงินนี้
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34"/>
  <sheetViews>
    <sheetView view="pageBreakPreview" zoomScale="70" zoomScaleSheetLayoutView="70" workbookViewId="0" topLeftCell="A4">
      <selection activeCell="A1" sqref="A1"/>
    </sheetView>
  </sheetViews>
  <sheetFormatPr defaultColWidth="9.140625" defaultRowHeight="22.5" customHeight="1"/>
  <cols>
    <col min="1" max="1" width="32.28125" style="77" customWidth="1"/>
    <col min="2" max="2" width="8.57421875" style="77" customWidth="1"/>
    <col min="3" max="3" width="17.28125" style="77" customWidth="1"/>
    <col min="4" max="4" width="2.140625" style="77" customWidth="1"/>
    <col min="5" max="5" width="17.28125" style="77" customWidth="1"/>
    <col min="6" max="6" width="2.140625" style="77" customWidth="1"/>
    <col min="7" max="7" width="17.28125" style="77" customWidth="1"/>
    <col min="8" max="8" width="2.140625" style="77" customWidth="1"/>
    <col min="9" max="9" width="17.28125" style="77" customWidth="1"/>
    <col min="10" max="10" width="2.140625" style="77" customWidth="1"/>
    <col min="11" max="11" width="17.28125" style="77" customWidth="1"/>
    <col min="12" max="12" width="2.140625" style="77" customWidth="1"/>
    <col min="13" max="13" width="17.28125" style="77" customWidth="1"/>
    <col min="14" max="14" width="2.140625" style="77" customWidth="1"/>
    <col min="15" max="15" width="17.28125" style="77" customWidth="1"/>
    <col min="16" max="16" width="2.140625" style="77" customWidth="1"/>
    <col min="17" max="17" width="17.28125" style="77" customWidth="1"/>
    <col min="18" max="18" width="2.140625" style="77" customWidth="1"/>
    <col min="19" max="19" width="17.28125" style="77" customWidth="1"/>
    <col min="20" max="20" width="2.140625" style="77" customWidth="1"/>
    <col min="21" max="21" width="17.28125" style="77" customWidth="1"/>
    <col min="22" max="16384" width="9.140625" style="77" customWidth="1"/>
  </cols>
  <sheetData>
    <row r="1" spans="1:20" ht="24.75" customHeight="1">
      <c r="A1" s="189" t="s">
        <v>148</v>
      </c>
      <c r="B1" s="110"/>
      <c r="C1" s="114"/>
      <c r="D1" s="110"/>
      <c r="F1" s="110"/>
      <c r="H1" s="110"/>
      <c r="I1" s="110"/>
      <c r="J1" s="110"/>
      <c r="K1" s="110"/>
      <c r="L1" s="110"/>
      <c r="M1" s="110"/>
      <c r="N1" s="110"/>
      <c r="P1" s="110"/>
      <c r="T1" s="110"/>
    </row>
    <row r="2" spans="1:20" ht="24.75" customHeight="1">
      <c r="A2" s="189" t="s">
        <v>196</v>
      </c>
      <c r="B2" s="110"/>
      <c r="C2" s="114"/>
      <c r="D2" s="110"/>
      <c r="F2" s="110"/>
      <c r="H2" s="110"/>
      <c r="I2" s="110"/>
      <c r="J2" s="110"/>
      <c r="K2" s="110"/>
      <c r="L2" s="110"/>
      <c r="M2" s="110"/>
      <c r="N2" s="110"/>
      <c r="P2" s="110"/>
      <c r="T2" s="110"/>
    </row>
    <row r="3" spans="1:20" ht="24.75" customHeight="1">
      <c r="A3" s="164" t="s">
        <v>252</v>
      </c>
      <c r="B3" s="109"/>
      <c r="C3" s="114"/>
      <c r="D3" s="110"/>
      <c r="F3" s="110"/>
      <c r="H3" s="110"/>
      <c r="I3" s="110"/>
      <c r="J3" s="110"/>
      <c r="K3" s="110"/>
      <c r="L3" s="110"/>
      <c r="M3" s="110"/>
      <c r="N3" s="110"/>
      <c r="P3" s="110"/>
      <c r="T3" s="110"/>
    </row>
    <row r="4" spans="1:21" ht="21.75" customHeight="1">
      <c r="A4" s="190"/>
      <c r="B4" s="190"/>
      <c r="C4" s="114"/>
      <c r="D4" s="190"/>
      <c r="E4" s="42"/>
      <c r="F4" s="190"/>
      <c r="G4" s="42"/>
      <c r="H4" s="190"/>
      <c r="I4" s="190"/>
      <c r="J4" s="190"/>
      <c r="K4" s="190"/>
      <c r="L4" s="190"/>
      <c r="M4" s="190"/>
      <c r="N4" s="190"/>
      <c r="O4" s="42"/>
      <c r="P4" s="190"/>
      <c r="Q4" s="42"/>
      <c r="R4" s="42"/>
      <c r="S4" s="42"/>
      <c r="T4" s="190"/>
      <c r="U4" s="115" t="s">
        <v>168</v>
      </c>
    </row>
    <row r="5" spans="1:21" ht="21.75" customHeight="1">
      <c r="A5" s="191"/>
      <c r="B5" s="191"/>
      <c r="C5" s="257" t="s">
        <v>51</v>
      </c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</row>
    <row r="6" spans="1:21" ht="21.75" customHeight="1">
      <c r="A6" s="191"/>
      <c r="B6" s="191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258" t="s">
        <v>195</v>
      </c>
      <c r="P6" s="258"/>
      <c r="Q6" s="258"/>
      <c r="R6" s="258"/>
      <c r="S6" s="258"/>
      <c r="T6" s="192"/>
      <c r="U6" s="50"/>
    </row>
    <row r="7" spans="1:21" ht="21.75" customHeight="1">
      <c r="A7" s="191"/>
      <c r="B7" s="191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52" t="s">
        <v>48</v>
      </c>
      <c r="R7" s="192"/>
      <c r="S7" s="193" t="s">
        <v>197</v>
      </c>
      <c r="T7" s="192"/>
      <c r="U7" s="50"/>
    </row>
    <row r="8" spans="1:21" ht="21.75" customHeight="1">
      <c r="A8" s="122"/>
      <c r="B8" s="122"/>
      <c r="C8" s="122" t="s">
        <v>21</v>
      </c>
      <c r="D8" s="122"/>
      <c r="E8" s="122"/>
      <c r="F8" s="122"/>
      <c r="G8" s="122"/>
      <c r="H8" s="192"/>
      <c r="I8" s="192"/>
      <c r="J8" s="192"/>
      <c r="K8" s="192"/>
      <c r="L8" s="192"/>
      <c r="M8" s="194" t="s">
        <v>65</v>
      </c>
      <c r="N8" s="192"/>
      <c r="O8" s="52" t="s">
        <v>120</v>
      </c>
      <c r="P8" s="52"/>
      <c r="Q8" s="52" t="s">
        <v>122</v>
      </c>
      <c r="R8" s="52"/>
      <c r="S8" s="119" t="s">
        <v>198</v>
      </c>
      <c r="T8" s="122"/>
      <c r="U8" s="50"/>
    </row>
    <row r="9" spans="1:21" ht="21.75" customHeight="1">
      <c r="A9" s="122"/>
      <c r="B9" s="122"/>
      <c r="C9" s="122" t="s">
        <v>77</v>
      </c>
      <c r="D9" s="122"/>
      <c r="E9" s="52" t="s">
        <v>104</v>
      </c>
      <c r="F9" s="122"/>
      <c r="G9" s="122" t="s">
        <v>30</v>
      </c>
      <c r="H9" s="122"/>
      <c r="I9" s="122" t="s">
        <v>124</v>
      </c>
      <c r="J9" s="122"/>
      <c r="K9" s="51" t="s">
        <v>132</v>
      </c>
      <c r="L9" s="122"/>
      <c r="M9" s="122" t="s">
        <v>41</v>
      </c>
      <c r="N9" s="122"/>
      <c r="O9" s="52" t="s">
        <v>69</v>
      </c>
      <c r="P9" s="52"/>
      <c r="Q9" s="72" t="s">
        <v>123</v>
      </c>
      <c r="R9" s="52"/>
      <c r="S9" s="120" t="s">
        <v>200</v>
      </c>
      <c r="T9" s="122"/>
      <c r="U9" s="120" t="s">
        <v>94</v>
      </c>
    </row>
    <row r="10" spans="1:21" ht="21.75" customHeight="1">
      <c r="A10" s="195"/>
      <c r="B10" s="124" t="s">
        <v>1</v>
      </c>
      <c r="C10" s="125" t="s">
        <v>202</v>
      </c>
      <c r="D10" s="195"/>
      <c r="E10" s="53" t="s">
        <v>118</v>
      </c>
      <c r="F10" s="195"/>
      <c r="G10" s="125" t="s">
        <v>228</v>
      </c>
      <c r="H10" s="195"/>
      <c r="I10" s="125" t="s">
        <v>96</v>
      </c>
      <c r="J10" s="195"/>
      <c r="K10" s="53" t="s">
        <v>115</v>
      </c>
      <c r="L10" s="195"/>
      <c r="M10" s="125" t="s">
        <v>71</v>
      </c>
      <c r="N10" s="195"/>
      <c r="O10" s="53" t="s">
        <v>0</v>
      </c>
      <c r="P10" s="52"/>
      <c r="Q10" s="73" t="s">
        <v>121</v>
      </c>
      <c r="R10" s="51"/>
      <c r="S10" s="126" t="s">
        <v>20</v>
      </c>
      <c r="T10" s="195"/>
      <c r="U10" s="126" t="s">
        <v>32</v>
      </c>
    </row>
    <row r="11" spans="1:21" ht="21.75" customHeight="1">
      <c r="A11" s="195"/>
      <c r="B11" s="195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</row>
    <row r="12" spans="1:21" s="42" customFormat="1" ht="21.75" customHeight="1">
      <c r="A12" s="71" t="s">
        <v>187</v>
      </c>
      <c r="B12" s="77"/>
      <c r="C12" s="77"/>
      <c r="D12" s="77"/>
      <c r="E12" s="77"/>
      <c r="F12" s="77"/>
      <c r="G12" s="77"/>
      <c r="H12" s="77"/>
      <c r="I12" s="77"/>
      <c r="J12" s="77"/>
      <c r="K12" s="76"/>
      <c r="L12" s="77"/>
      <c r="M12" s="77"/>
      <c r="N12" s="77"/>
      <c r="O12" s="77"/>
      <c r="P12" s="77"/>
      <c r="Q12" s="77"/>
      <c r="R12" s="77"/>
      <c r="S12" s="208"/>
      <c r="T12" s="77"/>
      <c r="U12" s="77"/>
    </row>
    <row r="13" spans="1:21" s="42" customFormat="1" ht="21.75" customHeight="1">
      <c r="A13" s="71" t="s">
        <v>206</v>
      </c>
      <c r="B13" s="77"/>
      <c r="C13" s="209">
        <v>7519938</v>
      </c>
      <c r="D13" s="209"/>
      <c r="E13" s="209">
        <v>-1628825</v>
      </c>
      <c r="F13" s="209"/>
      <c r="G13" s="209">
        <v>16478865</v>
      </c>
      <c r="H13" s="209"/>
      <c r="I13" s="209">
        <v>820666</v>
      </c>
      <c r="J13" s="209"/>
      <c r="K13" s="17">
        <v>1628825</v>
      </c>
      <c r="L13" s="209"/>
      <c r="M13" s="209">
        <v>22698182</v>
      </c>
      <c r="N13" s="209"/>
      <c r="O13" s="209">
        <v>600629</v>
      </c>
      <c r="P13" s="209"/>
      <c r="Q13" s="210" t="s">
        <v>139</v>
      </c>
      <c r="R13" s="209"/>
      <c r="S13" s="209">
        <f>SUM(O13:Q13)</f>
        <v>600629</v>
      </c>
      <c r="T13" s="209"/>
      <c r="U13" s="209">
        <f>C13+E13+G13+I13+K13+M13+S13</f>
        <v>48118280</v>
      </c>
    </row>
    <row r="14" spans="1:21" s="42" customFormat="1" ht="21.75" customHeight="1">
      <c r="A14" s="74" t="s">
        <v>207</v>
      </c>
      <c r="B14" s="77"/>
      <c r="C14" s="77"/>
      <c r="D14" s="77"/>
      <c r="E14" s="77"/>
      <c r="F14" s="77"/>
      <c r="G14" s="77"/>
      <c r="H14" s="77"/>
      <c r="I14" s="77"/>
      <c r="J14" s="77"/>
      <c r="K14" s="76"/>
      <c r="L14" s="77"/>
      <c r="M14" s="77"/>
      <c r="N14" s="77"/>
      <c r="O14" s="77"/>
      <c r="P14" s="77"/>
      <c r="Q14" s="77"/>
      <c r="R14" s="77"/>
      <c r="S14" s="208"/>
      <c r="T14" s="77"/>
      <c r="U14" s="77"/>
    </row>
    <row r="15" spans="1:21" s="42" customFormat="1" ht="21.75" customHeight="1">
      <c r="A15" s="74" t="s">
        <v>208</v>
      </c>
      <c r="B15" s="124">
        <v>3</v>
      </c>
      <c r="C15" s="196" t="s">
        <v>209</v>
      </c>
      <c r="D15" s="77"/>
      <c r="E15" s="196" t="s">
        <v>209</v>
      </c>
      <c r="F15" s="77"/>
      <c r="G15" s="196" t="s">
        <v>209</v>
      </c>
      <c r="H15" s="77"/>
      <c r="I15" s="196" t="s">
        <v>209</v>
      </c>
      <c r="J15" s="77"/>
      <c r="K15" s="196" t="s">
        <v>209</v>
      </c>
      <c r="L15" s="77"/>
      <c r="M15" s="196" t="s">
        <v>209</v>
      </c>
      <c r="N15" s="77"/>
      <c r="O15" s="131">
        <v>-7155</v>
      </c>
      <c r="P15" s="77"/>
      <c r="Q15" s="196" t="s">
        <v>209</v>
      </c>
      <c r="R15" s="77"/>
      <c r="S15" s="131">
        <f>SUM(O15:Q15)</f>
        <v>-7155</v>
      </c>
      <c r="T15" s="77"/>
      <c r="U15" s="131">
        <f>SUM(S15)</f>
        <v>-7155</v>
      </c>
    </row>
    <row r="16" spans="1:2" s="76" customFormat="1" ht="21.75" customHeight="1">
      <c r="A16" s="71" t="s">
        <v>187</v>
      </c>
      <c r="B16" s="71"/>
    </row>
    <row r="17" spans="1:21" s="76" customFormat="1" ht="21.75" customHeight="1">
      <c r="A17" s="71" t="s">
        <v>226</v>
      </c>
      <c r="B17" s="71"/>
      <c r="C17" s="54">
        <f>SUM(C13:C15)</f>
        <v>7519938</v>
      </c>
      <c r="D17" s="54"/>
      <c r="E17" s="54">
        <f>SUM(E13:E15)</f>
        <v>-1628825</v>
      </c>
      <c r="F17" s="54"/>
      <c r="G17" s="54">
        <f>SUM(G13:G15)</f>
        <v>16478865</v>
      </c>
      <c r="H17" s="54"/>
      <c r="I17" s="54">
        <f>SUM(I13:I15)</f>
        <v>820666</v>
      </c>
      <c r="J17" s="54"/>
      <c r="K17" s="54">
        <f>SUM(K13:K15)</f>
        <v>1628825</v>
      </c>
      <c r="L17" s="54"/>
      <c r="M17" s="54">
        <f>SUM(M13:M15)</f>
        <v>22698182</v>
      </c>
      <c r="N17" s="54"/>
      <c r="O17" s="54">
        <f>SUM(O13:O15)</f>
        <v>593474</v>
      </c>
      <c r="P17" s="54"/>
      <c r="Q17" s="88" t="s">
        <v>139</v>
      </c>
      <c r="R17" s="88"/>
      <c r="S17" s="54">
        <f>SUM(S13:S15)</f>
        <v>593474</v>
      </c>
      <c r="T17" s="54"/>
      <c r="U17" s="54">
        <f>C17+E17+G17+I17+K17+M17+S17</f>
        <v>48111125</v>
      </c>
    </row>
    <row r="18" spans="1:21" s="76" customFormat="1" ht="21.75" customHeight="1">
      <c r="A18" s="74" t="s">
        <v>207</v>
      </c>
      <c r="B18" s="71"/>
      <c r="C18" s="54"/>
      <c r="D18" s="54"/>
      <c r="E18" s="13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88"/>
      <c r="R18" s="88"/>
      <c r="S18" s="147"/>
      <c r="T18" s="54"/>
      <c r="U18" s="54"/>
    </row>
    <row r="19" spans="1:21" s="76" customFormat="1" ht="21.75" customHeight="1">
      <c r="A19" s="74" t="s">
        <v>208</v>
      </c>
      <c r="B19" s="124">
        <v>3</v>
      </c>
      <c r="C19" s="87" t="s">
        <v>209</v>
      </c>
      <c r="D19" s="54"/>
      <c r="E19" s="87" t="s">
        <v>209</v>
      </c>
      <c r="F19" s="54"/>
      <c r="G19" s="87" t="s">
        <v>209</v>
      </c>
      <c r="H19" s="54"/>
      <c r="I19" s="87" t="s">
        <v>209</v>
      </c>
      <c r="J19" s="54"/>
      <c r="K19" s="87" t="s">
        <v>209</v>
      </c>
      <c r="L19" s="54"/>
      <c r="M19" s="143">
        <f>-858418+11775</f>
        <v>-846643</v>
      </c>
      <c r="N19" s="54"/>
      <c r="O19" s="87" t="s">
        <v>209</v>
      </c>
      <c r="P19" s="54"/>
      <c r="Q19" s="196" t="s">
        <v>209</v>
      </c>
      <c r="R19" s="88"/>
      <c r="S19" s="87" t="s">
        <v>209</v>
      </c>
      <c r="T19" s="54"/>
      <c r="U19" s="150">
        <f>SUM(C19:T19)</f>
        <v>-846643</v>
      </c>
    </row>
    <row r="20" spans="1:21" s="76" customFormat="1" ht="21.75" customHeight="1">
      <c r="A20" s="71" t="s">
        <v>187</v>
      </c>
      <c r="B20" s="199"/>
      <c r="C20" s="86"/>
      <c r="D20" s="56"/>
      <c r="E20" s="86"/>
      <c r="F20" s="56"/>
      <c r="G20" s="86"/>
      <c r="H20" s="56"/>
      <c r="I20" s="86"/>
      <c r="J20" s="56"/>
      <c r="K20" s="86"/>
      <c r="L20" s="56"/>
      <c r="M20" s="155"/>
      <c r="N20" s="56"/>
      <c r="O20" s="86"/>
      <c r="P20" s="56"/>
      <c r="Q20" s="86"/>
      <c r="R20" s="88"/>
      <c r="S20" s="86"/>
      <c r="T20" s="56"/>
      <c r="U20" s="79"/>
    </row>
    <row r="21" spans="1:21" s="76" customFormat="1" ht="21.75" customHeight="1">
      <c r="A21" s="71" t="s">
        <v>210</v>
      </c>
      <c r="B21" s="71"/>
      <c r="C21" s="203">
        <f>SUM(C17:C19)</f>
        <v>7519938</v>
      </c>
      <c r="D21" s="56"/>
      <c r="E21" s="203">
        <f>SUM(E17:E19)</f>
        <v>-1628825</v>
      </c>
      <c r="F21" s="56"/>
      <c r="G21" s="203">
        <f>SUM(G17:G19)</f>
        <v>16478865</v>
      </c>
      <c r="H21" s="56"/>
      <c r="I21" s="203">
        <f>SUM(I17:I19)</f>
        <v>820666</v>
      </c>
      <c r="J21" s="56"/>
      <c r="K21" s="203">
        <f>SUM(K17:K19)</f>
        <v>1628825</v>
      </c>
      <c r="L21" s="56"/>
      <c r="M21" s="203">
        <f>SUM(M17:M19)</f>
        <v>21851539</v>
      </c>
      <c r="N21" s="56"/>
      <c r="O21" s="203">
        <f>SUM(O17:O19)</f>
        <v>593474</v>
      </c>
      <c r="P21" s="56"/>
      <c r="Q21" s="92" t="s">
        <v>139</v>
      </c>
      <c r="R21" s="88"/>
      <c r="S21" s="203">
        <f>SUM(S17:S19)</f>
        <v>593474</v>
      </c>
      <c r="T21" s="56"/>
      <c r="U21" s="203">
        <f>SUM(U17:U19)</f>
        <v>47264482</v>
      </c>
    </row>
    <row r="22" spans="1:21" s="76" customFormat="1" ht="21.75" customHeight="1">
      <c r="A22" s="71" t="s">
        <v>211</v>
      </c>
      <c r="B22" s="71"/>
      <c r="C22" s="54"/>
      <c r="D22" s="54"/>
      <c r="E22" s="13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88"/>
      <c r="R22" s="88"/>
      <c r="S22" s="147"/>
      <c r="T22" s="54"/>
      <c r="U22" s="54"/>
    </row>
    <row r="23" spans="1:21" s="76" customFormat="1" ht="21.75" customHeight="1">
      <c r="A23" s="71" t="s">
        <v>212</v>
      </c>
      <c r="B23" s="71"/>
      <c r="C23" s="54"/>
      <c r="D23" s="54"/>
      <c r="E23" s="13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88"/>
      <c r="R23" s="88"/>
      <c r="S23" s="147"/>
      <c r="T23" s="54"/>
      <c r="U23" s="54"/>
    </row>
    <row r="24" spans="1:21" s="76" customFormat="1" ht="21.75" customHeight="1">
      <c r="A24" s="137" t="s">
        <v>213</v>
      </c>
      <c r="B24" s="71"/>
      <c r="C24" s="54"/>
      <c r="D24" s="54"/>
      <c r="E24" s="13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88"/>
      <c r="R24" s="88"/>
      <c r="S24" s="147"/>
      <c r="T24" s="54"/>
      <c r="U24" s="54"/>
    </row>
    <row r="25" spans="1:21" s="76" customFormat="1" ht="21.75" customHeight="1">
      <c r="A25" s="74" t="s">
        <v>229</v>
      </c>
      <c r="B25" s="199">
        <v>33</v>
      </c>
      <c r="C25" s="87" t="s">
        <v>209</v>
      </c>
      <c r="D25" s="211"/>
      <c r="E25" s="87" t="s">
        <v>209</v>
      </c>
      <c r="F25" s="211"/>
      <c r="G25" s="87" t="s">
        <v>209</v>
      </c>
      <c r="H25" s="211"/>
      <c r="I25" s="87" t="s">
        <v>209</v>
      </c>
      <c r="J25" s="211"/>
      <c r="K25" s="87" t="s">
        <v>209</v>
      </c>
      <c r="L25" s="211"/>
      <c r="M25" s="168">
        <v>-8106279</v>
      </c>
      <c r="N25" s="211"/>
      <c r="O25" s="87" t="s">
        <v>209</v>
      </c>
      <c r="P25" s="211"/>
      <c r="Q25" s="87" t="s">
        <v>209</v>
      </c>
      <c r="R25" s="86"/>
      <c r="S25" s="87" t="s">
        <v>209</v>
      </c>
      <c r="T25" s="54"/>
      <c r="U25" s="168">
        <f>M25</f>
        <v>-8106279</v>
      </c>
    </row>
    <row r="26" spans="1:21" s="76" customFormat="1" ht="21.75" customHeight="1">
      <c r="A26" s="137" t="s">
        <v>216</v>
      </c>
      <c r="B26" s="199"/>
      <c r="C26" s="92" t="s">
        <v>209</v>
      </c>
      <c r="D26" s="54"/>
      <c r="E26" s="92" t="s">
        <v>209</v>
      </c>
      <c r="F26" s="54"/>
      <c r="G26" s="92" t="s">
        <v>209</v>
      </c>
      <c r="H26" s="54"/>
      <c r="I26" s="92" t="s">
        <v>209</v>
      </c>
      <c r="J26" s="54"/>
      <c r="K26" s="92" t="s">
        <v>209</v>
      </c>
      <c r="L26" s="54"/>
      <c r="M26" s="203">
        <f>M25</f>
        <v>-8106279</v>
      </c>
      <c r="N26" s="54"/>
      <c r="O26" s="92" t="s">
        <v>209</v>
      </c>
      <c r="P26" s="54"/>
      <c r="Q26" s="92" t="s">
        <v>209</v>
      </c>
      <c r="R26" s="88"/>
      <c r="S26" s="92" t="s">
        <v>209</v>
      </c>
      <c r="T26" s="54"/>
      <c r="U26" s="203">
        <f>M26</f>
        <v>-8106279</v>
      </c>
    </row>
    <row r="27" spans="1:21" s="76" customFormat="1" ht="21.75" customHeight="1">
      <c r="A27" s="71" t="s">
        <v>230</v>
      </c>
      <c r="B27" s="199"/>
      <c r="C27" s="56"/>
      <c r="D27" s="54"/>
      <c r="E27" s="212"/>
      <c r="F27" s="54"/>
      <c r="G27" s="56"/>
      <c r="H27" s="54"/>
      <c r="I27" s="56"/>
      <c r="J27" s="54"/>
      <c r="K27" s="56"/>
      <c r="L27" s="54"/>
      <c r="M27" s="56"/>
      <c r="N27" s="54"/>
      <c r="O27" s="56"/>
      <c r="P27" s="54"/>
      <c r="Q27" s="88"/>
      <c r="R27" s="88"/>
      <c r="S27" s="147"/>
      <c r="T27" s="54"/>
      <c r="U27" s="56"/>
    </row>
    <row r="28" spans="1:21" s="76" customFormat="1" ht="21.75" customHeight="1">
      <c r="A28" s="71" t="s">
        <v>212</v>
      </c>
      <c r="B28" s="199"/>
      <c r="C28" s="92" t="s">
        <v>209</v>
      </c>
      <c r="D28" s="54"/>
      <c r="E28" s="92" t="s">
        <v>209</v>
      </c>
      <c r="F28" s="54"/>
      <c r="G28" s="92" t="s">
        <v>209</v>
      </c>
      <c r="H28" s="54"/>
      <c r="I28" s="92" t="s">
        <v>209</v>
      </c>
      <c r="J28" s="54"/>
      <c r="K28" s="92" t="s">
        <v>209</v>
      </c>
      <c r="L28" s="54"/>
      <c r="M28" s="154">
        <f>M26</f>
        <v>-8106279</v>
      </c>
      <c r="N28" s="54"/>
      <c r="O28" s="92" t="s">
        <v>209</v>
      </c>
      <c r="P28" s="54"/>
      <c r="Q28" s="92" t="s">
        <v>209</v>
      </c>
      <c r="R28" s="88"/>
      <c r="S28" s="92" t="s">
        <v>209</v>
      </c>
      <c r="T28" s="54"/>
      <c r="U28" s="154">
        <f>M28</f>
        <v>-8106279</v>
      </c>
    </row>
    <row r="29" spans="1:21" s="76" customFormat="1" ht="21.75" customHeight="1">
      <c r="A29" s="71" t="s">
        <v>257</v>
      </c>
      <c r="B29" s="71"/>
      <c r="C29" s="54"/>
      <c r="D29" s="54"/>
      <c r="E29" s="13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88"/>
      <c r="R29" s="88"/>
      <c r="S29" s="147"/>
      <c r="T29" s="54"/>
      <c r="U29" s="54"/>
    </row>
    <row r="30" spans="1:21" s="76" customFormat="1" ht="21.75" customHeight="1">
      <c r="A30" s="74" t="s">
        <v>223</v>
      </c>
      <c r="B30" s="71"/>
      <c r="C30" s="86" t="s">
        <v>209</v>
      </c>
      <c r="D30" s="211"/>
      <c r="E30" s="86" t="s">
        <v>209</v>
      </c>
      <c r="F30" s="211"/>
      <c r="G30" s="86" t="s">
        <v>209</v>
      </c>
      <c r="H30" s="211"/>
      <c r="I30" s="86" t="s">
        <v>209</v>
      </c>
      <c r="J30" s="86"/>
      <c r="K30" s="86" t="s">
        <v>209</v>
      </c>
      <c r="L30" s="54"/>
      <c r="M30" s="155">
        <v>12715862</v>
      </c>
      <c r="N30" s="54"/>
      <c r="O30" s="86" t="s">
        <v>209</v>
      </c>
      <c r="P30" s="211"/>
      <c r="Q30" s="86" t="s">
        <v>209</v>
      </c>
      <c r="R30" s="86"/>
      <c r="S30" s="86" t="s">
        <v>209</v>
      </c>
      <c r="T30" s="54"/>
      <c r="U30" s="211">
        <f>M30</f>
        <v>12715862</v>
      </c>
    </row>
    <row r="31" spans="1:21" s="76" customFormat="1" ht="21.75" customHeight="1">
      <c r="A31" s="74" t="s">
        <v>224</v>
      </c>
      <c r="B31" s="71"/>
      <c r="C31" s="87" t="s">
        <v>209</v>
      </c>
      <c r="D31" s="54"/>
      <c r="E31" s="87" t="s">
        <v>209</v>
      </c>
      <c r="F31" s="54"/>
      <c r="G31" s="87" t="s">
        <v>209</v>
      </c>
      <c r="H31" s="54"/>
      <c r="I31" s="87" t="s">
        <v>209</v>
      </c>
      <c r="J31" s="54"/>
      <c r="K31" s="87" t="s">
        <v>209</v>
      </c>
      <c r="L31" s="54"/>
      <c r="M31" s="87" t="s">
        <v>209</v>
      </c>
      <c r="N31" s="54"/>
      <c r="O31" s="143">
        <v>85158</v>
      </c>
      <c r="P31" s="54"/>
      <c r="Q31" s="86" t="s">
        <v>209</v>
      </c>
      <c r="R31" s="88"/>
      <c r="S31" s="143">
        <v>85158</v>
      </c>
      <c r="T31" s="54"/>
      <c r="U31" s="168">
        <f>S31</f>
        <v>85158</v>
      </c>
    </row>
    <row r="32" spans="1:21" s="76" customFormat="1" ht="21.75" customHeight="1">
      <c r="A32" s="71" t="s">
        <v>258</v>
      </c>
      <c r="B32" s="71"/>
      <c r="C32" s="92" t="s">
        <v>209</v>
      </c>
      <c r="D32" s="54"/>
      <c r="E32" s="92" t="s">
        <v>209</v>
      </c>
      <c r="F32" s="54"/>
      <c r="G32" s="92" t="s">
        <v>209</v>
      </c>
      <c r="H32" s="54"/>
      <c r="I32" s="92" t="s">
        <v>209</v>
      </c>
      <c r="J32" s="54"/>
      <c r="K32" s="92" t="s">
        <v>209</v>
      </c>
      <c r="L32" s="54"/>
      <c r="M32" s="154">
        <f>SUM(M30:M31)</f>
        <v>12715862</v>
      </c>
      <c r="N32" s="54"/>
      <c r="O32" s="148">
        <f>SUM(O30:O31)</f>
        <v>85158</v>
      </c>
      <c r="P32" s="54"/>
      <c r="Q32" s="213" t="s">
        <v>209</v>
      </c>
      <c r="R32" s="88"/>
      <c r="S32" s="148">
        <f>SUM(S30:S31)</f>
        <v>85158</v>
      </c>
      <c r="T32" s="54"/>
      <c r="U32" s="214">
        <f>SUM(M32,S32)</f>
        <v>12801020</v>
      </c>
    </row>
    <row r="33" spans="1:21" s="76" customFormat="1" ht="21.75" customHeight="1">
      <c r="A33" s="71"/>
      <c r="B33" s="71"/>
      <c r="C33" s="88"/>
      <c r="D33" s="54"/>
      <c r="E33" s="88"/>
      <c r="F33" s="54"/>
      <c r="G33" s="88"/>
      <c r="H33" s="54"/>
      <c r="I33" s="88"/>
      <c r="J33" s="54"/>
      <c r="K33" s="88"/>
      <c r="L33" s="54"/>
      <c r="M33" s="147"/>
      <c r="N33" s="54"/>
      <c r="O33" s="147"/>
      <c r="P33" s="54"/>
      <c r="Q33" s="88"/>
      <c r="R33" s="88"/>
      <c r="S33" s="147"/>
      <c r="T33" s="54"/>
      <c r="U33" s="215"/>
    </row>
    <row r="34" spans="1:21" s="76" customFormat="1" ht="21.75" customHeight="1" thickBot="1">
      <c r="A34" s="133" t="s">
        <v>188</v>
      </c>
      <c r="B34" s="71"/>
      <c r="C34" s="206">
        <f>C21</f>
        <v>7519938</v>
      </c>
      <c r="D34" s="54"/>
      <c r="E34" s="206">
        <f>E21</f>
        <v>-1628825</v>
      </c>
      <c r="F34" s="56"/>
      <c r="G34" s="206">
        <f>G21</f>
        <v>16478865</v>
      </c>
      <c r="H34" s="54"/>
      <c r="I34" s="206">
        <f>I21</f>
        <v>820666</v>
      </c>
      <c r="J34" s="54"/>
      <c r="K34" s="206">
        <f>K21</f>
        <v>1628825</v>
      </c>
      <c r="L34" s="54"/>
      <c r="M34" s="206">
        <f>M21+M32+M28</f>
        <v>26461122</v>
      </c>
      <c r="N34" s="54"/>
      <c r="O34" s="206">
        <f>O21+O32</f>
        <v>678632</v>
      </c>
      <c r="P34" s="32"/>
      <c r="Q34" s="207" t="s">
        <v>209</v>
      </c>
      <c r="R34" s="91"/>
      <c r="S34" s="206">
        <f>O34</f>
        <v>678632</v>
      </c>
      <c r="T34" s="56"/>
      <c r="U34" s="206">
        <f>U21+U32+U28</f>
        <v>51959223</v>
      </c>
    </row>
    <row r="35" ht="22.5" customHeight="1" thickTop="1"/>
  </sheetData>
  <sheetProtection/>
  <mergeCells count="3">
    <mergeCell ref="C5:U5"/>
    <mergeCell ref="O6:S6"/>
    <mergeCell ref="C11:U11"/>
  </mergeCells>
  <printOptions/>
  <pageMargins left="0.82" right="0.3" top="0.48" bottom="0.5" header="0.5" footer="0"/>
  <pageSetup firstPageNumber="12" useFirstPageNumber="1" horizontalDpi="600" verticalDpi="600" orientation="landscape" paperSize="9" scale="63" r:id="rId1"/>
  <headerFooter alignWithMargins="0">
    <oddFooter>&amp;L  หมายเหตุประกอบงบการเงินเป็นส่วนหนึ่งของงบการเงินนี้&amp;C&amp;P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27"/>
  <sheetViews>
    <sheetView showGridLines="0" view="pageBreakPreview" zoomScaleSheetLayoutView="100" workbookViewId="0" topLeftCell="A1">
      <selection activeCell="A3" sqref="A3:G3"/>
    </sheetView>
  </sheetViews>
  <sheetFormatPr defaultColWidth="35.00390625" defaultRowHeight="23.25" customHeight="1"/>
  <cols>
    <col min="1" max="1" width="4.7109375" style="7" customWidth="1"/>
    <col min="2" max="2" width="38.28125" style="7" customWidth="1"/>
    <col min="3" max="3" width="7.57421875" style="2" customWidth="1"/>
    <col min="4" max="4" width="0.85546875" style="7" customWidth="1"/>
    <col min="5" max="5" width="11.8515625" style="22" customWidth="1"/>
    <col min="6" max="6" width="0.85546875" style="15" customWidth="1"/>
    <col min="7" max="7" width="11.8515625" style="22" customWidth="1"/>
    <col min="8" max="8" width="0.85546875" style="15" customWidth="1"/>
    <col min="9" max="9" width="11.8515625" style="15" customWidth="1"/>
    <col min="10" max="10" width="0.9921875" style="15" customWidth="1"/>
    <col min="11" max="11" width="11.8515625" style="15" customWidth="1"/>
    <col min="12" max="16384" width="35.00390625" style="7" customWidth="1"/>
  </cols>
  <sheetData>
    <row r="1" spans="1:11" s="3" customFormat="1" ht="23.25" customHeight="1">
      <c r="A1" s="10" t="s">
        <v>58</v>
      </c>
      <c r="B1" s="10"/>
      <c r="C1" s="2"/>
      <c r="E1" s="20"/>
      <c r="F1" s="12"/>
      <c r="G1" s="20"/>
      <c r="H1" s="12"/>
      <c r="I1" s="12"/>
      <c r="J1" s="12"/>
      <c r="K1" s="12"/>
    </row>
    <row r="2" spans="1:11" s="3" customFormat="1" ht="23.25" customHeight="1">
      <c r="A2" s="10" t="s">
        <v>40</v>
      </c>
      <c r="B2" s="10"/>
      <c r="C2" s="2"/>
      <c r="E2" s="20"/>
      <c r="F2" s="12"/>
      <c r="G2" s="20"/>
      <c r="H2" s="12"/>
      <c r="I2" s="12"/>
      <c r="J2" s="12"/>
      <c r="K2" s="12"/>
    </row>
    <row r="3" spans="1:11" s="3" customFormat="1" ht="23.25" customHeight="1">
      <c r="A3" s="254" t="s">
        <v>186</v>
      </c>
      <c r="B3" s="254"/>
      <c r="C3" s="254"/>
      <c r="D3" s="254"/>
      <c r="E3" s="254"/>
      <c r="F3" s="254"/>
      <c r="G3" s="254"/>
      <c r="H3" s="12"/>
      <c r="I3" s="12"/>
      <c r="J3" s="12"/>
      <c r="K3" s="81"/>
    </row>
    <row r="4" spans="1:11" s="3" customFormat="1" ht="23.25">
      <c r="A4" s="36"/>
      <c r="B4" s="36"/>
      <c r="C4" s="36"/>
      <c r="D4" s="36"/>
      <c r="E4" s="84" t="s">
        <v>169</v>
      </c>
      <c r="F4" s="84"/>
      <c r="G4" s="84" t="s">
        <v>169</v>
      </c>
      <c r="H4" s="84"/>
      <c r="I4" s="84"/>
      <c r="J4" s="85"/>
      <c r="K4" s="81" t="s">
        <v>168</v>
      </c>
    </row>
    <row r="5" spans="1:11" ht="23.25" customHeight="1">
      <c r="A5" s="3"/>
      <c r="B5" s="3"/>
      <c r="D5" s="1"/>
      <c r="E5" s="252" t="s">
        <v>59</v>
      </c>
      <c r="F5" s="252"/>
      <c r="G5" s="252"/>
      <c r="H5" s="13"/>
      <c r="I5" s="252" t="s">
        <v>50</v>
      </c>
      <c r="J5" s="252"/>
      <c r="K5" s="252"/>
    </row>
    <row r="6" spans="3:11" ht="23.25" customHeight="1">
      <c r="C6" s="2" t="s">
        <v>1</v>
      </c>
      <c r="D6" s="2"/>
      <c r="E6" s="242">
        <v>2554</v>
      </c>
      <c r="F6" s="27"/>
      <c r="G6" s="242">
        <v>2553</v>
      </c>
      <c r="H6" s="27"/>
      <c r="I6" s="242">
        <v>2554</v>
      </c>
      <c r="J6" s="27"/>
      <c r="K6" s="241">
        <v>2553</v>
      </c>
    </row>
    <row r="7" spans="4:11" ht="23.25" customHeight="1">
      <c r="D7" s="2"/>
      <c r="E7" s="41"/>
      <c r="F7" s="27"/>
      <c r="G7" s="243" t="s">
        <v>235</v>
      </c>
      <c r="H7" s="27"/>
      <c r="I7" s="41"/>
      <c r="J7" s="27"/>
      <c r="K7" s="243" t="s">
        <v>235</v>
      </c>
    </row>
    <row r="8" spans="1:4" ht="21" customHeight="1">
      <c r="A8" s="11" t="s">
        <v>33</v>
      </c>
      <c r="B8" s="11"/>
      <c r="D8" s="6"/>
    </row>
    <row r="9" spans="1:11" ht="21" customHeight="1">
      <c r="A9" s="7" t="s">
        <v>103</v>
      </c>
      <c r="D9" s="6"/>
      <c r="E9" s="20">
        <v>15956741</v>
      </c>
      <c r="G9" s="22">
        <v>13858504</v>
      </c>
      <c r="I9" s="15">
        <v>12715862</v>
      </c>
      <c r="K9" s="15">
        <v>10525865</v>
      </c>
    </row>
    <row r="10" spans="1:5" ht="21" customHeight="1">
      <c r="A10" s="5" t="s">
        <v>34</v>
      </c>
      <c r="B10" s="5"/>
      <c r="D10" s="6"/>
      <c r="E10" s="20"/>
    </row>
    <row r="11" spans="1:18" ht="21" customHeight="1">
      <c r="A11" s="3" t="s">
        <v>150</v>
      </c>
      <c r="B11" s="3"/>
      <c r="C11" s="2">
        <v>14</v>
      </c>
      <c r="D11" s="6"/>
      <c r="E11" s="20">
        <v>4657998</v>
      </c>
      <c r="G11" s="22">
        <v>4722989</v>
      </c>
      <c r="I11" s="80">
        <v>2027817</v>
      </c>
      <c r="K11" s="80">
        <v>2052385</v>
      </c>
      <c r="L11" s="22"/>
      <c r="M11" s="15"/>
      <c r="N11" s="22">
        <v>4558393</v>
      </c>
      <c r="O11" s="15"/>
      <c r="P11" s="15">
        <v>2097373</v>
      </c>
      <c r="Q11" s="15"/>
      <c r="R11" s="15">
        <v>2041410</v>
      </c>
    </row>
    <row r="12" spans="1:11" ht="21" customHeight="1">
      <c r="A12" s="3" t="s">
        <v>149</v>
      </c>
      <c r="B12" s="3"/>
      <c r="C12" s="2">
        <v>15</v>
      </c>
      <c r="D12" s="6"/>
      <c r="E12" s="20">
        <v>81330</v>
      </c>
      <c r="G12" s="22">
        <v>75381</v>
      </c>
      <c r="I12" s="15">
        <v>7607</v>
      </c>
      <c r="K12" s="15">
        <v>5543</v>
      </c>
    </row>
    <row r="13" spans="1:4" ht="21" customHeight="1">
      <c r="A13" s="75" t="s">
        <v>170</v>
      </c>
      <c r="B13" s="3"/>
      <c r="D13" s="6"/>
    </row>
    <row r="14" spans="1:11" ht="21" customHeight="1">
      <c r="A14" s="75" t="s">
        <v>171</v>
      </c>
      <c r="B14" s="8"/>
      <c r="C14" s="2">
        <v>7</v>
      </c>
      <c r="D14" s="6"/>
      <c r="E14" s="22">
        <v>-40498</v>
      </c>
      <c r="G14" s="22">
        <v>48155</v>
      </c>
      <c r="I14" s="15">
        <v>-4639</v>
      </c>
      <c r="K14" s="15">
        <v>29652</v>
      </c>
    </row>
    <row r="15" spans="1:11" ht="21" customHeight="1">
      <c r="A15" s="75" t="s">
        <v>286</v>
      </c>
      <c r="B15" s="8"/>
      <c r="D15" s="6"/>
      <c r="E15" s="7"/>
      <c r="F15" s="7"/>
      <c r="G15" s="7"/>
      <c r="H15" s="7"/>
      <c r="I15" s="7"/>
      <c r="J15" s="7"/>
      <c r="K15" s="7"/>
    </row>
    <row r="16" spans="1:11" ht="21" customHeight="1">
      <c r="A16" s="75" t="s">
        <v>287</v>
      </c>
      <c r="B16" s="8"/>
      <c r="D16" s="6"/>
      <c r="E16" s="22">
        <v>20983</v>
      </c>
      <c r="G16" s="22">
        <v>34298</v>
      </c>
      <c r="I16" s="15">
        <v>3790</v>
      </c>
      <c r="K16" s="15">
        <v>66949</v>
      </c>
    </row>
    <row r="17" spans="1:11" ht="21" customHeight="1">
      <c r="A17" s="7" t="s">
        <v>25</v>
      </c>
      <c r="D17" s="6"/>
      <c r="E17" s="101">
        <v>-249087</v>
      </c>
      <c r="G17" s="22">
        <v>-112638</v>
      </c>
      <c r="I17" s="15">
        <v>-1803031</v>
      </c>
      <c r="K17" s="15">
        <v>-1329420</v>
      </c>
    </row>
    <row r="18" spans="1:11" ht="21" customHeight="1">
      <c r="A18" s="7" t="s">
        <v>74</v>
      </c>
      <c r="D18" s="6"/>
      <c r="E18" s="22">
        <v>-35788</v>
      </c>
      <c r="G18" s="22">
        <v>-33998</v>
      </c>
      <c r="I18" s="15">
        <v>-7148620</v>
      </c>
      <c r="K18" s="15">
        <v>-6331301</v>
      </c>
    </row>
    <row r="19" spans="1:11" ht="21" customHeight="1">
      <c r="A19" s="8" t="s">
        <v>126</v>
      </c>
      <c r="B19" s="8"/>
      <c r="C19" s="2">
        <v>29</v>
      </c>
      <c r="D19" s="6"/>
      <c r="E19" s="22">
        <v>2431830</v>
      </c>
      <c r="G19" s="22">
        <v>1823572</v>
      </c>
      <c r="I19" s="15">
        <v>1770121</v>
      </c>
      <c r="K19" s="15">
        <v>1451291</v>
      </c>
    </row>
    <row r="20" spans="1:11" ht="21" customHeight="1">
      <c r="A20" s="76" t="s">
        <v>172</v>
      </c>
      <c r="D20" s="6"/>
      <c r="E20" s="22">
        <v>-1358290</v>
      </c>
      <c r="G20" s="22">
        <v>-962009</v>
      </c>
      <c r="I20" s="14">
        <v>204081</v>
      </c>
      <c r="K20" s="14">
        <v>109590</v>
      </c>
    </row>
    <row r="21" spans="1:11" ht="21" customHeight="1">
      <c r="A21" s="77" t="s">
        <v>231</v>
      </c>
      <c r="D21" s="6"/>
      <c r="E21" s="22">
        <v>499887</v>
      </c>
      <c r="G21" s="20">
        <v>172818</v>
      </c>
      <c r="I21" s="14">
        <v>148320</v>
      </c>
      <c r="K21" s="14">
        <v>34133</v>
      </c>
    </row>
    <row r="22" spans="1:11" ht="21" customHeight="1">
      <c r="A22" s="76" t="s">
        <v>265</v>
      </c>
      <c r="D22" s="6"/>
      <c r="E22" s="89" t="s">
        <v>140</v>
      </c>
      <c r="G22" s="89" t="s">
        <v>140</v>
      </c>
      <c r="I22" s="14">
        <v>-162096</v>
      </c>
      <c r="K22" s="14">
        <v>19727</v>
      </c>
    </row>
    <row r="23" spans="1:11" ht="21" customHeight="1">
      <c r="A23" s="76" t="s">
        <v>173</v>
      </c>
      <c r="D23" s="6"/>
      <c r="E23" s="89" t="s">
        <v>140</v>
      </c>
      <c r="G23" s="89" t="s">
        <v>140</v>
      </c>
      <c r="I23" s="14">
        <v>296243</v>
      </c>
      <c r="K23" s="14">
        <v>113863</v>
      </c>
    </row>
    <row r="24" spans="1:11" ht="21" customHeight="1">
      <c r="A24" s="75" t="s">
        <v>174</v>
      </c>
      <c r="B24" s="8"/>
      <c r="D24" s="6"/>
      <c r="E24" s="7"/>
      <c r="F24" s="7"/>
      <c r="G24" s="7"/>
      <c r="H24" s="7"/>
      <c r="I24" s="7"/>
      <c r="J24" s="7"/>
      <c r="K24" s="7"/>
    </row>
    <row r="25" spans="1:11" ht="21" customHeight="1">
      <c r="A25" s="75" t="s">
        <v>175</v>
      </c>
      <c r="B25" s="8"/>
      <c r="D25" s="6"/>
      <c r="E25" s="22">
        <v>15808</v>
      </c>
      <c r="G25" s="22">
        <v>5986</v>
      </c>
      <c r="I25" s="12">
        <v>23524</v>
      </c>
      <c r="K25" s="12">
        <v>-11912</v>
      </c>
    </row>
    <row r="26" spans="1:11" ht="21" customHeight="1">
      <c r="A26" s="8" t="s">
        <v>78</v>
      </c>
      <c r="B26" s="8"/>
      <c r="D26" s="6"/>
      <c r="E26" s="22">
        <v>39214</v>
      </c>
      <c r="G26" s="22">
        <v>42847</v>
      </c>
      <c r="I26" s="15">
        <v>13594</v>
      </c>
      <c r="K26" s="15">
        <v>35318</v>
      </c>
    </row>
    <row r="27" spans="1:11" ht="21" customHeight="1">
      <c r="A27" s="75" t="s">
        <v>290</v>
      </c>
      <c r="B27" s="8"/>
      <c r="D27" s="6"/>
      <c r="E27" s="22">
        <v>6352</v>
      </c>
      <c r="G27" s="89" t="s">
        <v>140</v>
      </c>
      <c r="I27" s="89" t="s">
        <v>140</v>
      </c>
      <c r="K27" s="89" t="s">
        <v>140</v>
      </c>
    </row>
    <row r="28" spans="1:11" ht="21" customHeight="1">
      <c r="A28" s="75" t="s">
        <v>288</v>
      </c>
      <c r="B28" s="8"/>
      <c r="D28" s="6"/>
      <c r="E28" s="7"/>
      <c r="F28" s="7"/>
      <c r="G28" s="7"/>
      <c r="H28" s="7"/>
      <c r="I28" s="7"/>
      <c r="J28" s="7"/>
      <c r="K28" s="7"/>
    </row>
    <row r="29" spans="1:11" ht="21" customHeight="1">
      <c r="A29" s="75" t="s">
        <v>167</v>
      </c>
      <c r="B29" s="8"/>
      <c r="D29" s="6"/>
      <c r="E29" s="22">
        <v>-34888</v>
      </c>
      <c r="G29" s="22">
        <v>126646</v>
      </c>
      <c r="I29" s="15">
        <v>-12228</v>
      </c>
      <c r="K29" s="15">
        <v>57313</v>
      </c>
    </row>
    <row r="30" spans="1:11" ht="21" customHeight="1">
      <c r="A30" s="8" t="s">
        <v>144</v>
      </c>
      <c r="B30" s="8"/>
      <c r="D30" s="6"/>
      <c r="E30" s="20">
        <v>-2</v>
      </c>
      <c r="G30" s="89" t="s">
        <v>140</v>
      </c>
      <c r="I30" s="15">
        <v>-1</v>
      </c>
      <c r="K30" s="89" t="s">
        <v>140</v>
      </c>
    </row>
    <row r="31" spans="1:11" ht="21" customHeight="1">
      <c r="A31" s="75" t="s">
        <v>176</v>
      </c>
      <c r="B31" s="8"/>
      <c r="D31" s="6"/>
      <c r="E31" s="7"/>
      <c r="F31" s="7"/>
      <c r="G31" s="7"/>
      <c r="H31" s="7"/>
      <c r="I31" s="7"/>
      <c r="J31" s="7"/>
      <c r="K31" s="7"/>
    </row>
    <row r="32" spans="1:11" ht="21" customHeight="1">
      <c r="A32" s="75" t="s">
        <v>177</v>
      </c>
      <c r="B32" s="8"/>
      <c r="D32" s="6"/>
      <c r="E32" s="22">
        <v>37527</v>
      </c>
      <c r="G32" s="22">
        <v>-99121</v>
      </c>
      <c r="I32" s="15">
        <v>43138</v>
      </c>
      <c r="K32" s="15">
        <v>25824</v>
      </c>
    </row>
    <row r="33" spans="1:11" ht="21" customHeight="1">
      <c r="A33" s="8" t="s">
        <v>76</v>
      </c>
      <c r="B33" s="8"/>
      <c r="C33" s="2">
        <v>11</v>
      </c>
      <c r="D33" s="6"/>
      <c r="E33" s="22">
        <v>-3657367</v>
      </c>
      <c r="G33" s="22">
        <v>-2511450</v>
      </c>
      <c r="I33" s="89" t="s">
        <v>140</v>
      </c>
      <c r="J33" s="14"/>
      <c r="K33" s="89" t="s">
        <v>140</v>
      </c>
    </row>
    <row r="34" spans="1:11" ht="21" customHeight="1">
      <c r="A34" s="7" t="s">
        <v>143</v>
      </c>
      <c r="C34" s="2">
        <v>30</v>
      </c>
      <c r="D34" s="6"/>
      <c r="E34" s="24">
        <v>2885487</v>
      </c>
      <c r="G34" s="24">
        <v>2388017</v>
      </c>
      <c r="I34" s="38">
        <v>261041</v>
      </c>
      <c r="K34" s="38">
        <v>411039</v>
      </c>
    </row>
    <row r="35" spans="4:11" ht="21" customHeight="1">
      <c r="D35" s="6"/>
      <c r="E35" s="15">
        <f>SUM(E9:E34)</f>
        <v>21257237</v>
      </c>
      <c r="G35" s="15">
        <f>SUM(G9:G34)</f>
        <v>19579997</v>
      </c>
      <c r="I35" s="15">
        <f>SUM(I9:I34)</f>
        <v>8384523</v>
      </c>
      <c r="K35" s="15">
        <f>SUM(K9:K34)</f>
        <v>7265859</v>
      </c>
    </row>
    <row r="36" spans="1:11" ht="21" customHeight="1">
      <c r="A36" s="8"/>
      <c r="B36" s="8"/>
      <c r="D36" s="6"/>
      <c r="E36" s="89"/>
      <c r="G36" s="89"/>
      <c r="I36" s="89"/>
      <c r="K36" s="89"/>
    </row>
    <row r="37" spans="1:11" s="3" customFormat="1" ht="23.25" customHeight="1">
      <c r="A37" s="10" t="s">
        <v>58</v>
      </c>
      <c r="B37" s="10"/>
      <c r="C37" s="2"/>
      <c r="E37" s="20"/>
      <c r="F37" s="12"/>
      <c r="G37" s="20"/>
      <c r="H37" s="12"/>
      <c r="I37" s="12"/>
      <c r="J37" s="12"/>
      <c r="K37" s="12"/>
    </row>
    <row r="38" spans="1:11" s="3" customFormat="1" ht="23.25" customHeight="1">
      <c r="A38" s="10" t="s">
        <v>40</v>
      </c>
      <c r="B38" s="10"/>
      <c r="C38" s="2"/>
      <c r="E38" s="20"/>
      <c r="F38" s="12"/>
      <c r="G38" s="20"/>
      <c r="H38" s="12"/>
      <c r="I38" s="12"/>
      <c r="J38" s="12"/>
      <c r="K38" s="12"/>
    </row>
    <row r="39" spans="1:11" s="3" customFormat="1" ht="23.25" customHeight="1">
      <c r="A39" s="254" t="s">
        <v>186</v>
      </c>
      <c r="B39" s="254"/>
      <c r="C39" s="254"/>
      <c r="D39" s="254"/>
      <c r="E39" s="254"/>
      <c r="F39" s="254"/>
      <c r="G39" s="254"/>
      <c r="H39" s="12"/>
      <c r="I39" s="12"/>
      <c r="J39" s="12"/>
      <c r="K39" s="12"/>
    </row>
    <row r="40" spans="1:11" s="3" customFormat="1" ht="23.25">
      <c r="A40" s="36"/>
      <c r="B40" s="36"/>
      <c r="C40" s="36"/>
      <c r="D40" s="36"/>
      <c r="E40" s="36"/>
      <c r="F40" s="36"/>
      <c r="G40" s="36"/>
      <c r="H40" s="12"/>
      <c r="I40" s="12"/>
      <c r="J40" s="12"/>
      <c r="K40" s="81" t="s">
        <v>168</v>
      </c>
    </row>
    <row r="41" spans="1:11" ht="23.25" customHeight="1">
      <c r="A41" s="3"/>
      <c r="B41" s="3"/>
      <c r="D41" s="1"/>
      <c r="E41" s="252" t="s">
        <v>59</v>
      </c>
      <c r="F41" s="252"/>
      <c r="G41" s="252"/>
      <c r="H41" s="13"/>
      <c r="I41" s="252" t="s">
        <v>50</v>
      </c>
      <c r="J41" s="252"/>
      <c r="K41" s="252"/>
    </row>
    <row r="42" spans="3:11" ht="23.25" customHeight="1">
      <c r="C42" s="2" t="s">
        <v>1</v>
      </c>
      <c r="D42" s="2"/>
      <c r="E42" s="242">
        <v>2554</v>
      </c>
      <c r="F42" s="27"/>
      <c r="G42" s="242">
        <v>2553</v>
      </c>
      <c r="H42" s="27"/>
      <c r="I42" s="241">
        <v>2554</v>
      </c>
      <c r="J42" s="27"/>
      <c r="K42" s="242">
        <v>2553</v>
      </c>
    </row>
    <row r="43" spans="4:11" ht="23.25" customHeight="1">
      <c r="D43" s="2"/>
      <c r="E43" s="41"/>
      <c r="F43" s="27"/>
      <c r="G43" s="243" t="s">
        <v>235</v>
      </c>
      <c r="H43" s="27"/>
      <c r="I43" s="41"/>
      <c r="J43" s="27"/>
      <c r="K43" s="243" t="s">
        <v>235</v>
      </c>
    </row>
    <row r="44" spans="1:11" ht="23.25" customHeight="1">
      <c r="A44" s="11" t="s">
        <v>178</v>
      </c>
      <c r="D44" s="6"/>
      <c r="E44" s="97"/>
      <c r="F44" s="97"/>
      <c r="G44" s="97"/>
      <c r="H44" s="97"/>
      <c r="I44" s="97"/>
      <c r="J44" s="97"/>
      <c r="K44" s="97"/>
    </row>
    <row r="45" spans="1:4" ht="23.25" customHeight="1">
      <c r="A45" s="5" t="s">
        <v>35</v>
      </c>
      <c r="B45" s="5"/>
      <c r="D45" s="6"/>
    </row>
    <row r="46" spans="1:11" ht="21.75" customHeight="1">
      <c r="A46" s="7" t="s">
        <v>60</v>
      </c>
      <c r="D46" s="6"/>
      <c r="E46" s="22">
        <v>-184109</v>
      </c>
      <c r="G46" s="22">
        <v>-1404574</v>
      </c>
      <c r="I46" s="15">
        <v>572727</v>
      </c>
      <c r="K46" s="15">
        <v>-281623</v>
      </c>
    </row>
    <row r="47" spans="1:11" ht="21">
      <c r="A47" s="7" t="s">
        <v>4</v>
      </c>
      <c r="D47" s="6"/>
      <c r="E47" s="22">
        <v>-2231499</v>
      </c>
      <c r="G47" s="22">
        <v>-8363917</v>
      </c>
      <c r="I47" s="15">
        <v>-333773</v>
      </c>
      <c r="K47" s="15">
        <v>-2049766</v>
      </c>
    </row>
    <row r="48" spans="1:11" ht="21.75" customHeight="1">
      <c r="A48" s="7" t="s">
        <v>5</v>
      </c>
      <c r="D48" s="6"/>
      <c r="E48" s="22">
        <v>-695989</v>
      </c>
      <c r="G48" s="22">
        <v>-4800</v>
      </c>
      <c r="I48" s="15">
        <v>-147848</v>
      </c>
      <c r="K48" s="15">
        <v>33120</v>
      </c>
    </row>
    <row r="49" spans="1:11" ht="21.75" customHeight="1">
      <c r="A49" s="7" t="s">
        <v>9</v>
      </c>
      <c r="D49" s="6"/>
      <c r="E49" s="22">
        <v>81187</v>
      </c>
      <c r="G49" s="22">
        <v>78331</v>
      </c>
      <c r="I49" s="15">
        <v>-9757</v>
      </c>
      <c r="K49" s="15">
        <v>18480</v>
      </c>
    </row>
    <row r="50" spans="1:11" ht="21.75" customHeight="1">
      <c r="A50" s="7" t="s">
        <v>63</v>
      </c>
      <c r="D50" s="6"/>
      <c r="E50" s="22">
        <v>2080129</v>
      </c>
      <c r="G50" s="22">
        <v>1415303</v>
      </c>
      <c r="I50" s="15">
        <v>772435</v>
      </c>
      <c r="K50" s="15">
        <v>808012</v>
      </c>
    </row>
    <row r="51" spans="1:11" ht="21.75" customHeight="1">
      <c r="A51" s="7" t="s">
        <v>14</v>
      </c>
      <c r="D51" s="6"/>
      <c r="E51" s="23">
        <v>298183</v>
      </c>
      <c r="F51" s="40"/>
      <c r="G51" s="23">
        <v>155496</v>
      </c>
      <c r="H51" s="40"/>
      <c r="I51" s="40">
        <v>47731</v>
      </c>
      <c r="J51" s="40"/>
      <c r="K51" s="40">
        <v>156091</v>
      </c>
    </row>
    <row r="52" spans="1:11" ht="21.75" customHeight="1">
      <c r="A52" s="76" t="s">
        <v>259</v>
      </c>
      <c r="D52" s="6"/>
      <c r="E52" s="22">
        <v>-140705</v>
      </c>
      <c r="G52" s="89" t="s">
        <v>140</v>
      </c>
      <c r="I52" s="15">
        <v>-14702</v>
      </c>
      <c r="K52" s="89" t="s">
        <v>140</v>
      </c>
    </row>
    <row r="53" spans="1:11" ht="21.75" customHeight="1">
      <c r="A53" s="7" t="s">
        <v>43</v>
      </c>
      <c r="D53" s="6"/>
      <c r="E53" s="22">
        <v>-2906177</v>
      </c>
      <c r="G53" s="22">
        <v>-1874378</v>
      </c>
      <c r="I53" s="15">
        <v>-48161</v>
      </c>
      <c r="K53" s="15">
        <v>-45158</v>
      </c>
    </row>
    <row r="54" spans="1:11" ht="23.25" customHeight="1">
      <c r="A54" s="9" t="s">
        <v>75</v>
      </c>
      <c r="B54" s="9"/>
      <c r="D54" s="6"/>
      <c r="E54" s="16">
        <f>SUM(E35,E46:E53)</f>
        <v>17558257</v>
      </c>
      <c r="F54" s="17"/>
      <c r="G54" s="16">
        <f>SUM(G35,G46:G53)</f>
        <v>9581458</v>
      </c>
      <c r="H54" s="17"/>
      <c r="I54" s="16">
        <f>SUM(I35,I46:I53)</f>
        <v>9223175</v>
      </c>
      <c r="J54" s="17"/>
      <c r="K54" s="16">
        <f>SUM(K35,K46:K53)</f>
        <v>5905015</v>
      </c>
    </row>
    <row r="55" spans="1:11" ht="14.25" customHeight="1">
      <c r="A55" s="9"/>
      <c r="B55" s="9"/>
      <c r="D55" s="6"/>
      <c r="E55" s="25"/>
      <c r="F55" s="17"/>
      <c r="G55" s="25"/>
      <c r="H55" s="17"/>
      <c r="I55" s="18"/>
      <c r="J55" s="17"/>
      <c r="K55" s="18"/>
    </row>
    <row r="56" spans="1:4" ht="23.25" customHeight="1">
      <c r="A56" s="11" t="s">
        <v>36</v>
      </c>
      <c r="B56" s="11"/>
      <c r="D56" s="6"/>
    </row>
    <row r="57" spans="1:11" ht="21.75" customHeight="1">
      <c r="A57" s="7" t="s">
        <v>95</v>
      </c>
      <c r="D57" s="6"/>
      <c r="E57" s="22">
        <v>229390</v>
      </c>
      <c r="G57" s="22">
        <v>112585</v>
      </c>
      <c r="I57" s="15">
        <v>1786989</v>
      </c>
      <c r="K57" s="15">
        <v>1373588</v>
      </c>
    </row>
    <row r="58" spans="1:11" ht="21.75" customHeight="1">
      <c r="A58" s="7" t="s">
        <v>44</v>
      </c>
      <c r="D58" s="6"/>
      <c r="E58" s="22">
        <v>1409758</v>
      </c>
      <c r="G58" s="22">
        <v>1973707</v>
      </c>
      <c r="I58" s="15">
        <v>8857062</v>
      </c>
      <c r="K58" s="15">
        <v>8920778</v>
      </c>
    </row>
    <row r="59" spans="1:11" ht="21.75" customHeight="1">
      <c r="A59" s="76" t="s">
        <v>179</v>
      </c>
      <c r="D59" s="6"/>
      <c r="E59" s="89" t="s">
        <v>140</v>
      </c>
      <c r="G59" s="89" t="s">
        <v>140</v>
      </c>
      <c r="I59" s="15">
        <v>8314853</v>
      </c>
      <c r="K59" s="15">
        <v>-12856790</v>
      </c>
    </row>
    <row r="60" spans="1:11" ht="21.75" customHeight="1">
      <c r="A60" s="7" t="s">
        <v>127</v>
      </c>
      <c r="D60" s="6"/>
      <c r="E60" s="22">
        <v>-6966183</v>
      </c>
      <c r="G60" s="22">
        <v>-4590092</v>
      </c>
      <c r="I60" s="15">
        <v>-11955679</v>
      </c>
      <c r="K60" s="15">
        <v>-1637108</v>
      </c>
    </row>
    <row r="61" spans="1:11" ht="21.75" customHeight="1">
      <c r="A61" s="7" t="s">
        <v>128</v>
      </c>
      <c r="D61" s="6"/>
      <c r="E61" s="22">
        <v>1568996</v>
      </c>
      <c r="G61" s="22">
        <v>622410</v>
      </c>
      <c r="I61" s="15">
        <v>1960601</v>
      </c>
      <c r="K61" s="15">
        <v>3</v>
      </c>
    </row>
    <row r="62" spans="1:11" ht="21.75" customHeight="1">
      <c r="A62" s="230" t="s">
        <v>254</v>
      </c>
      <c r="D62" s="6"/>
      <c r="E62" s="20">
        <v>25282</v>
      </c>
      <c r="G62" s="89" t="s">
        <v>140</v>
      </c>
      <c r="I62" s="15">
        <v>12228</v>
      </c>
      <c r="K62" s="234">
        <v>0</v>
      </c>
    </row>
    <row r="63" spans="1:11" ht="21.75" customHeight="1">
      <c r="A63" s="77" t="s">
        <v>180</v>
      </c>
      <c r="D63" s="6"/>
      <c r="I63" s="14"/>
      <c r="K63" s="14"/>
    </row>
    <row r="64" spans="1:11" ht="21.75" customHeight="1">
      <c r="A64" s="76" t="s">
        <v>181</v>
      </c>
      <c r="D64" s="6"/>
      <c r="E64" s="89" t="s">
        <v>140</v>
      </c>
      <c r="G64" s="22">
        <v>241906</v>
      </c>
      <c r="I64" s="234">
        <v>0</v>
      </c>
      <c r="K64" s="234">
        <v>0</v>
      </c>
    </row>
    <row r="65" spans="1:11" ht="21.75" customHeight="1">
      <c r="A65" s="76" t="s">
        <v>255</v>
      </c>
      <c r="D65" s="6"/>
      <c r="E65" s="89" t="s">
        <v>140</v>
      </c>
      <c r="G65" s="89" t="s">
        <v>140</v>
      </c>
      <c r="I65" s="15">
        <v>1960192</v>
      </c>
      <c r="K65" s="15">
        <v>2414728</v>
      </c>
    </row>
    <row r="66" spans="1:11" s="5" customFormat="1" ht="23.25" customHeight="1">
      <c r="A66" s="7" t="s">
        <v>256</v>
      </c>
      <c r="C66" s="2"/>
      <c r="D66" s="2"/>
      <c r="E66" s="20">
        <v>-532</v>
      </c>
      <c r="F66" s="98"/>
      <c r="G66" s="89" t="s">
        <v>140</v>
      </c>
      <c r="H66" s="98"/>
      <c r="I66" s="15">
        <v>-67632</v>
      </c>
      <c r="J66" s="98"/>
      <c r="K66" s="89" t="s">
        <v>140</v>
      </c>
    </row>
    <row r="67" spans="1:11" ht="21.75" customHeight="1">
      <c r="A67" s="7" t="s">
        <v>37</v>
      </c>
      <c r="D67" s="6"/>
      <c r="E67" s="22">
        <v>-10287375</v>
      </c>
      <c r="G67" s="22">
        <v>-6459693</v>
      </c>
      <c r="I67" s="15">
        <v>-3327004</v>
      </c>
      <c r="K67" s="15">
        <v>-1676824</v>
      </c>
    </row>
    <row r="68" spans="1:11" ht="21.75" customHeight="1">
      <c r="A68" s="7" t="s">
        <v>79</v>
      </c>
      <c r="D68" s="6"/>
      <c r="E68" s="20">
        <v>95944</v>
      </c>
      <c r="G68" s="20">
        <v>175173</v>
      </c>
      <c r="I68" s="15">
        <v>35496</v>
      </c>
      <c r="K68" s="15">
        <v>49755</v>
      </c>
    </row>
    <row r="69" spans="1:11" ht="21.75" customHeight="1">
      <c r="A69" s="7" t="s">
        <v>38</v>
      </c>
      <c r="D69" s="6"/>
      <c r="E69" s="22">
        <v>-123902</v>
      </c>
      <c r="G69" s="22">
        <v>-70793</v>
      </c>
      <c r="I69" s="15">
        <v>-14355</v>
      </c>
      <c r="K69" s="15">
        <v>-9900</v>
      </c>
    </row>
    <row r="70" spans="1:11" ht="21.75" customHeight="1">
      <c r="A70" s="7" t="s">
        <v>80</v>
      </c>
      <c r="D70" s="6"/>
      <c r="E70" s="20">
        <v>7</v>
      </c>
      <c r="G70" s="89" t="s">
        <v>140</v>
      </c>
      <c r="I70" s="236">
        <v>7</v>
      </c>
      <c r="K70" s="89" t="s">
        <v>140</v>
      </c>
    </row>
    <row r="71" spans="1:7" ht="21.75" customHeight="1">
      <c r="A71" s="76"/>
      <c r="D71" s="6"/>
      <c r="E71" s="89"/>
      <c r="G71" s="89"/>
    </row>
    <row r="72" spans="1:11" s="3" customFormat="1" ht="23.25" customHeight="1">
      <c r="A72" s="10" t="s">
        <v>58</v>
      </c>
      <c r="B72" s="10"/>
      <c r="C72" s="2"/>
      <c r="E72" s="20"/>
      <c r="F72" s="12"/>
      <c r="G72" s="20"/>
      <c r="H72" s="12"/>
      <c r="I72" s="12"/>
      <c r="J72" s="12"/>
      <c r="K72" s="12"/>
    </row>
    <row r="73" spans="1:11" s="3" customFormat="1" ht="23.25" customHeight="1">
      <c r="A73" s="10" t="s">
        <v>40</v>
      </c>
      <c r="B73" s="10"/>
      <c r="C73" s="2"/>
      <c r="E73" s="20"/>
      <c r="F73" s="12"/>
      <c r="G73" s="20"/>
      <c r="H73" s="12"/>
      <c r="I73" s="12"/>
      <c r="J73" s="12"/>
      <c r="K73" s="12"/>
    </row>
    <row r="74" spans="1:11" s="3" customFormat="1" ht="23.25" customHeight="1">
      <c r="A74" s="254" t="s">
        <v>186</v>
      </c>
      <c r="B74" s="254"/>
      <c r="C74" s="254"/>
      <c r="D74" s="254"/>
      <c r="E74" s="254"/>
      <c r="F74" s="254"/>
      <c r="G74" s="254"/>
      <c r="H74" s="12"/>
      <c r="I74" s="12"/>
      <c r="J74" s="12"/>
      <c r="K74" s="12"/>
    </row>
    <row r="75" spans="1:11" s="3" customFormat="1" ht="23.25">
      <c r="A75" s="36"/>
      <c r="B75" s="36"/>
      <c r="C75" s="36"/>
      <c r="D75" s="36"/>
      <c r="E75" s="36"/>
      <c r="F75" s="36"/>
      <c r="G75" s="36"/>
      <c r="H75" s="12"/>
      <c r="I75" s="12"/>
      <c r="J75" s="12"/>
      <c r="K75" s="81" t="s">
        <v>168</v>
      </c>
    </row>
    <row r="76" spans="1:11" ht="23.25" customHeight="1">
      <c r="A76" s="3"/>
      <c r="B76" s="3"/>
      <c r="D76" s="1"/>
      <c r="E76" s="252" t="s">
        <v>59</v>
      </c>
      <c r="F76" s="252"/>
      <c r="G76" s="252"/>
      <c r="H76" s="13"/>
      <c r="I76" s="252" t="s">
        <v>50</v>
      </c>
      <c r="J76" s="252"/>
      <c r="K76" s="252"/>
    </row>
    <row r="77" spans="3:11" ht="23.25" customHeight="1">
      <c r="C77" s="2" t="s">
        <v>1</v>
      </c>
      <c r="D77" s="2"/>
      <c r="E77" s="241">
        <v>2554</v>
      </c>
      <c r="F77" s="27"/>
      <c r="G77" s="242">
        <v>2553</v>
      </c>
      <c r="H77" s="27"/>
      <c r="I77" s="242">
        <v>2554</v>
      </c>
      <c r="J77" s="27"/>
      <c r="K77" s="242">
        <v>2553</v>
      </c>
    </row>
    <row r="78" spans="4:11" ht="23.25" customHeight="1">
      <c r="D78" s="2"/>
      <c r="E78" s="41"/>
      <c r="F78" s="27"/>
      <c r="G78" s="243" t="s">
        <v>235</v>
      </c>
      <c r="H78" s="27"/>
      <c r="I78" s="41"/>
      <c r="J78" s="27"/>
      <c r="K78" s="243" t="s">
        <v>235</v>
      </c>
    </row>
    <row r="79" spans="1:11" s="5" customFormat="1" ht="23.25" customHeight="1">
      <c r="A79" s="11" t="s">
        <v>182</v>
      </c>
      <c r="C79" s="2"/>
      <c r="D79" s="2"/>
      <c r="E79" s="98"/>
      <c r="F79" s="98"/>
      <c r="G79" s="98"/>
      <c r="H79" s="98"/>
      <c r="I79" s="98"/>
      <c r="J79" s="98"/>
      <c r="K79" s="98"/>
    </row>
    <row r="80" spans="1:11" ht="21.75" customHeight="1">
      <c r="A80" s="77" t="s">
        <v>166</v>
      </c>
      <c r="C80" s="2">
        <v>5</v>
      </c>
      <c r="D80" s="6"/>
      <c r="E80" s="89" t="s">
        <v>140</v>
      </c>
      <c r="G80" s="89" t="s">
        <v>140</v>
      </c>
      <c r="I80" s="89" t="s">
        <v>140</v>
      </c>
      <c r="K80" s="15">
        <v>-542237</v>
      </c>
    </row>
    <row r="81" spans="1:11" ht="21.75" customHeight="1">
      <c r="A81" s="76" t="s">
        <v>260</v>
      </c>
      <c r="D81" s="6"/>
      <c r="E81" s="89" t="s">
        <v>140</v>
      </c>
      <c r="F81" s="40"/>
      <c r="G81" s="89" t="s">
        <v>140</v>
      </c>
      <c r="H81" s="40"/>
      <c r="I81" s="15">
        <v>578319</v>
      </c>
      <c r="J81" s="40"/>
      <c r="K81" s="15">
        <v>21847</v>
      </c>
    </row>
    <row r="82" spans="1:11" ht="21.75" customHeight="1">
      <c r="A82" s="9" t="s">
        <v>141</v>
      </c>
      <c r="B82" s="9"/>
      <c r="D82" s="6"/>
      <c r="E82" s="16">
        <f>SUM(E57:E70,E80:E81)</f>
        <v>-14048615</v>
      </c>
      <c r="F82" s="17"/>
      <c r="G82" s="16">
        <f>SUM(G57:G70,G80:G81)</f>
        <v>-7994797</v>
      </c>
      <c r="H82" s="17"/>
      <c r="I82" s="16">
        <f>SUM(I57:I70,I80:I81)</f>
        <v>8141077</v>
      </c>
      <c r="J82" s="17"/>
      <c r="K82" s="16">
        <f>SUM(K57:K70,K80:K81)</f>
        <v>-3942160</v>
      </c>
    </row>
    <row r="83" spans="4:11" ht="7.5" customHeight="1">
      <c r="D83" s="2"/>
      <c r="E83" s="98"/>
      <c r="F83" s="98"/>
      <c r="G83" s="98"/>
      <c r="H83" s="98"/>
      <c r="I83" s="98"/>
      <c r="J83" s="98"/>
      <c r="K83" s="98"/>
    </row>
    <row r="84" spans="1:4" ht="23.25" customHeight="1">
      <c r="A84" s="11" t="s">
        <v>39</v>
      </c>
      <c r="B84" s="11"/>
      <c r="D84" s="6"/>
    </row>
    <row r="85" spans="1:11" ht="21.75" customHeight="1">
      <c r="A85" s="7" t="s">
        <v>89</v>
      </c>
      <c r="D85" s="6"/>
      <c r="E85" s="22">
        <v>-2256420</v>
      </c>
      <c r="G85" s="22">
        <v>-1726809</v>
      </c>
      <c r="I85" s="15">
        <v>-1672589</v>
      </c>
      <c r="K85" s="15">
        <v>-1413795</v>
      </c>
    </row>
    <row r="86" spans="1:11" ht="21.75" customHeight="1">
      <c r="A86" s="76" t="s">
        <v>281</v>
      </c>
      <c r="D86" s="6"/>
      <c r="E86" s="22">
        <v>12889292</v>
      </c>
      <c r="G86" s="22">
        <v>662917</v>
      </c>
      <c r="I86" s="15">
        <v>711705</v>
      </c>
      <c r="K86" s="15">
        <v>736</v>
      </c>
    </row>
    <row r="87" spans="1:11" ht="21.75" customHeight="1">
      <c r="A87" s="76" t="s">
        <v>164</v>
      </c>
      <c r="D87" s="6"/>
      <c r="E87" s="89" t="s">
        <v>140</v>
      </c>
      <c r="G87" s="89" t="s">
        <v>140</v>
      </c>
      <c r="I87" s="15">
        <v>1000</v>
      </c>
      <c r="K87" s="15">
        <v>-66500</v>
      </c>
    </row>
    <row r="88" spans="1:11" ht="21.75" customHeight="1">
      <c r="A88" s="76" t="s">
        <v>160</v>
      </c>
      <c r="D88" s="6"/>
      <c r="E88" s="22">
        <v>-2743</v>
      </c>
      <c r="G88" s="22">
        <v>-4101</v>
      </c>
      <c r="I88" s="89" t="s">
        <v>140</v>
      </c>
      <c r="K88" s="89" t="s">
        <v>140</v>
      </c>
    </row>
    <row r="89" spans="1:11" ht="21.75" customHeight="1">
      <c r="A89" s="7" t="s">
        <v>133</v>
      </c>
      <c r="D89" s="6"/>
      <c r="E89" s="22">
        <v>2379710</v>
      </c>
      <c r="G89" s="22">
        <v>920552</v>
      </c>
      <c r="I89" s="89" t="s">
        <v>140</v>
      </c>
      <c r="K89" s="89" t="s">
        <v>140</v>
      </c>
    </row>
    <row r="90" spans="1:11" ht="21.75" customHeight="1">
      <c r="A90" s="7" t="s">
        <v>130</v>
      </c>
      <c r="D90" s="6"/>
      <c r="E90" s="22">
        <v>-1377042</v>
      </c>
      <c r="G90" s="22">
        <v>-780012</v>
      </c>
      <c r="I90" s="15">
        <v>-800000</v>
      </c>
      <c r="K90" s="15">
        <v>-400000</v>
      </c>
    </row>
    <row r="91" spans="1:11" ht="21.75" customHeight="1">
      <c r="A91" s="7" t="s">
        <v>68</v>
      </c>
      <c r="D91" s="6"/>
      <c r="E91" s="22">
        <v>16000000</v>
      </c>
      <c r="G91" s="22">
        <v>9000000</v>
      </c>
      <c r="I91" s="15">
        <v>16000000</v>
      </c>
      <c r="K91" s="15">
        <v>9000000</v>
      </c>
    </row>
    <row r="92" spans="1:11" ht="21.75" customHeight="1">
      <c r="A92" s="7" t="s">
        <v>81</v>
      </c>
      <c r="D92" s="6"/>
      <c r="E92" s="22">
        <v>-6800000</v>
      </c>
      <c r="G92" s="22">
        <v>-5500000</v>
      </c>
      <c r="I92" s="15">
        <v>-6800000</v>
      </c>
      <c r="K92" s="15">
        <v>-5500000</v>
      </c>
    </row>
    <row r="93" spans="1:11" ht="21.75" customHeight="1">
      <c r="A93" s="76" t="s">
        <v>280</v>
      </c>
      <c r="D93" s="6"/>
      <c r="E93" s="22">
        <v>70624</v>
      </c>
      <c r="G93" s="22">
        <v>-87344</v>
      </c>
      <c r="I93" s="15">
        <v>-7926</v>
      </c>
      <c r="K93" s="15">
        <v>-7852</v>
      </c>
    </row>
    <row r="94" spans="1:4" ht="21.75" customHeight="1">
      <c r="A94" s="7" t="s">
        <v>97</v>
      </c>
      <c r="D94" s="6"/>
    </row>
    <row r="95" spans="1:11" ht="21.75" customHeight="1">
      <c r="A95" s="7" t="s">
        <v>98</v>
      </c>
      <c r="D95" s="6"/>
      <c r="E95" s="89" t="s">
        <v>140</v>
      </c>
      <c r="G95" s="22">
        <v>2</v>
      </c>
      <c r="I95" s="89" t="s">
        <v>140</v>
      </c>
      <c r="K95" s="89" t="s">
        <v>140</v>
      </c>
    </row>
    <row r="96" spans="1:11" ht="21.75" customHeight="1">
      <c r="A96" s="76" t="s">
        <v>261</v>
      </c>
      <c r="D96" s="6"/>
      <c r="E96" s="14"/>
      <c r="G96" s="7"/>
      <c r="H96" s="7"/>
      <c r="I96" s="7"/>
      <c r="J96" s="7"/>
      <c r="K96" s="7"/>
    </row>
    <row r="97" spans="1:11" ht="21.75" customHeight="1">
      <c r="A97" s="76" t="s">
        <v>262</v>
      </c>
      <c r="D97" s="6"/>
      <c r="E97" s="14">
        <v>-1</v>
      </c>
      <c r="G97" s="14">
        <v>-1</v>
      </c>
      <c r="I97" s="89" t="s">
        <v>140</v>
      </c>
      <c r="K97" s="89" t="s">
        <v>140</v>
      </c>
    </row>
    <row r="98" spans="1:4" ht="21.75" customHeight="1">
      <c r="A98" s="76" t="s">
        <v>159</v>
      </c>
      <c r="D98" s="6"/>
    </row>
    <row r="99" spans="1:11" ht="21.75" customHeight="1">
      <c r="A99" s="76" t="s">
        <v>158</v>
      </c>
      <c r="D99" s="6"/>
      <c r="E99" s="22">
        <v>-7652887</v>
      </c>
      <c r="G99" s="22">
        <v>-6656117</v>
      </c>
      <c r="I99" s="15">
        <v>-8104631</v>
      </c>
      <c r="K99" s="15">
        <v>-7045727</v>
      </c>
    </row>
    <row r="100" spans="1:11" ht="21.75" customHeight="1">
      <c r="A100" s="76" t="s">
        <v>232</v>
      </c>
      <c r="D100" s="6"/>
      <c r="E100" s="22">
        <v>-228138</v>
      </c>
      <c r="G100" s="22">
        <v>-227839</v>
      </c>
      <c r="I100" s="89" t="s">
        <v>140</v>
      </c>
      <c r="K100" s="89" t="s">
        <v>140</v>
      </c>
    </row>
    <row r="101" spans="1:11" ht="23.25" customHeight="1">
      <c r="A101" s="9" t="s">
        <v>55</v>
      </c>
      <c r="B101" s="9"/>
      <c r="D101" s="6"/>
      <c r="E101" s="16">
        <f>SUM(E85:E100)</f>
        <v>13022395</v>
      </c>
      <c r="F101" s="17"/>
      <c r="G101" s="16">
        <f>SUM(G85:G100)</f>
        <v>-4398752</v>
      </c>
      <c r="H101" s="17"/>
      <c r="I101" s="16">
        <f>SUM(I85:I100)</f>
        <v>-672441</v>
      </c>
      <c r="J101" s="17"/>
      <c r="K101" s="16">
        <f>SUM(K85:K100)</f>
        <v>-5433138</v>
      </c>
    </row>
    <row r="102" spans="1:11" ht="23.25" customHeight="1">
      <c r="A102" s="9"/>
      <c r="B102" s="9"/>
      <c r="D102" s="6"/>
      <c r="E102" s="18"/>
      <c r="F102" s="17"/>
      <c r="G102" s="18"/>
      <c r="H102" s="17"/>
      <c r="I102" s="18"/>
      <c r="J102" s="17"/>
      <c r="K102" s="18"/>
    </row>
    <row r="103" spans="1:11" s="3" customFormat="1" ht="23.25" customHeight="1">
      <c r="A103" s="10" t="s">
        <v>58</v>
      </c>
      <c r="B103" s="10"/>
      <c r="C103" s="2"/>
      <c r="E103" s="20"/>
      <c r="F103" s="12"/>
      <c r="G103" s="20"/>
      <c r="H103" s="12"/>
      <c r="I103" s="12"/>
      <c r="J103" s="12"/>
      <c r="K103" s="12"/>
    </row>
    <row r="104" spans="1:11" s="3" customFormat="1" ht="23.25" customHeight="1">
      <c r="A104" s="10" t="s">
        <v>40</v>
      </c>
      <c r="B104" s="10"/>
      <c r="C104" s="2"/>
      <c r="E104" s="20"/>
      <c r="F104" s="12"/>
      <c r="G104" s="20"/>
      <c r="H104" s="12"/>
      <c r="I104" s="12"/>
      <c r="J104" s="12"/>
      <c r="K104" s="12"/>
    </row>
    <row r="105" spans="1:11" s="3" customFormat="1" ht="23.25" customHeight="1">
      <c r="A105" s="254" t="s">
        <v>186</v>
      </c>
      <c r="B105" s="254"/>
      <c r="C105" s="254"/>
      <c r="D105" s="254"/>
      <c r="E105" s="254"/>
      <c r="F105" s="254"/>
      <c r="G105" s="254"/>
      <c r="H105" s="12"/>
      <c r="I105" s="12"/>
      <c r="J105" s="12"/>
      <c r="K105" s="12"/>
    </row>
    <row r="106" spans="1:11" s="3" customFormat="1" ht="23.25">
      <c r="A106" s="36"/>
      <c r="B106" s="36"/>
      <c r="C106" s="36"/>
      <c r="D106" s="36"/>
      <c r="E106" s="36"/>
      <c r="F106" s="36"/>
      <c r="G106" s="36"/>
      <c r="H106" s="12"/>
      <c r="I106" s="12"/>
      <c r="J106" s="12"/>
      <c r="K106" s="81" t="s">
        <v>168</v>
      </c>
    </row>
    <row r="107" spans="1:11" ht="23.25" customHeight="1">
      <c r="A107" s="3"/>
      <c r="B107" s="3"/>
      <c r="D107" s="1"/>
      <c r="E107" s="252" t="s">
        <v>59</v>
      </c>
      <c r="F107" s="252"/>
      <c r="G107" s="252"/>
      <c r="H107" s="13"/>
      <c r="I107" s="252" t="s">
        <v>50</v>
      </c>
      <c r="J107" s="252"/>
      <c r="K107" s="252"/>
    </row>
    <row r="108" spans="3:11" ht="23.25" customHeight="1">
      <c r="C108" s="2" t="s">
        <v>1</v>
      </c>
      <c r="D108" s="2"/>
      <c r="E108" s="242">
        <v>2554</v>
      </c>
      <c r="F108" s="27"/>
      <c r="G108" s="242">
        <v>2553</v>
      </c>
      <c r="H108" s="27"/>
      <c r="I108" s="242">
        <v>2554</v>
      </c>
      <c r="J108" s="27"/>
      <c r="K108" s="242">
        <v>2553</v>
      </c>
    </row>
    <row r="109" spans="4:11" ht="23.25" customHeight="1">
      <c r="D109" s="2"/>
      <c r="E109" s="41"/>
      <c r="F109" s="27"/>
      <c r="G109" s="243" t="s">
        <v>235</v>
      </c>
      <c r="H109" s="27"/>
      <c r="I109" s="41"/>
      <c r="J109" s="27"/>
      <c r="K109" s="243" t="s">
        <v>235</v>
      </c>
    </row>
    <row r="110" spans="4:11" ht="23.25" customHeight="1">
      <c r="D110" s="2"/>
      <c r="E110" s="241"/>
      <c r="F110" s="27"/>
      <c r="G110" s="249"/>
      <c r="H110" s="27"/>
      <c r="I110" s="241"/>
      <c r="J110" s="27"/>
      <c r="K110" s="249"/>
    </row>
    <row r="111" spans="1:11" ht="23.25" customHeight="1">
      <c r="A111" s="9" t="s">
        <v>183</v>
      </c>
      <c r="B111" s="9"/>
      <c r="D111" s="6"/>
      <c r="E111" s="7"/>
      <c r="F111" s="7"/>
      <c r="G111" s="7"/>
      <c r="H111" s="7"/>
      <c r="I111" s="7"/>
      <c r="J111" s="7"/>
      <c r="K111" s="7"/>
    </row>
    <row r="112" spans="1:11" ht="23.25" customHeight="1">
      <c r="A112" s="9" t="s">
        <v>184</v>
      </c>
      <c r="B112" s="9"/>
      <c r="D112" s="6"/>
      <c r="E112" s="26">
        <f>E54+E82+E101</f>
        <v>16532037</v>
      </c>
      <c r="F112" s="17"/>
      <c r="G112" s="26">
        <f>G54+G82+G101</f>
        <v>-2812091</v>
      </c>
      <c r="H112" s="17"/>
      <c r="I112" s="26">
        <f>I54+I82+I101</f>
        <v>16691811</v>
      </c>
      <c r="J112" s="17"/>
      <c r="K112" s="26">
        <f>K54+K82+K101</f>
        <v>-3470283</v>
      </c>
    </row>
    <row r="113" spans="1:11" ht="23.25" customHeight="1">
      <c r="A113" s="8" t="s">
        <v>56</v>
      </c>
      <c r="B113" s="8"/>
      <c r="D113" s="6"/>
      <c r="E113" s="22">
        <v>7754662</v>
      </c>
      <c r="G113" s="22">
        <v>10516115</v>
      </c>
      <c r="I113" s="15">
        <v>3780756</v>
      </c>
      <c r="K113" s="15">
        <v>7251039</v>
      </c>
    </row>
    <row r="114" spans="1:4" ht="23.25" customHeight="1">
      <c r="A114" s="8" t="s">
        <v>129</v>
      </c>
      <c r="B114" s="8"/>
      <c r="D114" s="6"/>
    </row>
    <row r="115" spans="1:11" ht="23.25" customHeight="1">
      <c r="A115" s="75" t="s">
        <v>266</v>
      </c>
      <c r="B115" s="8"/>
      <c r="D115" s="6"/>
      <c r="E115" s="23">
        <v>-293673</v>
      </c>
      <c r="G115" s="23">
        <v>50638</v>
      </c>
      <c r="I115" s="89" t="s">
        <v>140</v>
      </c>
      <c r="K115" s="89" t="s">
        <v>140</v>
      </c>
    </row>
    <row r="116" spans="1:11" ht="23.25" customHeight="1" thickBot="1">
      <c r="A116" s="9" t="s">
        <v>57</v>
      </c>
      <c r="B116" s="9"/>
      <c r="D116" s="6"/>
      <c r="E116" s="19">
        <f>SUM(E112:E115)</f>
        <v>23993026</v>
      </c>
      <c r="F116" s="17"/>
      <c r="G116" s="19">
        <f>SUM(G112:G115)</f>
        <v>7754662</v>
      </c>
      <c r="H116" s="17"/>
      <c r="I116" s="19">
        <f>SUM(I112:I115)</f>
        <v>20472567</v>
      </c>
      <c r="J116" s="17"/>
      <c r="K116" s="19">
        <f>SUM(K112:K115)</f>
        <v>3780756</v>
      </c>
    </row>
    <row r="117" spans="4:11" ht="11.25" customHeight="1" thickTop="1">
      <c r="D117" s="2"/>
      <c r="E117" s="98"/>
      <c r="F117" s="98"/>
      <c r="G117" s="98"/>
      <c r="H117" s="98"/>
      <c r="I117" s="98"/>
      <c r="J117" s="98"/>
      <c r="K117" s="98"/>
    </row>
    <row r="118" spans="1:2" ht="23.25" customHeight="1">
      <c r="A118" s="11" t="s">
        <v>82</v>
      </c>
      <c r="B118" s="21"/>
    </row>
    <row r="119" spans="1:11" s="3" customFormat="1" ht="22.5" customHeight="1">
      <c r="A119" s="9" t="s">
        <v>105</v>
      </c>
      <c r="C119" s="21"/>
      <c r="D119" s="21"/>
      <c r="E119" s="32"/>
      <c r="F119" s="32"/>
      <c r="G119" s="32"/>
      <c r="H119" s="32"/>
      <c r="I119" s="32"/>
      <c r="J119" s="32"/>
      <c r="K119" s="32"/>
    </row>
    <row r="120" spans="1:11" s="3" customFormat="1" ht="22.5" customHeight="1">
      <c r="A120" s="3" t="s">
        <v>131</v>
      </c>
      <c r="C120" s="2"/>
      <c r="D120" s="2"/>
      <c r="E120" s="32"/>
      <c r="F120" s="32"/>
      <c r="G120" s="32"/>
      <c r="H120" s="32"/>
      <c r="I120" s="32"/>
      <c r="J120" s="32"/>
      <c r="K120" s="32"/>
    </row>
    <row r="121" spans="1:11" s="3" customFormat="1" ht="22.5" customHeight="1">
      <c r="A121" s="3" t="s">
        <v>3</v>
      </c>
      <c r="C121" s="2">
        <v>6</v>
      </c>
      <c r="D121" s="2"/>
      <c r="E121" s="32">
        <v>24341345</v>
      </c>
      <c r="F121" s="32"/>
      <c r="G121" s="32">
        <v>7761006</v>
      </c>
      <c r="H121" s="32"/>
      <c r="I121" s="32">
        <v>20477018</v>
      </c>
      <c r="J121" s="32"/>
      <c r="K121" s="32">
        <v>3785847</v>
      </c>
    </row>
    <row r="122" spans="1:11" s="3" customFormat="1" ht="22.5" customHeight="1">
      <c r="A122" s="3" t="s">
        <v>134</v>
      </c>
      <c r="C122" s="2">
        <v>18</v>
      </c>
      <c r="D122" s="2"/>
      <c r="E122" s="33">
        <v>-348319</v>
      </c>
      <c r="F122" s="32"/>
      <c r="G122" s="33">
        <v>-6344</v>
      </c>
      <c r="H122" s="32"/>
      <c r="I122" s="33">
        <v>-4451</v>
      </c>
      <c r="J122" s="32"/>
      <c r="K122" s="33">
        <v>-5091</v>
      </c>
    </row>
    <row r="123" spans="1:11" s="3" customFormat="1" ht="22.5" customHeight="1" thickBot="1">
      <c r="A123" s="4" t="s">
        <v>135</v>
      </c>
      <c r="C123" s="21"/>
      <c r="D123" s="21"/>
      <c r="E123" s="34">
        <f>SUM(E121:E122)</f>
        <v>23993026</v>
      </c>
      <c r="F123" s="35"/>
      <c r="G123" s="34">
        <f>SUM(G121:G122)</f>
        <v>7754662</v>
      </c>
      <c r="H123" s="35"/>
      <c r="I123" s="34">
        <f>SUM(I121:I122)</f>
        <v>20472567</v>
      </c>
      <c r="J123" s="35"/>
      <c r="K123" s="34">
        <f>SUM(K121:K122)</f>
        <v>3780756</v>
      </c>
    </row>
    <row r="124" ht="23.25" customHeight="1" thickTop="1"/>
    <row r="125" spans="1:2" ht="23.25" customHeight="1" hidden="1">
      <c r="A125" s="39" t="s">
        <v>102</v>
      </c>
      <c r="B125" s="9" t="s">
        <v>99</v>
      </c>
    </row>
    <row r="126" spans="1:11" s="3" customFormat="1" ht="23.25" customHeight="1" hidden="1">
      <c r="A126" s="28"/>
      <c r="C126" s="2"/>
      <c r="E126" s="20"/>
      <c r="F126" s="12"/>
      <c r="G126" s="20"/>
      <c r="H126" s="12"/>
      <c r="I126" s="12"/>
      <c r="J126" s="12"/>
      <c r="K126" s="12"/>
    </row>
    <row r="127" spans="1:11" s="3" customFormat="1" ht="45" customHeight="1" hidden="1">
      <c r="A127" s="28"/>
      <c r="B127" s="259" t="s">
        <v>107</v>
      </c>
      <c r="C127" s="260"/>
      <c r="D127" s="260"/>
      <c r="E127" s="260"/>
      <c r="F127" s="260"/>
      <c r="G127" s="260"/>
      <c r="H127" s="260"/>
      <c r="I127" s="260"/>
      <c r="J127" s="260"/>
      <c r="K127" s="260"/>
    </row>
  </sheetData>
  <sheetProtection/>
  <mergeCells count="13">
    <mergeCell ref="A74:G74"/>
    <mergeCell ref="I76:K76"/>
    <mergeCell ref="E76:G76"/>
    <mergeCell ref="A3:G3"/>
    <mergeCell ref="E5:G5"/>
    <mergeCell ref="I5:K5"/>
    <mergeCell ref="B127:K127"/>
    <mergeCell ref="A105:G105"/>
    <mergeCell ref="A39:G39"/>
    <mergeCell ref="E41:G41"/>
    <mergeCell ref="I41:K41"/>
    <mergeCell ref="E107:G107"/>
    <mergeCell ref="I107:K107"/>
  </mergeCells>
  <printOptions/>
  <pageMargins left="0.8" right="0.8" top="0.48" bottom="0.5" header="0.5" footer="0.5"/>
  <pageSetup firstPageNumber="13" useFirstPageNumber="1" horizontalDpi="600" verticalDpi="600" orientation="portrait" paperSize="9" scale="95" r:id="rId1"/>
  <headerFooter alignWithMargins="0">
    <oddFooter>&amp;L หมายเหตุประกอบงบการเงินเป็นส่วนหนึ่งของงบการเงินนี้
&amp;C&amp;P</oddFooter>
  </headerFooter>
  <rowBreaks count="3" manualBreakCount="3">
    <brk id="36" max="10" man="1"/>
    <brk id="71" max="255" man="1"/>
    <brk id="10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 1 (Thai) listed - BL-CH-CF Revised 23 May (2)</dc:title>
  <dc:subject/>
  <dc:creator>KPMG</dc:creator>
  <cp:keywords/>
  <dc:description/>
  <cp:lastModifiedBy>user</cp:lastModifiedBy>
  <cp:lastPrinted>2012-02-22T06:23:02Z</cp:lastPrinted>
  <dcterms:created xsi:type="dcterms:W3CDTF">2006-01-06T08:39:44Z</dcterms:created>
  <dcterms:modified xsi:type="dcterms:W3CDTF">2012-02-22T06:32:25Z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0">
    <vt:lpwstr>Thai</vt:lpwstr>
  </property>
  <property fmtid="{D5CDD505-2E9C-101B-9397-08002B2CF9AE}" pid="3" name="Categories0">
    <vt:lpwstr>Interim Financial Statements Template</vt:lpwstr>
  </property>
</Properties>
</file>