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16" windowWidth="8928" windowHeight="8688" tabRatio="731" activeTab="0"/>
  </bookViews>
  <sheets>
    <sheet name="BL (3)" sheetId="1" r:id="rId1"/>
    <sheet name="PL" sheetId="2" r:id="rId2"/>
    <sheet name="CH 9 (adj actuarial GL)" sheetId="3" r:id="rId3"/>
    <sheet name="CH10  (adj actuarial GL)  (2)" sheetId="4" r:id="rId4"/>
    <sheet name="CH 11" sheetId="5" r:id="rId5"/>
    <sheet name="CH12" sheetId="6" r:id="rId6"/>
    <sheet name="CF" sheetId="7" r:id="rId7"/>
  </sheets>
  <externalReferences>
    <externalReference r:id="rId10"/>
  </externalReferences>
  <definedNames>
    <definedName name="_Hlk120336604" localSheetId="6">'CF'!$A$63</definedName>
    <definedName name="_xlnm.Print_Area" localSheetId="0">'BL (3)'!$A$1:$N$118</definedName>
    <definedName name="_xlnm.Print_Area" localSheetId="6">'CF'!$A$1:$K$160</definedName>
    <definedName name="_xlnm.Print_Area" localSheetId="4">'CH 11'!$A$1:$Y$32</definedName>
    <definedName name="_xlnm.Print_Area" localSheetId="2">'CH 9 (adj actuarial GL)'!$A$1:$AE$43</definedName>
    <definedName name="_xlnm.Print_Area" localSheetId="3">'CH10  (adj actuarial GL)  (2)'!$A$1:$AE$46</definedName>
    <definedName name="_xlnm.Print_Area" localSheetId="5">'CH12'!$A$1:$Y$37</definedName>
    <definedName name="_xlnm.Print_Area" localSheetId="1">'PL'!$A$1:$J$74</definedName>
  </definedNames>
  <calcPr fullCalcOnLoad="1"/>
</workbook>
</file>

<file path=xl/sharedStrings.xml><?xml version="1.0" encoding="utf-8"?>
<sst xmlns="http://schemas.openxmlformats.org/spreadsheetml/2006/main" count="1035" uniqueCount="360">
  <si>
    <t>สินทรัพย์</t>
  </si>
  <si>
    <t>หมายเหตุ</t>
  </si>
  <si>
    <t>สินทรัพย์หมุนเวียน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</si>
  <si>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</si>
  <si>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</si>
  <si>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</si>
  <si>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</si>
  <si>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</si>
  <si>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</si>
  <si>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</si>
  <si>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</si>
  <si>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</si>
  <si>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</si>
  <si>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</si>
  <si>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</si>
  <si>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</si>
  <si>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</si>
  <si>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หนี้สินภาษีเงินได้รอการตัดบัญชี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</si>
  <si>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</si>
  <si>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</si>
  <si>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</si>
  <si>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</si>
  <si>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</si>
  <si>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</si>
  <si>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</t>
  </si>
  <si>
    <t>ดอกเบี้ยรับ</t>
  </si>
  <si>
    <t>รายได้อื่น</t>
  </si>
  <si>
    <t>รวมรายได้</t>
  </si>
  <si>
    <t>ค่าใช้จ่าย</t>
  </si>
  <si>
    <t>รวมค่าใช้จ่าย</t>
  </si>
  <si>
    <t>ส่วนเกิน</t>
  </si>
  <si>
    <t>ส่วนของ</t>
  </si>
  <si>
    <t>ผู้ถือหุ้น</t>
  </si>
  <si>
    <t>กระแสเงินสดจากกิจกรรมดำเนินงาน</t>
  </si>
  <si>
    <t>รายการปรับปรุง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</si>
  <si>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</si>
  <si>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</si>
  <si>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ซื้อที่ดิน อาคารและอุปกรณ์</t>
  </si>
  <si>
    <t>กระแสเงินสดจากกิจกรรมจัดหาเงิน</t>
  </si>
  <si>
    <t>งบกระแสเงินสด</t>
  </si>
  <si>
    <t>ยังไม่ได้</t>
  </si>
  <si>
    <t xml:space="preserve">งบกำไรขาดทุน </t>
  </si>
  <si>
    <t>จ่ายภาษีเงินได้</t>
  </si>
  <si>
    <t>รับเงินปันผล</t>
  </si>
  <si>
    <t xml:space="preserve">ที่ดิน อาคารและอุปกรณ์ </t>
  </si>
  <si>
    <t>ภาษีเงินได้ค้างจ่าย</t>
  </si>
  <si>
    <t>การแปลงค่า</t>
  </si>
  <si>
    <t>การเปลี่ยนแปลง</t>
  </si>
  <si>
    <t>ส่วนเกินทุน</t>
  </si>
  <si>
    <t xml:space="preserve">งบการเงินเฉพาะกิจการ </t>
  </si>
  <si>
    <t>งบการเงินเฉพาะกิจการ</t>
  </si>
  <si>
    <t xml:space="preserve">    ทุนจดทะเบียน</t>
  </si>
  <si>
    <t xml:space="preserve">    ทุนที่ออกและชำระแล้ว</t>
  </si>
  <si>
    <t xml:space="preserve">    จัดสรรแล้ว</t>
  </si>
  <si>
    <t>เงินสดสุทธิได้มาจาก (ใช้ไปใน) กิจกรรมจัดหาเงิน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</si>
  <si>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</si>
  <si>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</si>
  <si>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</si>
  <si>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</si>
  <si>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ลูกหนี้การค้าและลูกหนี้อื่น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</si>
  <si>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</si>
  <si>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</si>
  <si>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</si>
  <si>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</si>
  <si>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</si>
  <si>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 xml:space="preserve">    ยังไม่ได้จัดสรร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</si>
  <si>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</si>
  <si>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</si>
  <si>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</si>
  <si>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ในบริษัทร่วม</t>
  </si>
  <si>
    <t>จัดสรร</t>
  </si>
  <si>
    <t>จากส่วนได้</t>
  </si>
  <si>
    <t>กำไรจากอัตราแลกเปลี่ยนสุทธิ</t>
  </si>
  <si>
    <t>เงินปันผลรับ</t>
  </si>
  <si>
    <t>ส่วนแบ่งกำไรจากเงินลงทุนในบริษัทร่วม</t>
  </si>
  <si>
    <t>ที่ออกและ</t>
  </si>
  <si>
    <t>ขาดทุนจากการตัดจำหน่ายอาคารและอุปกรณ์</t>
  </si>
  <si>
    <t>ขายที่ดิน อาคารและอุปกรณ์</t>
  </si>
  <si>
    <t>จ่ายชำระคืนหุ้นกู้</t>
  </si>
  <si>
    <t>ข้อมูลงบกระแสเงินสดเปิดเผยเพิ่มเติม</t>
  </si>
  <si>
    <t xml:space="preserve"> </t>
  </si>
  <si>
    <t>ลูกหนี้ระยะยาวบริษัทที่เกี่ยวข้องกัน</t>
  </si>
  <si>
    <t>เงินเบิกเกินบัญชีและเงินกู้ยืมระยะสั้น</t>
  </si>
  <si>
    <t>เงินกู้ยืมระยะสั้นจากบริษัทย่อย</t>
  </si>
  <si>
    <t>หนี้สินระยะยาวที่ถึงกำหนดชำระ</t>
  </si>
  <si>
    <t>ต้นทุนขายสินค้า</t>
  </si>
  <si>
    <t>จ่ายดอกเบี้ย</t>
  </si>
  <si>
    <t>ค่าใช้จ่ายค้างจ่าย</t>
  </si>
  <si>
    <t>รายได้จากการขายสินค้า</t>
  </si>
  <si>
    <t xml:space="preserve">   จากสถาบันการเงิน</t>
  </si>
  <si>
    <t>ประมาณการหนี้สินและอื่นๆ</t>
  </si>
  <si>
    <t>รวมส่วนของ</t>
  </si>
  <si>
    <t>รับดอกเบี้ย</t>
  </si>
  <si>
    <t>ตามกฎหมาย</t>
  </si>
  <si>
    <t xml:space="preserve">   จากการขายเงินลงทุนที่ถึงกำหนด</t>
  </si>
  <si>
    <t xml:space="preserve">   รับชำระภายในหนึ่งปี</t>
  </si>
  <si>
    <t>กำไรสำหรับปี</t>
  </si>
  <si>
    <t>หุ้นทุน</t>
  </si>
  <si>
    <t>ขาดทุนจากการขายเงินลงทุน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</si>
  <si>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</si>
  <si>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</si>
  <si>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</si>
  <si>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>ส่วนเกินมูลค่าหุ้น</t>
  </si>
  <si>
    <t xml:space="preserve">    ส่วนเกินมูลค่าหุ้นสามัญ</t>
  </si>
  <si>
    <t xml:space="preserve">        ทุนสำรองตามกฎหมาย</t>
  </si>
  <si>
    <t xml:space="preserve">        สำรองหุ้นทุนซื้อคืน</t>
  </si>
  <si>
    <t>หุ้นทุนซื้อคืน</t>
  </si>
  <si>
    <t>ค่าใช้จ่ายในการขาย</t>
  </si>
  <si>
    <t>ค่าใช้จ่ายในการบริหาร</t>
  </si>
  <si>
    <t>ซื้อคืน</t>
  </si>
  <si>
    <t>มูลค่าหุ้นสามัญ</t>
  </si>
  <si>
    <t>ผลต่างจาก</t>
  </si>
  <si>
    <t>เงินลงทุน</t>
  </si>
  <si>
    <t>ในมูลค่า</t>
  </si>
  <si>
    <t>ยุติธรรมของ</t>
  </si>
  <si>
    <t>ทุนสำรอง</t>
  </si>
  <si>
    <t>ของบริษัท</t>
  </si>
  <si>
    <t>ต้นทุนทางการเงิน</t>
  </si>
  <si>
    <t>ซื้อเงินลงทุน</t>
  </si>
  <si>
    <t>ขายเงินลงทุน</t>
  </si>
  <si>
    <t>ผลกระทบจากอัตราแลกเปลี่ยนของ</t>
  </si>
  <si>
    <t>จ่ายชำระคืนเงินกู้ยืมระยะยาวจากสถาบันการเงิน</t>
  </si>
  <si>
    <t>ประกอบด้วย</t>
  </si>
  <si>
    <t>สำรอง</t>
  </si>
  <si>
    <t>เงินสดรับจากเงินกู้ยืมระยะยาวจากสถาบันการเงิน</t>
  </si>
  <si>
    <t>เงินเบิกเกินบัญชี</t>
  </si>
  <si>
    <t>สุทธิ</t>
  </si>
  <si>
    <t xml:space="preserve">    หุ้นทุนซื้อคืน</t>
  </si>
  <si>
    <t xml:space="preserve">รวมส่วนของผู้ถือหุ้นของบริษัท </t>
  </si>
  <si>
    <t>ส่วนของกำไรสำหรับปีที่เป็นของ</t>
  </si>
  <si>
    <t xml:space="preserve">                      -</t>
  </si>
  <si>
    <t xml:space="preserve">                 -</t>
  </si>
  <si>
    <t>เงินสดสุทธิได้มาจาก (ใช้ไปใน) กิจกรรมลงทุน</t>
  </si>
  <si>
    <t>กำไรจากการขายสินทรัพย์ไม่มีตัวตน</t>
  </si>
  <si>
    <t xml:space="preserve">   ที่ถึงกำหนดรับชำระภายในหนึ่งปี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</si>
  <si>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</si>
  <si>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</si>
  <si>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</si>
  <si>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</si>
  <si>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</si>
  <si>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</si>
  <si>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</si>
  <si>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 xml:space="preserve">หนี้สินและส่วนของผู้ถือหุ้น (ต่อ) </t>
  </si>
  <si>
    <t xml:space="preserve">   หุ้นทุนซื้อคืนที่ถือโดยบริษัทย่อย</t>
  </si>
  <si>
    <t>จ่ายเงินปันผลของบริษัทสุทธิจากส่วนที่เป็นของ</t>
  </si>
  <si>
    <t>จ่ายชำระคืนหนี้สินตามสัญญาเช่าการเงิน</t>
  </si>
  <si>
    <t xml:space="preserve">                  -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</si>
  <si>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</si>
  <si>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</si>
  <si>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</si>
  <si>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 xml:space="preserve">  </t>
  </si>
  <si>
    <t>หนี้สูญและหนี้สงสัยจะสูญ (กลับรายการ</t>
  </si>
  <si>
    <t xml:space="preserve">   ค่าเผื่อหนี้สงสัยจะสูญ)</t>
  </si>
  <si>
    <t>(กำไร) ขาดทุนจากการขายเงินลงทุน</t>
  </si>
  <si>
    <t>(กำไร) ขาดทุนจากการขายที่ดิน อาคาร</t>
  </si>
  <si>
    <t xml:space="preserve">   และอุปกรณ์</t>
  </si>
  <si>
    <t>(กำไร) ขาดทุนจากอัตราแลกเปลี่ยน</t>
  </si>
  <si>
    <t xml:space="preserve">   ที่ยังไม่เกิดขึ้นจริง</t>
  </si>
  <si>
    <t>กระแสเงินสดจากกิจกรรมดำเนินงาน (ต่อ)</t>
  </si>
  <si>
    <t xml:space="preserve">เงินให้กู้ยืมระยะสั้นแก่บริษัทย่อย (เพิ่มขึ้น) ลดลง </t>
  </si>
  <si>
    <t>กระแสเงินสดจากกิจกรรมลงทุน (ต่อ)</t>
  </si>
  <si>
    <t>เงินสดและรายการเทียบเท่าเงินสดเพิ่มขึ้น</t>
  </si>
  <si>
    <t xml:space="preserve">   (ลดลง) สุทธิ</t>
  </si>
  <si>
    <t>ยอดคงเหลือ ณ วันที่ 1 มกราคม 2554</t>
  </si>
  <si>
    <t>ยอดคงเหลือ ณ วันที่ 31 ธันวาคม 2554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</si>
  <si>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</si>
  <si>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</si>
  <si>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</si>
  <si>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</si>
  <si>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</si>
  <si>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 xml:space="preserve">งบแสดงการเปลี่ยนแปลงส่วนของผู้ถือหุ้น 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</si>
  <si>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</si>
  <si>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</si>
  <si>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</si>
  <si>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</si>
  <si>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</si>
  <si>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</si>
  <si>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</si>
  <si>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 xml:space="preserve">งบการเงิน </t>
  </si>
  <si>
    <t>ควบคุม</t>
  </si>
  <si>
    <t xml:space="preserve">   ตามที่รายงานในงวดก่อน</t>
  </si>
  <si>
    <t>ผลกระทบจากการเปลี่ยนแปลง</t>
  </si>
  <si>
    <t xml:space="preserve">   นโยบายการบัญชี</t>
  </si>
  <si>
    <t>-</t>
  </si>
  <si>
    <t>รายการผู้ถือหุ้นที่บันทึกโดยตรง</t>
  </si>
  <si>
    <t xml:space="preserve">   เข้าส่วนของผู้ถือหุ้น</t>
  </si>
  <si>
    <t xml:space="preserve">   การจัดสรรส่วนทุนให้ผู้ถือหุ้น</t>
  </si>
  <si>
    <t xml:space="preserve">   เงินปันผลจ่าย - สุทธิจากส่วนที่เป็นของ</t>
  </si>
  <si>
    <t xml:space="preserve">      หุ้นทุนซื้อคืนที่ถือโดยบริษัทย่อย</t>
  </si>
  <si>
    <t xml:space="preserve">   รวมการจัดสรรส่วนทุนให้ผู้ถือหุ้น</t>
  </si>
  <si>
    <t xml:space="preserve">   การเปลี่ยนแปลงในส่วนได้เสีย</t>
  </si>
  <si>
    <t xml:space="preserve">      ของบริษัทย่อย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</si>
  <si>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</si>
  <si>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</si>
  <si>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</si>
  <si>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</si>
  <si>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</si>
  <si>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</si>
  <si>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>ยอดคงเหลือ ณ วันที่  1 มกราคม 2554</t>
  </si>
  <si>
    <t>รายการกับผู้ถือหุ้นที่บันทึกโดยตรง</t>
  </si>
  <si>
    <t xml:space="preserve"> มูลค่าหุ้นสามัญ</t>
  </si>
  <si>
    <t xml:space="preserve">   เงินปันผลให้ผู้ถือหุ้นของบริษัท</t>
  </si>
  <si>
    <t>รวมรายการผู้ถือหุ้นที่บันทึกโดยตรง</t>
  </si>
  <si>
    <t>จ่ายเงินปันผลให้ส่วนได้เสียที่ไม่มีอำนาจควบคุม</t>
  </si>
  <si>
    <t>งบกำไรขาดทุนเบ็ดเสร็จ</t>
  </si>
  <si>
    <t>กำไรขาดทุนเบ็ดเสร็จอื่น</t>
  </si>
  <si>
    <t>ผลต่างจากการตีราคาสินทรัพย์</t>
  </si>
  <si>
    <t>ส่วนเกินทุนจากส่วนได้ในบริษัทร่วม</t>
  </si>
  <si>
    <t>การเปลี่ยนแปลงในมูลค่ายุติธรรม</t>
  </si>
  <si>
    <t xml:space="preserve">   ของเงินลงทุน</t>
  </si>
  <si>
    <t>ผลต่างจากการแปลงค่างบการเงิน</t>
  </si>
  <si>
    <t>สินทรัพย์ไม่มีตัวตนอื่น</t>
  </si>
  <si>
    <t>ส่วนได้เสียที่ไม่มีอำนาจควบคุม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</si>
  <si>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</si>
  <si>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</si>
  <si>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t>กำไรเบ็ดเสร็จรวมสำหรับปี</t>
  </si>
  <si>
    <t xml:space="preserve">   ตามที่รายงานในปีก่อน</t>
  </si>
  <si>
    <t>ขายสินทรัพย์ไม่หมุนเวียนที่ถือไว้เพื่อขาย</t>
  </si>
  <si>
    <t>ซื้ออสังหาริมทรัพย์เพื่อการลงทุน</t>
  </si>
  <si>
    <t>กำไรขาดทุนเบ็ดเสร็จสำหรับปี</t>
  </si>
  <si>
    <t>รวมกำไรขาดทุนเบ็ดเสร็จสำหรับปี</t>
  </si>
  <si>
    <t>เงินสดรับจากการเลิกกิจการของบริษัทย่อย</t>
  </si>
  <si>
    <t>เงินสดจ่ายจากการชำระบัญชีของบริษัทย่อยให้กับ</t>
  </si>
  <si>
    <t xml:space="preserve">   ส่วนได้เสียที่ไม่มีอำนาจควบคุม</t>
  </si>
  <si>
    <t>โอนไปกำไรสะสม</t>
  </si>
  <si>
    <t>กำไรขาดทุนเบ็ดเสร็จอื่นสำหรับปี</t>
  </si>
  <si>
    <t xml:space="preserve">   เงินตราต่างประเทศคงเหลือสิ้นปี</t>
  </si>
  <si>
    <t>3</t>
  </si>
  <si>
    <t>กำไรจาก (จ่ายชำระ) ต้นทุนธุรกรรมทางการเงิน</t>
  </si>
  <si>
    <t>เงินกู้ยืมระยะสั้นจากสถาบันการเงินเพิ่มขึ้น</t>
  </si>
  <si>
    <t xml:space="preserve">   หลักคณิตศาสตร์ประกันภัย</t>
  </si>
  <si>
    <t>ยอดคงเหลือ ณ วันที่  1 มกราคม 2555</t>
  </si>
  <si>
    <t>ยอดคงเหลือ ณ วันที่ 1 มกราคม 2555</t>
  </si>
  <si>
    <t>ยอดคงเหลือ ณ วันที่ 31 ธันวาคม 2555</t>
  </si>
  <si>
    <t>ส่วนเกินทุนอื่น</t>
  </si>
  <si>
    <t xml:space="preserve">   เงินทุนที่ได้รับจากผู้ถือหุ้นและ</t>
  </si>
  <si>
    <t xml:space="preserve">      การจัดสรรส่วนทุนให้ผู้ถือหุ้น</t>
  </si>
  <si>
    <t>การจัดสรรส่วนทุนให้ผู้ถือหุ้น</t>
  </si>
  <si>
    <t>เพิ่มทุนหุ้นสามัญใหม่</t>
  </si>
  <si>
    <t>ตัดหุ้นทุนซื้อคืน</t>
  </si>
  <si>
    <t>ขายหุ้นทุนซื้อคืน</t>
  </si>
  <si>
    <t>เงินปันผลจ่าย - สุทธิจากส่วนที่เป็นของ</t>
  </si>
  <si>
    <t>หุ้นทุนซื้อคืนที่ถือโดยบริษัทย่อย</t>
  </si>
  <si>
    <t xml:space="preserve">   - ปรับปรุงใหม่</t>
  </si>
  <si>
    <t xml:space="preserve">   รวมเงินทุนที่ได้รับจากผู้ถือหุ้นและ</t>
  </si>
  <si>
    <t xml:space="preserve">      โดยอำนาจควบคุมเปลี่ยนแปลง</t>
  </si>
  <si>
    <t>จากรายการกับ</t>
  </si>
  <si>
    <t>กิจการภายใต้</t>
  </si>
  <si>
    <t>การควบคุมเดียวกัน</t>
  </si>
  <si>
    <t xml:space="preserve">      เงินปันผลให้ผู้ถือหุ้นของบริษัท</t>
  </si>
  <si>
    <t xml:space="preserve">      เพิ่มทุนหุ้นสามัญใหม่</t>
  </si>
  <si>
    <t xml:space="preserve">      ตัดหุ้นทุนซื้อคืน</t>
  </si>
  <si>
    <r>
      <t xml:space="preserve">   </t>
    </r>
    <r>
      <rPr>
        <sz val="15"/>
        <rFont val="Angsana New"/>
        <family val="1"/>
      </rPr>
      <t>รายการที่เกิดขึ้นภายใต้การ</t>
    </r>
  </si>
  <si>
    <r>
      <rPr>
        <i/>
        <sz val="15"/>
        <rFont val="Angsana New"/>
        <family val="1"/>
      </rPr>
      <t xml:space="preserve">   </t>
    </r>
    <r>
      <rPr>
        <sz val="15"/>
        <rFont val="Angsana New"/>
        <family val="1"/>
      </rPr>
      <t xml:space="preserve">   ควบคุมเดียวกัน</t>
    </r>
  </si>
  <si>
    <t>สินทรัพย์ชีวภาพส่วนที่หมุนเวียน</t>
  </si>
  <si>
    <t>สินทรัพย์ชีวภาพส่วนที่ไม่หมุนเวียน</t>
  </si>
  <si>
    <t>กำไรจากการเปลี่ยนแปลงมูลค่ายุติธรรมของ</t>
  </si>
  <si>
    <t xml:space="preserve">   สินทรัพย์ชีวภาพที่ยังไม่เกิดขึ้นจริง</t>
  </si>
  <si>
    <t>สินทรัพย์ชีวภาพส่วนที่หมุนเวียนและไม่หมุนเวียน</t>
  </si>
  <si>
    <t>เงินลงทุนในกิจการที่ควบคุมร่วมกัน</t>
  </si>
  <si>
    <t>เงินลงทุนในบริษัทอื่น</t>
  </si>
  <si>
    <t xml:space="preserve">   เงินลงทุนในบริษัทร่วม</t>
  </si>
  <si>
    <t xml:space="preserve">   และกิจการที่ควบคุมร่วมกัน</t>
  </si>
  <si>
    <t>(ปรับปรุงใหม่)</t>
  </si>
  <si>
    <t>7, 9</t>
  </si>
  <si>
    <t>3, 11</t>
  </si>
  <si>
    <t>เงินให้กู้ยืมระยะสั้นแก่กิจการที่ควบคุม</t>
  </si>
  <si>
    <t xml:space="preserve">   ร่วมกัน</t>
  </si>
  <si>
    <t>7, 18</t>
  </si>
  <si>
    <t>เงินกู้ยืมระยะยาวจากบริษัทที่เกี่ยวข้องกัน</t>
  </si>
  <si>
    <t xml:space="preserve">   ที่ถึงกำหนดชำระภายในหนึ่งปี</t>
  </si>
  <si>
    <t>ภาระผูกพันผลประโยชน์พนักงาน</t>
  </si>
  <si>
    <t>14, 15</t>
  </si>
  <si>
    <t>เงินสดรับจากการจำหน่ายหุ้นสามัญซื้อคืน</t>
  </si>
  <si>
    <t xml:space="preserve">-  </t>
  </si>
  <si>
    <t>เงินกู้ยืมระยะสั้นจากกิจการที่ควบคุม</t>
  </si>
  <si>
    <t xml:space="preserve">   ร่วมกันและบริษัทที่เกี่ยวข้องกัน</t>
  </si>
  <si>
    <t>ซื้อสินทรัพย์ไม่มีตัวตนอื่น</t>
  </si>
  <si>
    <t>ขายสินทรัพย์ไม่มีตัวตนอื่น</t>
  </si>
  <si>
    <t>ตั๋วแลกเงิน</t>
  </si>
  <si>
    <t xml:space="preserve">   ส่วนเกินทุนอื่น</t>
  </si>
  <si>
    <t>ส่วนเกินทุนจากรายการกับกิจการ</t>
  </si>
  <si>
    <t xml:space="preserve">   ภายใต้การควบคุมเดียวกัน</t>
  </si>
  <si>
    <t>กำไรจากการเลิกกิจการของบริษัทย่อย</t>
  </si>
  <si>
    <t>ขาดทุนจากอัตราแลกเปลี่ยนสุทธิ</t>
  </si>
  <si>
    <t xml:space="preserve">ค่าใช้จ่าย (รายได้) ภาษีเงินได้ </t>
  </si>
  <si>
    <t>ขาดทุน (กำไร) จากการเปลี่ยนแปลง</t>
  </si>
  <si>
    <t xml:space="preserve">   มุลค่ายุติธรรมของสินทรัพย์ชีวภาพ</t>
  </si>
  <si>
    <t>ตั๋วแลกเงินเพิ่มขึ้น</t>
  </si>
  <si>
    <t>เงินกู้ยืมระยะสั้นจากบริษัทย่อยเพิ่มขึ้น</t>
  </si>
  <si>
    <t xml:space="preserve">   เพื่อการลงทุน</t>
  </si>
  <si>
    <t>ผลขาดทุน (กลับรายการค่าเผื่อผลขาดทุน)</t>
  </si>
  <si>
    <t xml:space="preserve">   จากการปรับลดมูลค่าสินค้าคงเหลือ</t>
  </si>
  <si>
    <t>เงินปันผลค้างรับ</t>
  </si>
  <si>
    <t>กระแสเงินสดจากกิจกรรมจัดหาเงิน (ต่อ)</t>
  </si>
  <si>
    <t>(กลับรายการ) ขาดทุนจากการด้อยค่า</t>
  </si>
  <si>
    <t xml:space="preserve">   ของที่ดิน อาคารและอุปกรณ์</t>
  </si>
  <si>
    <t>เงินให้กู้ยืมระยะยาวแก่บริษัทย่อย (เพิ่มขึ้น) ลดลง</t>
  </si>
  <si>
    <t>กำไรจากการเปลี่ยนแปลงมูลค่ายุติธรรม</t>
  </si>
  <si>
    <t xml:space="preserve">   ของเงินลงทุนในบริษัทร่วม</t>
  </si>
  <si>
    <t>31 ธันวาคม</t>
  </si>
  <si>
    <t>1 มกราคม</t>
  </si>
  <si>
    <t>7, 24</t>
  </si>
  <si>
    <t>3, 7, 10</t>
  </si>
  <si>
    <t xml:space="preserve">   ก่อนค่าใช้จ่าย (รายได้) ภาษีเงินได้</t>
  </si>
  <si>
    <t>ค่าใช้จ่าย (รายได้) ภาษีเงินได้ของ</t>
  </si>
  <si>
    <r>
      <t xml:space="preserve">   </t>
    </r>
    <r>
      <rPr>
        <sz val="15"/>
        <rFont val="Angsana New"/>
        <family val="1"/>
      </rPr>
      <t>กำไรขาดทุนเบ็ดเสร็จอื่น</t>
    </r>
  </si>
  <si>
    <t xml:space="preserve">   - สุทธิจากค่าใช้จ่าย (รายได้) ภาษีเงินได้</t>
  </si>
  <si>
    <t>ส่วนของกำไรเบ็ดเสร็จรวมที่เป็นของ</t>
  </si>
  <si>
    <t xml:space="preserve">   ผู้ถือหุ้นของบริษัทใหญ่</t>
  </si>
  <si>
    <t>27</t>
  </si>
  <si>
    <t>ขาดทุนจากการขายอสังหาริมทรัพย์</t>
  </si>
  <si>
    <t xml:space="preserve">เงินให้กู้ยืมระยะสั้นแก่บริษัทที่เกี่ยวข้องกันลดลง </t>
  </si>
  <si>
    <t>เงินสดจ่ายสุทธิจากการซื้อบริษัทย่อย</t>
  </si>
  <si>
    <t>ขายอสังหาริมทรัพย์เพื่อการลงทุน</t>
  </si>
  <si>
    <t>เงินกู้ยืมระยะสั้นจากบริษัทที่เกี่ยวข้องลดลง</t>
  </si>
  <si>
    <t>เงินกู้ยืมระยะยาวจากบริษัทที่เกี่ยวข้องกันลดลง</t>
  </si>
  <si>
    <t>3, 22</t>
  </si>
  <si>
    <t xml:space="preserve">     - กำไรจากการประมาณการตามหลัก</t>
  </si>
  <si>
    <t xml:space="preserve">     - อื่นๆ </t>
  </si>
  <si>
    <t xml:space="preserve">         คณิตศาสตร์ประกันภัย</t>
  </si>
  <si>
    <t>กำไรก่อนค่าใช้จ่าย (รายได้) ภาษีเงินได้</t>
  </si>
  <si>
    <t>ค่าเสื่อมราคาอาคาร และอุปกรณ์</t>
  </si>
  <si>
    <t>ค่าเสื่อมราคาอสังหาริมทรัพย์เพื่อการลงทุน</t>
  </si>
  <si>
    <t>ค่าใช้จ่าย (รายได้) ภาษีเงินได้</t>
  </si>
  <si>
    <t xml:space="preserve">เงินสดสุทธิได้มาจาก (ใช้ไปใน) กิจกรรมดำเนินงาน </t>
  </si>
  <si>
    <t xml:space="preserve">   เงินลงทุน</t>
  </si>
  <si>
    <t>(กลับรายการ) ผลขาดทุนจากการลดมูลค่า</t>
  </si>
  <si>
    <t xml:space="preserve">   การควบคุมเดียวกัน</t>
  </si>
  <si>
    <t>เงินสดรับสุทธิจากการโอนกิจการภายใต้</t>
  </si>
  <si>
    <t>สิทธิการเช่าจ่ายล่วงหน้า</t>
  </si>
  <si>
    <t>เงินสดจ่ายค่าสิทธิการเช่า</t>
  </si>
  <si>
    <t>กำไรจากการขายสินทรัพย์ที่ถือไว้เพื่อขาย</t>
  </si>
  <si>
    <t>2.</t>
  </si>
  <si>
    <t>รายการที่มิใช่เงินสด</t>
  </si>
  <si>
    <t xml:space="preserve">           </t>
  </si>
  <si>
    <t>1.</t>
  </si>
  <si>
    <t>จ่ายผลประโยชน์พนักงาน</t>
  </si>
  <si>
    <t>กลุ่มบริษัทมีรายการที่มิใช่เงินสดสำหรับปีสิ้นสุดวันที่ 31 ธันวาคม 2555 ดังนี้</t>
  </si>
  <si>
    <t xml:space="preserve">   ให้เท่ากับมูลค่าสุทธิที่จะได้รับ</t>
  </si>
  <si>
    <t>กลับรายการขาดทุนจากการตีราคาที่ดิน</t>
  </si>
  <si>
    <t xml:space="preserve">   และอสังหาริมทรัพย์เพื่อการลงทุน</t>
  </si>
  <si>
    <t xml:space="preserve">     - ขาดทุนจากการประมาณการตามหลัก</t>
  </si>
  <si>
    <t xml:space="preserve">2.1    ผู้ถือหุ้นของบริษัทมีมติอนุมัติให้ซื้อหุ้น   C.P. Pokphand  Company  Limited  โดยบริษัทได้ชำระค่าหุ้นด้วยหุ้น </t>
  </si>
  <si>
    <t xml:space="preserve">          สามัญของบริษัทที่ออกใหม่จำนวน 694,004,100 หุ้น คิดเป็นจำนวนเงิน 24,290 ล้านบาท (ดูหมายเหตุประกอบ</t>
  </si>
  <si>
    <t xml:space="preserve">          งบการเงินข้อ 5)</t>
  </si>
  <si>
    <t>2.2    คณะกรรมการของบริษัทมีมติอนุมัติการลงทุนในหุ้นสามัญของบริษัทย่อยแห่งหนึ่ง (CPF Investment Limited)</t>
  </si>
  <si>
    <t xml:space="preserve">          เป็นจำนวนเงิน 175 ล้านเหรียญสหรัฐ หรือเทียบเท่าประมาณ 5,345 ล้านบาท โดยบริษัทได้แปลงเงินให้กู้ยืม</t>
  </si>
  <si>
    <t xml:space="preserve">          แก่บริษัทย่อยดังกล่าวเพื่อเป็นการชำระหุ้นสามัญเพิ่มทุนส่วนหนึ่งแทนการชำระด้วยเงินสดเป็นจำนวนเงิน </t>
  </si>
  <si>
    <t xml:space="preserve">          451 ล้านบาท</t>
  </si>
  <si>
    <t xml:space="preserve">2.3    คณะกรรมการของบริษัทย่อยแห่งหนึ่งได้มีมติอนุมัติจ่ายเงินปันผลระหว่างกาลให้แก่บริษัทเป็นจำนวน 1,051 </t>
  </si>
  <si>
    <r>
      <t xml:space="preserve">          ล้านบาท  </t>
    </r>
    <r>
      <rPr>
        <i/>
        <sz val="15"/>
        <rFont val="Angsana New"/>
        <family val="1"/>
      </rPr>
      <t>(2554: ไม่มี)</t>
    </r>
    <r>
      <rPr>
        <sz val="15"/>
        <rFont val="Angsana New"/>
        <family val="1"/>
      </rPr>
      <t xml:space="preserve">  ณ วันที่ 31 ธันวาคม 2555 บริษัทมีเงินปันผลค้างรับเป็นจำนวนเงิน 1,051 ล้านบาท </t>
    </r>
  </si>
  <si>
    <t>3, 5, 14</t>
  </si>
  <si>
    <t>กำไร (ขาดทุน) จากการประมาณการตาม</t>
  </si>
  <si>
    <t>7, 25</t>
  </si>
  <si>
    <t>10, 34</t>
  </si>
  <si>
    <t>31, 34</t>
  </si>
  <si>
    <t>32, 34</t>
  </si>
  <si>
    <t>3, 36</t>
  </si>
  <si>
    <t>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</si>
</sst>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(* #,##0_);_(* \(#,##0\);_(* &quot;-&quot;??_);_(@_)"/>
    <numFmt numFmtId="188" formatCode="#,##0\ ;\(#,##0\)"/>
  </numFmts>
  <fonts count="38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87" fontId="5" fillId="0" borderId="0" xfId="42" applyNumberFormat="1" applyFont="1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5" fillId="0" borderId="10" xfId="42" applyNumberFormat="1" applyFont="1" applyFill="1" applyBorder="1" applyAlignment="1">
      <alignment/>
    </xf>
    <xf numFmtId="187" fontId="5" fillId="0" borderId="0" xfId="42" applyNumberFormat="1" applyFont="1" applyFill="1" applyAlignment="1">
      <alignment/>
    </xf>
    <xf numFmtId="187" fontId="5" fillId="0" borderId="0" xfId="42" applyNumberFormat="1" applyFont="1" applyFill="1" applyBorder="1" applyAlignment="1">
      <alignment/>
    </xf>
    <xf numFmtId="187" fontId="5" fillId="0" borderId="11" xfId="42" applyNumberFormat="1" applyFont="1" applyFill="1" applyBorder="1" applyAlignment="1">
      <alignment/>
    </xf>
    <xf numFmtId="187" fontId="0" fillId="0" borderId="0" xfId="42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187" fontId="5" fillId="0" borderId="0" xfId="42" applyNumberFormat="1" applyFont="1" applyFill="1" applyBorder="1" applyAlignment="1">
      <alignment horizontal="right"/>
    </xf>
    <xf numFmtId="187" fontId="5" fillId="0" borderId="0" xfId="42" applyNumberFormat="1" applyFont="1" applyFill="1" applyAlignment="1">
      <alignment horizontal="right"/>
    </xf>
    <xf numFmtId="188" fontId="0" fillId="0" borderId="0" xfId="0" applyNumberFormat="1" applyFont="1" applyFill="1" applyAlignment="1">
      <alignment/>
    </xf>
    <xf numFmtId="188" fontId="0" fillId="0" borderId="12" xfId="0" applyNumberFormat="1" applyFont="1" applyFill="1" applyBorder="1" applyAlignment="1">
      <alignment/>
    </xf>
    <xf numFmtId="188" fontId="5" fillId="0" borderId="11" xfId="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187" fontId="5" fillId="0" borderId="13" xfId="42" applyNumberFormat="1" applyFont="1" applyFill="1" applyBorder="1" applyAlignment="1">
      <alignment/>
    </xf>
    <xf numFmtId="187" fontId="5" fillId="0" borderId="12" xfId="42" applyNumberFormat="1" applyFont="1" applyFill="1" applyBorder="1" applyAlignment="1">
      <alignment/>
    </xf>
    <xf numFmtId="43" fontId="5" fillId="0" borderId="13" xfId="42" applyNumberFormat="1" applyFont="1" applyFill="1" applyBorder="1" applyAlignment="1">
      <alignment/>
    </xf>
    <xf numFmtId="43" fontId="5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0" fillId="0" borderId="12" xfId="0" applyNumberFormat="1" applyFont="1" applyFill="1" applyBorder="1" applyAlignment="1">
      <alignment horizontal="center"/>
    </xf>
    <xf numFmtId="188" fontId="5" fillId="0" borderId="0" xfId="0" applyNumberFormat="1" applyFont="1" applyFill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0" fillId="0" borderId="0" xfId="42" applyNumberFormat="1" applyFont="1" applyFill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187" fontId="0" fillId="0" borderId="0" xfId="0" applyNumberFormat="1" applyFill="1" applyAlignment="1">
      <alignment horizontal="center"/>
    </xf>
    <xf numFmtId="187" fontId="0" fillId="0" borderId="1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87" fontId="0" fillId="0" borderId="0" xfId="42" applyNumberFormat="1" applyFont="1" applyFill="1" applyAlignment="1">
      <alignment/>
    </xf>
    <xf numFmtId="188" fontId="12" fillId="0" borderId="0" xfId="0" applyNumberFormat="1" applyFont="1" applyFill="1" applyBorder="1" applyAlignment="1">
      <alignment horizontal="right"/>
    </xf>
    <xf numFmtId="187" fontId="6" fillId="0" borderId="0" xfId="42" applyNumberFormat="1" applyFont="1" applyFill="1" applyAlignment="1">
      <alignment horizontal="right"/>
    </xf>
    <xf numFmtId="43" fontId="5" fillId="0" borderId="0" xfId="42" applyFont="1" applyFill="1" applyAlignment="1">
      <alignment/>
    </xf>
    <xf numFmtId="43" fontId="0" fillId="0" borderId="0" xfId="42" applyFont="1" applyFill="1" applyAlignment="1">
      <alignment/>
    </xf>
    <xf numFmtId="187" fontId="6" fillId="0" borderId="0" xfId="42" applyNumberFormat="1" applyFont="1" applyFill="1" applyAlignment="1">
      <alignment/>
    </xf>
    <xf numFmtId="187" fontId="6" fillId="0" borderId="0" xfId="42" applyNumberFormat="1" applyFont="1" applyFill="1" applyAlignment="1">
      <alignment horizontal="left"/>
    </xf>
    <xf numFmtId="43" fontId="12" fillId="0" borderId="0" xfId="42" applyFont="1" applyFill="1" applyBorder="1" applyAlignment="1">
      <alignment horizontal="right"/>
    </xf>
    <xf numFmtId="43" fontId="12" fillId="0" borderId="12" xfId="42" applyFont="1" applyFill="1" applyBorder="1" applyAlignment="1">
      <alignment horizontal="right"/>
    </xf>
    <xf numFmtId="43" fontId="13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5" fillId="0" borderId="0" xfId="42" applyFont="1" applyFill="1" applyBorder="1" applyAlignment="1">
      <alignment horizontal="right"/>
    </xf>
    <xf numFmtId="43" fontId="13" fillId="0" borderId="12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12" xfId="42" applyFont="1" applyFill="1" applyBorder="1" applyAlignment="1">
      <alignment horizontal="right"/>
    </xf>
    <xf numFmtId="187" fontId="6" fillId="0" borderId="0" xfId="42" applyNumberFormat="1" applyFont="1" applyFill="1" applyAlignment="1">
      <alignment horizontal="center"/>
    </xf>
    <xf numFmtId="0" fontId="6" fillId="0" borderId="0" xfId="42" applyNumberFormat="1" applyFont="1" applyFill="1" applyAlignment="1">
      <alignment horizontal="center"/>
    </xf>
    <xf numFmtId="188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87" fontId="0" fillId="0" borderId="0" xfId="42" applyNumberFormat="1" applyFont="1" applyFill="1" applyAlignment="1">
      <alignment horizontal="right"/>
    </xf>
    <xf numFmtId="187" fontId="0" fillId="0" borderId="0" xfId="42" applyNumberFormat="1" applyFont="1" applyFill="1" applyBorder="1" applyAlignment="1">
      <alignment horizontal="right"/>
    </xf>
    <xf numFmtId="187" fontId="0" fillId="0" borderId="12" xfId="42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8" fontId="13" fillId="0" borderId="0" xfId="0" applyNumberFormat="1" applyFont="1" applyFill="1" applyAlignment="1" quotePrefix="1">
      <alignment horizontal="right"/>
    </xf>
    <xf numFmtId="187" fontId="12" fillId="0" borderId="12" xfId="42" applyNumberFormat="1" applyFont="1" applyBorder="1" applyAlignment="1">
      <alignment horizontal="right"/>
    </xf>
    <xf numFmtId="49" fontId="1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188" fontId="12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/>
    </xf>
    <xf numFmtId="187" fontId="12" fillId="0" borderId="12" xfId="42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7" fontId="13" fillId="0" borderId="0" xfId="42" applyNumberFormat="1" applyFont="1" applyFill="1" applyBorder="1" applyAlignment="1">
      <alignment horizontal="right"/>
    </xf>
    <xf numFmtId="187" fontId="13" fillId="0" borderId="10" xfId="42" applyNumberFormat="1" applyFont="1" applyFill="1" applyBorder="1" applyAlignment="1">
      <alignment horizontal="right"/>
    </xf>
    <xf numFmtId="188" fontId="13" fillId="0" borderId="0" xfId="0" applyNumberFormat="1" applyFont="1" applyFill="1" applyBorder="1" applyAlignment="1">
      <alignment horizontal="center"/>
    </xf>
    <xf numFmtId="187" fontId="13" fillId="0" borderId="12" xfId="42" applyNumberFormat="1" applyFont="1" applyFill="1" applyBorder="1" applyAlignment="1">
      <alignment horizontal="right"/>
    </xf>
    <xf numFmtId="187" fontId="12" fillId="0" borderId="0" xfId="42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87" fontId="13" fillId="0" borderId="0" xfId="0" applyNumberFormat="1" applyFont="1" applyFill="1" applyBorder="1" applyAlignment="1">
      <alignment horizontal="center"/>
    </xf>
    <xf numFmtId="188" fontId="13" fillId="0" borderId="13" xfId="0" applyNumberFormat="1" applyFont="1" applyFill="1" applyBorder="1" applyAlignment="1">
      <alignment horizontal="right"/>
    </xf>
    <xf numFmtId="188" fontId="13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Alignment="1">
      <alignment horizontal="left"/>
    </xf>
    <xf numFmtId="188" fontId="0" fillId="0" borderId="12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41" fontId="12" fillId="0" borderId="12" xfId="0" applyNumberFormat="1" applyFont="1" applyFill="1" applyBorder="1" applyAlignment="1">
      <alignment horizontal="right"/>
    </xf>
    <xf numFmtId="43" fontId="5" fillId="0" borderId="10" xfId="42" applyFont="1" applyFill="1" applyBorder="1" applyAlignment="1">
      <alignment horizontal="right"/>
    </xf>
    <xf numFmtId="187" fontId="5" fillId="0" borderId="10" xfId="42" applyNumberFormat="1" applyFont="1" applyFill="1" applyBorder="1" applyAlignment="1">
      <alignment horizontal="right"/>
    </xf>
    <xf numFmtId="41" fontId="13" fillId="0" borderId="12" xfId="0" applyNumberFormat="1" applyFont="1" applyFill="1" applyBorder="1" applyAlignment="1">
      <alignment horizontal="right"/>
    </xf>
    <xf numFmtId="43" fontId="12" fillId="0" borderId="0" xfId="42" applyFont="1" applyFill="1" applyAlignment="1">
      <alignment horizontal="right"/>
    </xf>
    <xf numFmtId="188" fontId="12" fillId="0" borderId="0" xfId="0" applyNumberFormat="1" applyFont="1" applyFill="1" applyAlignment="1">
      <alignment horizontal="center"/>
    </xf>
    <xf numFmtId="188" fontId="12" fillId="0" borderId="0" xfId="0" applyNumberFormat="1" applyFont="1" applyFill="1" applyAlignment="1">
      <alignment horizontal="right"/>
    </xf>
    <xf numFmtId="188" fontId="13" fillId="0" borderId="0" xfId="0" applyNumberFormat="1" applyFont="1" applyFill="1" applyAlignment="1">
      <alignment horizontal="center"/>
    </xf>
    <xf numFmtId="188" fontId="13" fillId="0" borderId="0" xfId="0" applyNumberFormat="1" applyFont="1" applyFill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187" fontId="13" fillId="0" borderId="0" xfId="0" applyNumberFormat="1" applyFont="1" applyFill="1" applyAlignment="1">
      <alignment horizontal="center"/>
    </xf>
    <xf numFmtId="187" fontId="5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right"/>
    </xf>
    <xf numFmtId="43" fontId="12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right"/>
    </xf>
    <xf numFmtId="187" fontId="13" fillId="0" borderId="13" xfId="42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43" fontId="12" fillId="0" borderId="12" xfId="42" applyFont="1" applyBorder="1" applyAlignment="1">
      <alignment horizontal="right"/>
    </xf>
    <xf numFmtId="0" fontId="6" fillId="0" borderId="0" xfId="0" applyNumberFormat="1" applyFont="1" applyFill="1" applyAlignment="1">
      <alignment horizontal="center"/>
    </xf>
    <xf numFmtId="188" fontId="5" fillId="0" borderId="12" xfId="0" applyNumberFormat="1" applyFont="1" applyFill="1" applyBorder="1" applyAlignment="1">
      <alignment horizontal="right"/>
    </xf>
    <xf numFmtId="188" fontId="5" fillId="0" borderId="13" xfId="0" applyNumberFormat="1" applyFont="1" applyFill="1" applyBorder="1" applyAlignment="1">
      <alignment horizontal="right"/>
    </xf>
    <xf numFmtId="43" fontId="5" fillId="0" borderId="13" xfId="42" applyFont="1" applyFill="1" applyBorder="1" applyAlignment="1">
      <alignment horizontal="right"/>
    </xf>
    <xf numFmtId="187" fontId="0" fillId="0" borderId="0" xfId="0" applyNumberFormat="1" applyAlignment="1">
      <alignment/>
    </xf>
    <xf numFmtId="187" fontId="5" fillId="0" borderId="0" xfId="42" applyNumberFormat="1" applyFont="1" applyAlignment="1">
      <alignment/>
    </xf>
    <xf numFmtId="43" fontId="5" fillId="0" borderId="0" xfId="42" applyFont="1" applyAlignment="1">
      <alignment horizontal="right"/>
    </xf>
    <xf numFmtId="188" fontId="0" fillId="0" borderId="0" xfId="0" applyNumberFormat="1" applyFont="1" applyFill="1" applyAlignment="1">
      <alignment horizontal="right"/>
    </xf>
    <xf numFmtId="187" fontId="5" fillId="0" borderId="0" xfId="42" applyNumberFormat="1" applyFont="1" applyFill="1" applyBorder="1" applyAlignment="1">
      <alignment horizontal="center"/>
    </xf>
    <xf numFmtId="43" fontId="13" fillId="0" borderId="10" xfId="42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87" fontId="0" fillId="0" borderId="14" xfId="42" applyNumberFormat="1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87" fontId="5" fillId="0" borderId="12" xfId="0" applyNumberFormat="1" applyFont="1" applyFill="1" applyBorder="1" applyAlignment="1">
      <alignment/>
    </xf>
    <xf numFmtId="187" fontId="5" fillId="0" borderId="11" xfId="0" applyNumberFormat="1" applyFont="1" applyFill="1" applyBorder="1" applyAlignment="1">
      <alignment/>
    </xf>
    <xf numFmtId="187" fontId="5" fillId="0" borderId="11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/>
    </xf>
    <xf numFmtId="188" fontId="5" fillId="0" borderId="12" xfId="0" applyNumberFormat="1" applyFont="1" applyFill="1" applyBorder="1" applyAlignment="1">
      <alignment/>
    </xf>
    <xf numFmtId="188" fontId="0" fillId="0" borderId="12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41" fontId="0" fillId="0" borderId="12" xfId="4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12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indent="2"/>
    </xf>
    <xf numFmtId="0" fontId="0" fillId="0" borderId="0" xfId="0" applyNumberFormat="1" applyFont="1" applyFill="1" applyAlignment="1">
      <alignment horizontal="left" indent="2"/>
    </xf>
    <xf numFmtId="0" fontId="0" fillId="0" borderId="0" xfId="0" applyNumberFormat="1" applyFill="1" applyAlignment="1">
      <alignment horizontal="left" indent="2"/>
    </xf>
    <xf numFmtId="187" fontId="5" fillId="0" borderId="12" xfId="42" applyNumberFormat="1" applyFont="1" applyFill="1" applyBorder="1" applyAlignment="1">
      <alignment horizontal="right"/>
    </xf>
    <xf numFmtId="43" fontId="12" fillId="0" borderId="10" xfId="42" applyFont="1" applyFill="1" applyBorder="1" applyAlignment="1">
      <alignment horizontal="right"/>
    </xf>
    <xf numFmtId="43" fontId="5" fillId="0" borderId="14" xfId="42" applyFont="1" applyFill="1" applyBorder="1" applyAlignment="1">
      <alignment horizontal="right"/>
    </xf>
    <xf numFmtId="187" fontId="5" fillId="0" borderId="14" xfId="42" applyNumberFormat="1" applyFont="1" applyFill="1" applyBorder="1" applyAlignment="1">
      <alignment horizontal="right"/>
    </xf>
    <xf numFmtId="187" fontId="12" fillId="0" borderId="10" xfId="42" applyNumberFormat="1" applyFont="1" applyFill="1" applyBorder="1" applyAlignment="1">
      <alignment horizontal="right"/>
    </xf>
    <xf numFmtId="41" fontId="12" fillId="0" borderId="10" xfId="0" applyNumberFormat="1" applyFont="1" applyFill="1" applyBorder="1" applyAlignment="1">
      <alignment horizontal="right"/>
    </xf>
    <xf numFmtId="43" fontId="12" fillId="0" borderId="0" xfId="42" applyFont="1" applyBorder="1" applyAlignment="1">
      <alignment horizontal="right"/>
    </xf>
    <xf numFmtId="187" fontId="5" fillId="0" borderId="0" xfId="42" applyNumberFormat="1" applyFont="1" applyAlignment="1">
      <alignment horizontal="right"/>
    </xf>
    <xf numFmtId="187" fontId="5" fillId="0" borderId="13" xfId="42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87" fontId="0" fillId="0" borderId="0" xfId="42" applyNumberFormat="1" applyFont="1" applyAlignment="1">
      <alignment horizontal="right"/>
    </xf>
    <xf numFmtId="0" fontId="0" fillId="0" borderId="0" xfId="0" applyNumberFormat="1" applyFont="1" applyFill="1" applyAlignment="1">
      <alignment horizontal="left"/>
    </xf>
    <xf numFmtId="41" fontId="13" fillId="0" borderId="13" xfId="0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87" fontId="6" fillId="0" borderId="0" xfId="42" applyNumberFormat="1" applyFont="1" applyFill="1" applyBorder="1" applyAlignment="1">
      <alignment horizontal="center"/>
    </xf>
    <xf numFmtId="187" fontId="6" fillId="0" borderId="12" xfId="42" applyNumberFormat="1" applyFont="1" applyFill="1" applyBorder="1" applyAlignment="1">
      <alignment horizontal="center"/>
    </xf>
    <xf numFmtId="187" fontId="0" fillId="0" borderId="12" xfId="42" applyNumberFormat="1" applyFont="1" applyFill="1" applyBorder="1" applyAlignment="1">
      <alignment horizontal="center"/>
    </xf>
    <xf numFmtId="0" fontId="0" fillId="0" borderId="14" xfId="42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42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 quotePrefix="1">
      <alignment horizontal="right"/>
    </xf>
    <xf numFmtId="187" fontId="13" fillId="0" borderId="0" xfId="42" applyNumberFormat="1" applyFont="1" applyFill="1" applyBorder="1" applyAlignment="1">
      <alignment horizontal="center"/>
    </xf>
    <xf numFmtId="188" fontId="12" fillId="0" borderId="0" xfId="44" applyNumberFormat="1" applyFont="1" applyFill="1" applyBorder="1" applyAlignment="1">
      <alignment horizontal="right"/>
    </xf>
    <xf numFmtId="41" fontId="13" fillId="0" borderId="10" xfId="0" applyNumberFormat="1" applyFont="1" applyFill="1" applyBorder="1" applyAlignment="1">
      <alignment horizontal="right"/>
    </xf>
    <xf numFmtId="187" fontId="0" fillId="0" borderId="14" xfId="42" applyNumberFormat="1" applyFont="1" applyFill="1" applyBorder="1" applyAlignment="1">
      <alignment horizontal="center"/>
    </xf>
    <xf numFmtId="187" fontId="0" fillId="0" borderId="0" xfId="42" applyNumberFormat="1" applyFont="1" applyFill="1" applyAlignment="1">
      <alignment horizontal="center"/>
    </xf>
    <xf numFmtId="0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7" fontId="0" fillId="0" borderId="13" xfId="42" applyNumberFormat="1" applyFont="1" applyFill="1" applyBorder="1" applyAlignment="1">
      <alignment/>
    </xf>
    <xf numFmtId="187" fontId="0" fillId="0" borderId="13" xfId="45" applyNumberFormat="1" applyFont="1" applyFill="1" applyBorder="1" applyAlignment="1">
      <alignment/>
    </xf>
    <xf numFmtId="187" fontId="0" fillId="0" borderId="0" xfId="45" applyNumberFormat="1" applyFont="1" applyFill="1" applyAlignment="1">
      <alignment/>
    </xf>
    <xf numFmtId="187" fontId="0" fillId="0" borderId="0" xfId="45" applyNumberFormat="1" applyFont="1" applyFill="1" applyBorder="1" applyAlignment="1">
      <alignment/>
    </xf>
    <xf numFmtId="187" fontId="0" fillId="0" borderId="0" xfId="42" applyNumberFormat="1" applyFont="1" applyFill="1" applyBorder="1" applyAlignment="1" quotePrefix="1">
      <alignment horizontal="center"/>
    </xf>
    <xf numFmtId="187" fontId="0" fillId="0" borderId="12" xfId="45" applyNumberFormat="1" applyFont="1" applyFill="1" applyBorder="1" applyAlignment="1">
      <alignment/>
    </xf>
    <xf numFmtId="187" fontId="0" fillId="0" borderId="13" xfId="42" applyNumberFormat="1" applyFont="1" applyFill="1" applyBorder="1" applyAlignment="1">
      <alignment horizontal="right"/>
    </xf>
    <xf numFmtId="187" fontId="0" fillId="0" borderId="0" xfId="42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1" fontId="0" fillId="0" borderId="12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5" fillId="0" borderId="11" xfId="42" applyNumberFormat="1" applyFont="1" applyFill="1" applyBorder="1" applyAlignment="1">
      <alignment horizontal="right"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 indent="3"/>
    </xf>
    <xf numFmtId="43" fontId="13" fillId="0" borderId="13" xfId="42" applyFont="1" applyFill="1" applyBorder="1" applyAlignment="1">
      <alignment horizontal="right"/>
    </xf>
    <xf numFmtId="41" fontId="5" fillId="0" borderId="12" xfId="42" applyNumberFormat="1" applyFont="1" applyFill="1" applyBorder="1" applyAlignment="1">
      <alignment horizontal="right"/>
    </xf>
    <xf numFmtId="41" fontId="5" fillId="0" borderId="0" xfId="42" applyNumberFormat="1" applyFont="1" applyFill="1" applyAlignment="1">
      <alignment horizontal="right"/>
    </xf>
    <xf numFmtId="187" fontId="5" fillId="0" borderId="0" xfId="42" applyNumberFormat="1" applyFont="1" applyBorder="1" applyAlignment="1">
      <alignment horizontal="right"/>
    </xf>
    <xf numFmtId="0" fontId="0" fillId="0" borderId="12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Alignment="1" quotePrefix="1">
      <alignment horizontal="left"/>
    </xf>
    <xf numFmtId="187" fontId="5" fillId="0" borderId="12" xfId="42" applyNumberFormat="1" applyFont="1" applyFill="1" applyBorder="1" applyAlignment="1">
      <alignment horizontal="center"/>
    </xf>
    <xf numFmtId="187" fontId="5" fillId="0" borderId="0" xfId="42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87" fontId="6" fillId="0" borderId="0" xfId="42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gksirimemongkol\Workspace\Working\CPF\2012\YE%202012\FS\Thai\Thai%20Backup\chz331a121a-12t-1%20Rev%204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"/>
      <sheetName val="BL (3)"/>
      <sheetName val="PL"/>
      <sheetName val="CH 9 (adj actuarial GL)"/>
      <sheetName val="CH10  (adj actuarial GL) "/>
      <sheetName val="CH 9"/>
      <sheetName val="CH10"/>
      <sheetName val="CH10  (adj actuarial GL)  (2)"/>
      <sheetName val="CH 11"/>
      <sheetName val="CH12"/>
      <sheetName val="CF"/>
    </sheetNames>
    <sheetDataSet>
      <sheetData sheetId="1">
        <row r="9">
          <cell r="D9">
            <v>12258401</v>
          </cell>
          <cell r="F9">
            <v>24341345</v>
          </cell>
          <cell r="J9">
            <v>1290419</v>
          </cell>
          <cell r="L9">
            <v>20477018</v>
          </cell>
        </row>
      </sheetData>
      <sheetData sheetId="2">
        <row r="40">
          <cell r="F40">
            <v>16236677</v>
          </cell>
        </row>
        <row r="52">
          <cell r="J52">
            <v>12719572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18"/>
  <sheetViews>
    <sheetView tabSelected="1" view="pageBreakPreview" zoomScaleSheetLayoutView="100" zoomScalePageLayoutView="0" workbookViewId="0" topLeftCell="A1">
      <selection activeCell="H118" sqref="H118"/>
    </sheetView>
  </sheetViews>
  <sheetFormatPr defaultColWidth="9.140625" defaultRowHeight="23.25" customHeight="1"/>
  <cols>
    <col min="1" max="1" width="33.8515625" style="41" customWidth="1"/>
    <col min="2" max="2" width="10.00390625" style="3" customWidth="1"/>
    <col min="3" max="3" width="1.28515625" style="3" customWidth="1"/>
    <col min="4" max="4" width="12.7109375" style="9" customWidth="1"/>
    <col min="5" max="5" width="1.1484375" style="9" customWidth="1"/>
    <col min="6" max="6" width="12.7109375" style="9" customWidth="1"/>
    <col min="7" max="7" width="1.1484375" style="9" customWidth="1"/>
    <col min="8" max="8" width="12.7109375" style="9" customWidth="1"/>
    <col min="9" max="9" width="1.1484375" style="9" customWidth="1"/>
    <col min="10" max="10" width="12.7109375" style="9" customWidth="1"/>
    <col min="11" max="11" width="1.421875" style="9" customWidth="1"/>
    <col min="12" max="12" width="12.7109375" style="9" customWidth="1"/>
    <col min="13" max="13" width="1.421875" style="3" customWidth="1"/>
    <col min="14" max="14" width="12.7109375" style="3" customWidth="1"/>
    <col min="15" max="16384" width="9.140625" style="3" customWidth="1"/>
  </cols>
  <sheetData>
    <row r="1" ht="23.25" customHeight="1">
      <c r="A1" s="24" t="s">
        <v>57</v>
      </c>
    </row>
    <row r="2" ht="23.25" customHeight="1">
      <c r="A2" s="24" t="s">
        <v>165</v>
      </c>
    </row>
    <row r="3" spans="1:14" ht="23.25" customHeight="1">
      <c r="A3" s="24"/>
      <c r="K3" s="60"/>
      <c r="L3" s="60"/>
      <c r="M3" s="60"/>
      <c r="N3" s="57" t="s">
        <v>149</v>
      </c>
    </row>
    <row r="4" spans="2:14" ht="23.25" customHeight="1">
      <c r="B4" s="1"/>
      <c r="C4" s="1"/>
      <c r="D4" s="254" t="s">
        <v>58</v>
      </c>
      <c r="E4" s="254"/>
      <c r="F4" s="254"/>
      <c r="G4" s="254"/>
      <c r="H4" s="254"/>
      <c r="I4" s="10"/>
      <c r="J4" s="254" t="s">
        <v>49</v>
      </c>
      <c r="K4" s="254"/>
      <c r="L4" s="254"/>
      <c r="M4" s="254"/>
      <c r="N4" s="254"/>
    </row>
    <row r="5" spans="2:14" ht="23.25" customHeight="1">
      <c r="B5" s="1"/>
      <c r="C5" s="1"/>
      <c r="D5" s="208" t="s">
        <v>300</v>
      </c>
      <c r="E5" s="163"/>
      <c r="F5" s="208" t="s">
        <v>300</v>
      </c>
      <c r="G5" s="208"/>
      <c r="H5" s="208" t="s">
        <v>301</v>
      </c>
      <c r="I5" s="209"/>
      <c r="J5" s="208" t="s">
        <v>300</v>
      </c>
      <c r="K5" s="163"/>
      <c r="L5" s="208" t="s">
        <v>300</v>
      </c>
      <c r="M5" s="208"/>
      <c r="N5" s="208" t="s">
        <v>301</v>
      </c>
    </row>
    <row r="6" spans="1:14" ht="23.25" customHeight="1">
      <c r="A6" s="24" t="s">
        <v>0</v>
      </c>
      <c r="B6" s="2" t="s">
        <v>1</v>
      </c>
      <c r="C6" s="2"/>
      <c r="D6" s="210">
        <v>2555</v>
      </c>
      <c r="E6" s="38"/>
      <c r="F6" s="210">
        <v>2554</v>
      </c>
      <c r="G6" s="38"/>
      <c r="H6" s="210">
        <v>2554</v>
      </c>
      <c r="I6" s="38"/>
      <c r="J6" s="210">
        <v>2555</v>
      </c>
      <c r="K6" s="38"/>
      <c r="L6" s="210">
        <v>2554</v>
      </c>
      <c r="N6" s="210">
        <v>2554</v>
      </c>
    </row>
    <row r="7" spans="1:14" s="89" customFormat="1" ht="23.25" customHeight="1">
      <c r="A7" s="197"/>
      <c r="B7" s="87"/>
      <c r="C7" s="87"/>
      <c r="D7" s="199"/>
      <c r="E7" s="198"/>
      <c r="F7" s="200" t="s">
        <v>263</v>
      </c>
      <c r="G7" s="198"/>
      <c r="H7" s="200" t="s">
        <v>263</v>
      </c>
      <c r="I7" s="198"/>
      <c r="J7" s="199"/>
      <c r="K7" s="198"/>
      <c r="L7" s="200" t="s">
        <v>263</v>
      </c>
      <c r="N7" s="200" t="s">
        <v>263</v>
      </c>
    </row>
    <row r="8" spans="1:3" ht="23.25" customHeight="1">
      <c r="A8" s="43" t="s">
        <v>2</v>
      </c>
      <c r="B8" s="2"/>
      <c r="C8" s="2"/>
    </row>
    <row r="9" spans="1:14" ht="23.25" customHeight="1">
      <c r="A9" s="41" t="s">
        <v>3</v>
      </c>
      <c r="B9" s="2">
        <v>8</v>
      </c>
      <c r="C9" s="2"/>
      <c r="D9" s="16">
        <v>12258401</v>
      </c>
      <c r="F9" s="16">
        <v>24341345</v>
      </c>
      <c r="H9" s="9">
        <v>7761006</v>
      </c>
      <c r="J9" s="9">
        <v>1290419</v>
      </c>
      <c r="L9" s="9">
        <v>20477018</v>
      </c>
      <c r="M9" s="31"/>
      <c r="N9" s="9">
        <v>3785847</v>
      </c>
    </row>
    <row r="10" spans="1:14" ht="23.25" customHeight="1">
      <c r="A10" s="211" t="s">
        <v>59</v>
      </c>
      <c r="B10" s="2" t="s">
        <v>264</v>
      </c>
      <c r="C10" s="2"/>
      <c r="D10" s="16">
        <v>23279151</v>
      </c>
      <c r="F10" s="16">
        <v>15692064</v>
      </c>
      <c r="H10" s="9">
        <v>15384929</v>
      </c>
      <c r="J10" s="55">
        <v>5294732</v>
      </c>
      <c r="L10" s="55">
        <v>7245977</v>
      </c>
      <c r="M10" s="31"/>
      <c r="N10" s="9">
        <v>7766188</v>
      </c>
    </row>
    <row r="11" spans="1:14" ht="23.25" customHeight="1" hidden="1">
      <c r="A11" s="211" t="s">
        <v>81</v>
      </c>
      <c r="B11" s="2"/>
      <c r="C11" s="2"/>
      <c r="D11" s="16">
        <v>0</v>
      </c>
      <c r="F11" s="16"/>
      <c r="M11" s="31"/>
      <c r="N11" s="9"/>
    </row>
    <row r="12" spans="1:14" ht="23.25" customHeight="1" hidden="1">
      <c r="A12" s="211" t="s">
        <v>94</v>
      </c>
      <c r="D12" s="16">
        <v>0</v>
      </c>
      <c r="E12" s="3"/>
      <c r="F12" s="16"/>
      <c r="G12" s="3"/>
      <c r="H12" s="3"/>
      <c r="I12" s="3"/>
      <c r="J12" s="3"/>
      <c r="K12" s="3"/>
      <c r="L12" s="3"/>
      <c r="M12" s="31"/>
      <c r="N12" s="9"/>
    </row>
    <row r="13" spans="1:14" ht="23.25" customHeight="1" hidden="1">
      <c r="A13" s="211" t="s">
        <v>95</v>
      </c>
      <c r="B13" s="2">
        <v>5</v>
      </c>
      <c r="C13" s="2"/>
      <c r="D13" s="16">
        <v>0</v>
      </c>
      <c r="F13" s="75"/>
      <c r="J13" s="65"/>
      <c r="K13" s="65"/>
      <c r="L13" s="65"/>
      <c r="M13" s="31"/>
      <c r="N13" s="9"/>
    </row>
    <row r="14" spans="1:14" ht="23.25" customHeight="1">
      <c r="A14" s="41" t="s">
        <v>60</v>
      </c>
      <c r="B14" s="2">
        <v>7</v>
      </c>
      <c r="C14" s="2"/>
      <c r="D14" s="171">
        <v>0</v>
      </c>
      <c r="F14" s="171">
        <v>0</v>
      </c>
      <c r="H14" s="171">
        <v>0</v>
      </c>
      <c r="J14" s="9">
        <v>22251013</v>
      </c>
      <c r="L14" s="9">
        <v>11220940</v>
      </c>
      <c r="M14" s="31"/>
      <c r="N14" s="9">
        <v>19518990</v>
      </c>
    </row>
    <row r="15" spans="1:14" ht="23.25" customHeight="1">
      <c r="A15" s="52" t="s">
        <v>266</v>
      </c>
      <c r="B15" s="2"/>
      <c r="C15" s="2"/>
      <c r="D15" s="65"/>
      <c r="F15" s="65"/>
      <c r="H15" s="65"/>
      <c r="M15" s="31"/>
      <c r="N15" s="9"/>
    </row>
    <row r="16" spans="1:14" ht="23.25" customHeight="1">
      <c r="A16" s="52" t="s">
        <v>267</v>
      </c>
      <c r="B16" s="2">
        <v>7</v>
      </c>
      <c r="C16" s="2"/>
      <c r="D16" s="16">
        <v>199627</v>
      </c>
      <c r="F16" s="171">
        <v>0</v>
      </c>
      <c r="H16" s="171">
        <v>0</v>
      </c>
      <c r="J16" s="171">
        <v>0</v>
      </c>
      <c r="L16" s="171">
        <v>0</v>
      </c>
      <c r="M16" s="31"/>
      <c r="N16" s="171">
        <v>0</v>
      </c>
    </row>
    <row r="17" spans="1:14" ht="23.25" customHeight="1">
      <c r="A17" s="41" t="s">
        <v>66</v>
      </c>
      <c r="B17" s="2"/>
      <c r="C17" s="2"/>
      <c r="D17" s="65"/>
      <c r="F17" s="65"/>
      <c r="H17" s="65"/>
      <c r="M17" s="31"/>
      <c r="N17" s="9"/>
    </row>
    <row r="18" spans="1:14" ht="23.25" customHeight="1">
      <c r="A18" s="41" t="s">
        <v>134</v>
      </c>
      <c r="B18" s="2">
        <v>7</v>
      </c>
      <c r="C18" s="2"/>
      <c r="D18" s="171">
        <v>0</v>
      </c>
      <c r="F18" s="171">
        <v>0</v>
      </c>
      <c r="H18" s="171">
        <v>0</v>
      </c>
      <c r="J18" s="9">
        <v>1260000</v>
      </c>
      <c r="L18" s="9">
        <v>1323073</v>
      </c>
      <c r="M18" s="31"/>
      <c r="N18" s="9">
        <v>1474770</v>
      </c>
    </row>
    <row r="19" spans="1:14" ht="23.25" customHeight="1">
      <c r="A19" s="41" t="s">
        <v>4</v>
      </c>
      <c r="B19" s="2" t="s">
        <v>303</v>
      </c>
      <c r="C19" s="2"/>
      <c r="D19" s="16">
        <v>48333758</v>
      </c>
      <c r="F19" s="9">
        <v>21232517</v>
      </c>
      <c r="H19" s="9">
        <v>21903048</v>
      </c>
      <c r="J19" s="9">
        <v>5273849</v>
      </c>
      <c r="L19" s="9">
        <v>5643875</v>
      </c>
      <c r="M19" s="31"/>
      <c r="N19" s="9">
        <v>5775924</v>
      </c>
    </row>
    <row r="20" spans="1:14" ht="24" customHeight="1">
      <c r="A20" s="52" t="s">
        <v>254</v>
      </c>
      <c r="B20" s="2" t="s">
        <v>265</v>
      </c>
      <c r="C20" s="20"/>
      <c r="D20" s="16">
        <v>19299829</v>
      </c>
      <c r="E20" s="20"/>
      <c r="F20" s="194">
        <v>12514432</v>
      </c>
      <c r="G20" s="20"/>
      <c r="H20" s="20">
        <v>10215565</v>
      </c>
      <c r="I20" s="20"/>
      <c r="J20" s="9">
        <v>1253562</v>
      </c>
      <c r="K20" s="20"/>
      <c r="L20" s="195">
        <v>2515817</v>
      </c>
      <c r="M20" s="31"/>
      <c r="N20" s="9">
        <v>2086381</v>
      </c>
    </row>
    <row r="21" spans="1:14" ht="23.25" customHeight="1">
      <c r="A21" s="41" t="s">
        <v>139</v>
      </c>
      <c r="B21" s="2"/>
      <c r="C21" s="2"/>
      <c r="D21" s="16">
        <v>1005768</v>
      </c>
      <c r="F21" s="9">
        <v>397125</v>
      </c>
      <c r="H21" s="9">
        <v>458064</v>
      </c>
      <c r="J21" s="171">
        <v>0</v>
      </c>
      <c r="K21" s="65"/>
      <c r="L21" s="171">
        <v>0</v>
      </c>
      <c r="M21" s="31"/>
      <c r="N21" s="171">
        <v>0</v>
      </c>
    </row>
    <row r="22" spans="1:14" ht="23.25" customHeight="1">
      <c r="A22" s="41" t="s">
        <v>140</v>
      </c>
      <c r="B22" s="2"/>
      <c r="C22" s="2"/>
      <c r="D22" s="16">
        <v>1113983</v>
      </c>
      <c r="F22" s="9">
        <v>521908</v>
      </c>
      <c r="H22" s="9">
        <v>430281</v>
      </c>
      <c r="J22" s="172">
        <v>217683</v>
      </c>
      <c r="L22" s="9">
        <v>168256</v>
      </c>
      <c r="M22" s="31"/>
      <c r="N22" s="9">
        <v>154118</v>
      </c>
    </row>
    <row r="23" spans="1:14" ht="23.25" customHeight="1">
      <c r="A23" s="52" t="s">
        <v>293</v>
      </c>
      <c r="B23" s="2">
        <v>7</v>
      </c>
      <c r="C23" s="2"/>
      <c r="D23" s="171">
        <v>0</v>
      </c>
      <c r="E23" s="65"/>
      <c r="F23" s="171">
        <v>0</v>
      </c>
      <c r="H23" s="171">
        <v>0</v>
      </c>
      <c r="J23" s="172">
        <v>1050977</v>
      </c>
      <c r="L23" s="171">
        <v>0</v>
      </c>
      <c r="M23" s="31"/>
      <c r="N23" s="9">
        <v>1708442</v>
      </c>
    </row>
    <row r="24" spans="1:14" ht="23.25" customHeight="1">
      <c r="A24" s="41" t="s">
        <v>5</v>
      </c>
      <c r="B24" s="2">
        <v>7</v>
      </c>
      <c r="C24" s="2"/>
      <c r="D24" s="16">
        <v>3710924</v>
      </c>
      <c r="F24" s="9">
        <v>1801662</v>
      </c>
      <c r="H24" s="9">
        <v>1074150</v>
      </c>
      <c r="J24" s="9">
        <v>274028</v>
      </c>
      <c r="L24" s="9">
        <v>245843</v>
      </c>
      <c r="M24" s="31"/>
      <c r="N24" s="9">
        <v>117106</v>
      </c>
    </row>
    <row r="25" spans="1:14" ht="23.25" customHeight="1">
      <c r="A25" s="6" t="s">
        <v>6</v>
      </c>
      <c r="B25" s="2"/>
      <c r="C25" s="2"/>
      <c r="D25" s="12">
        <f>SUM(D9:D24)</f>
        <v>109201441</v>
      </c>
      <c r="E25" s="13"/>
      <c r="F25" s="12">
        <f>SUM(F9:F24)</f>
        <v>76501053</v>
      </c>
      <c r="G25" s="13"/>
      <c r="H25" s="12">
        <f>SUM(H9:H24)</f>
        <v>57227043</v>
      </c>
      <c r="I25" s="13"/>
      <c r="J25" s="12">
        <f>SUM(J9:J24)</f>
        <v>38166263</v>
      </c>
      <c r="K25" s="13"/>
      <c r="L25" s="12">
        <f>SUM(L9:L24)</f>
        <v>48840799</v>
      </c>
      <c r="M25" s="31"/>
      <c r="N25" s="12">
        <f>SUM(N9:N24)</f>
        <v>42387766</v>
      </c>
    </row>
    <row r="26" spans="1:3" ht="23.25" customHeight="1">
      <c r="A26" s="44"/>
      <c r="B26" s="2"/>
      <c r="C26" s="2"/>
    </row>
    <row r="27" ht="23.25" customHeight="1">
      <c r="A27" s="24" t="s">
        <v>57</v>
      </c>
    </row>
    <row r="28" ht="23.25" customHeight="1">
      <c r="A28" s="24" t="s">
        <v>165</v>
      </c>
    </row>
    <row r="29" spans="1:14" ht="23.25" customHeight="1">
      <c r="A29" s="24"/>
      <c r="K29" s="60"/>
      <c r="L29" s="60"/>
      <c r="M29" s="60"/>
      <c r="N29" s="57" t="s">
        <v>149</v>
      </c>
    </row>
    <row r="30" spans="2:14" ht="23.25" customHeight="1">
      <c r="B30" s="1"/>
      <c r="C30" s="1"/>
      <c r="D30" s="253" t="s">
        <v>58</v>
      </c>
      <c r="E30" s="253"/>
      <c r="F30" s="253"/>
      <c r="G30" s="253"/>
      <c r="H30" s="253"/>
      <c r="I30" s="10"/>
      <c r="J30" s="253" t="s">
        <v>49</v>
      </c>
      <c r="K30" s="253"/>
      <c r="L30" s="253"/>
      <c r="M30" s="253"/>
      <c r="N30" s="253"/>
    </row>
    <row r="31" spans="2:14" ht="23.25" customHeight="1">
      <c r="B31" s="1"/>
      <c r="C31" s="1"/>
      <c r="D31" s="219" t="s">
        <v>300</v>
      </c>
      <c r="E31" s="39"/>
      <c r="F31" s="219" t="s">
        <v>300</v>
      </c>
      <c r="G31" s="10"/>
      <c r="H31" s="219" t="s">
        <v>301</v>
      </c>
      <c r="I31" s="10"/>
      <c r="J31" s="219" t="s">
        <v>300</v>
      </c>
      <c r="K31" s="39"/>
      <c r="L31" s="219" t="s">
        <v>300</v>
      </c>
      <c r="N31" s="219" t="s">
        <v>301</v>
      </c>
    </row>
    <row r="32" spans="1:14" ht="23.25" customHeight="1">
      <c r="A32" s="24" t="s">
        <v>141</v>
      </c>
      <c r="B32" s="2" t="s">
        <v>1</v>
      </c>
      <c r="C32" s="2"/>
      <c r="D32" s="210">
        <v>2555</v>
      </c>
      <c r="E32" s="38"/>
      <c r="F32" s="210">
        <v>2554</v>
      </c>
      <c r="G32" s="38"/>
      <c r="H32" s="210">
        <v>2554</v>
      </c>
      <c r="I32" s="38"/>
      <c r="J32" s="210">
        <v>2555</v>
      </c>
      <c r="K32" s="38"/>
      <c r="L32" s="210">
        <v>2554</v>
      </c>
      <c r="N32" s="210">
        <v>2554</v>
      </c>
    </row>
    <row r="33" spans="1:14" s="89" customFormat="1" ht="23.25" customHeight="1">
      <c r="A33" s="197"/>
      <c r="B33" s="87"/>
      <c r="C33" s="87"/>
      <c r="D33" s="199"/>
      <c r="E33" s="198"/>
      <c r="F33" s="200" t="s">
        <v>263</v>
      </c>
      <c r="G33" s="198"/>
      <c r="H33" s="200" t="s">
        <v>263</v>
      </c>
      <c r="I33" s="198"/>
      <c r="J33" s="199"/>
      <c r="K33" s="198"/>
      <c r="L33" s="200" t="s">
        <v>263</v>
      </c>
      <c r="N33" s="200" t="s">
        <v>263</v>
      </c>
    </row>
    <row r="34" spans="1:3" ht="23.25" customHeight="1">
      <c r="A34" s="43" t="s">
        <v>7</v>
      </c>
      <c r="B34" s="2"/>
      <c r="C34" s="2"/>
    </row>
    <row r="35" spans="1:14" ht="23.25" customHeight="1">
      <c r="A35" s="53" t="s">
        <v>166</v>
      </c>
      <c r="B35" s="2">
        <v>12</v>
      </c>
      <c r="C35" s="2"/>
      <c r="D35" s="16">
        <v>2454574</v>
      </c>
      <c r="F35" s="9">
        <v>1372948</v>
      </c>
      <c r="H35" s="9">
        <v>1373940</v>
      </c>
      <c r="J35" s="171">
        <v>0</v>
      </c>
      <c r="L35" s="171">
        <v>0</v>
      </c>
      <c r="M35" s="31"/>
      <c r="N35" s="171">
        <v>0</v>
      </c>
    </row>
    <row r="36" spans="1:14" ht="23.25" customHeight="1">
      <c r="A36" s="3" t="s">
        <v>99</v>
      </c>
      <c r="B36" s="2">
        <v>13</v>
      </c>
      <c r="C36" s="2"/>
      <c r="D36" s="171">
        <v>0</v>
      </c>
      <c r="E36" s="65"/>
      <c r="F36" s="171">
        <v>0</v>
      </c>
      <c r="H36" s="171">
        <v>0</v>
      </c>
      <c r="J36" s="9">
        <v>85420854</v>
      </c>
      <c r="L36" s="9">
        <v>29283703</v>
      </c>
      <c r="M36" s="31"/>
      <c r="N36" s="9">
        <v>21080396</v>
      </c>
    </row>
    <row r="37" spans="1:14" ht="23.25" customHeight="1">
      <c r="A37" s="3" t="s">
        <v>100</v>
      </c>
      <c r="B37" s="2" t="s">
        <v>352</v>
      </c>
      <c r="C37" s="2"/>
      <c r="D37" s="16">
        <v>30763935</v>
      </c>
      <c r="F37" s="73">
        <v>23404945</v>
      </c>
      <c r="H37" s="9">
        <v>14833117</v>
      </c>
      <c r="J37" s="9">
        <v>827889</v>
      </c>
      <c r="L37" s="9">
        <v>881889</v>
      </c>
      <c r="M37" s="31"/>
      <c r="N37" s="9">
        <v>289941</v>
      </c>
    </row>
    <row r="38" spans="1:14" ht="24" customHeight="1">
      <c r="A38" s="74" t="s">
        <v>259</v>
      </c>
      <c r="B38" s="2">
        <v>15</v>
      </c>
      <c r="C38" s="20"/>
      <c r="D38" s="16">
        <v>3281578</v>
      </c>
      <c r="E38" s="20"/>
      <c r="F38" s="171">
        <v>0</v>
      </c>
      <c r="G38" s="20"/>
      <c r="H38" s="171">
        <v>0</v>
      </c>
      <c r="I38" s="20"/>
      <c r="J38" s="171">
        <v>0</v>
      </c>
      <c r="K38" s="75"/>
      <c r="L38" s="171">
        <v>0</v>
      </c>
      <c r="M38" s="31"/>
      <c r="N38" s="171">
        <v>0</v>
      </c>
    </row>
    <row r="39" spans="1:14" ht="23.25" customHeight="1">
      <c r="A39" s="3" t="s">
        <v>101</v>
      </c>
      <c r="B39" s="2">
        <v>16</v>
      </c>
      <c r="C39" s="2"/>
      <c r="D39" s="16">
        <v>1504152</v>
      </c>
      <c r="F39" s="9">
        <v>1330012</v>
      </c>
      <c r="H39" s="20">
        <v>844384</v>
      </c>
      <c r="J39" s="9">
        <v>678170</v>
      </c>
      <c r="L39" s="9">
        <v>426907</v>
      </c>
      <c r="M39" s="31"/>
      <c r="N39" s="9">
        <v>143631</v>
      </c>
    </row>
    <row r="40" spans="1:14" ht="24" customHeight="1">
      <c r="A40" s="74" t="s">
        <v>260</v>
      </c>
      <c r="B40" s="2"/>
      <c r="C40" s="20"/>
      <c r="D40" s="16">
        <v>26807</v>
      </c>
      <c r="E40" s="20"/>
      <c r="F40" s="171">
        <v>0</v>
      </c>
      <c r="G40" s="20"/>
      <c r="H40" s="171">
        <v>0</v>
      </c>
      <c r="I40" s="20"/>
      <c r="J40" s="171">
        <v>0</v>
      </c>
      <c r="K40" s="20"/>
      <c r="L40" s="171">
        <v>0</v>
      </c>
      <c r="M40" s="31"/>
      <c r="N40" s="171">
        <v>0</v>
      </c>
    </row>
    <row r="41" spans="1:14" ht="23.25" customHeight="1">
      <c r="A41" s="41" t="s">
        <v>66</v>
      </c>
      <c r="B41" s="2">
        <v>7</v>
      </c>
      <c r="C41" s="2"/>
      <c r="D41" s="171">
        <v>0</v>
      </c>
      <c r="E41" s="65"/>
      <c r="F41" s="171">
        <v>0</v>
      </c>
      <c r="H41" s="171">
        <v>0</v>
      </c>
      <c r="J41" s="9">
        <v>12755231</v>
      </c>
      <c r="L41" s="9">
        <v>4065035</v>
      </c>
      <c r="M41" s="31"/>
      <c r="N41" s="9">
        <v>5904308</v>
      </c>
    </row>
    <row r="42" spans="1:14" ht="23.25" customHeight="1">
      <c r="A42" s="74" t="s">
        <v>167</v>
      </c>
      <c r="B42" s="2">
        <v>17</v>
      </c>
      <c r="C42" s="2"/>
      <c r="D42" s="16">
        <v>1484381</v>
      </c>
      <c r="F42" s="9">
        <v>823234</v>
      </c>
      <c r="H42" s="20">
        <v>893490</v>
      </c>
      <c r="J42" s="9">
        <v>203715</v>
      </c>
      <c r="L42" s="9">
        <v>203607</v>
      </c>
      <c r="M42" s="31"/>
      <c r="N42" s="9">
        <v>88329</v>
      </c>
    </row>
    <row r="43" spans="1:14" ht="23.25" customHeight="1">
      <c r="A43" s="41" t="s">
        <v>44</v>
      </c>
      <c r="B43" s="2" t="s">
        <v>268</v>
      </c>
      <c r="C43" s="2"/>
      <c r="D43" s="16">
        <v>90812322</v>
      </c>
      <c r="F43" s="9">
        <v>52024921</v>
      </c>
      <c r="H43" s="9">
        <v>47141680</v>
      </c>
      <c r="J43" s="9">
        <v>16426376</v>
      </c>
      <c r="L43" s="9">
        <v>19075345</v>
      </c>
      <c r="M43" s="31"/>
      <c r="N43" s="9">
        <v>17955630</v>
      </c>
    </row>
    <row r="44" spans="1:14" ht="24" customHeight="1">
      <c r="A44" s="52" t="s">
        <v>255</v>
      </c>
      <c r="B44" s="2" t="s">
        <v>265</v>
      </c>
      <c r="C44" s="36"/>
      <c r="D44" s="16">
        <v>5199736</v>
      </c>
      <c r="E44" s="36"/>
      <c r="F44" s="195">
        <v>2119660</v>
      </c>
      <c r="G44" s="36"/>
      <c r="H44" s="171">
        <v>1850711</v>
      </c>
      <c r="I44" s="36"/>
      <c r="J44" s="171">
        <v>0</v>
      </c>
      <c r="K44" s="36"/>
      <c r="L44" s="195">
        <v>162889</v>
      </c>
      <c r="M44" s="31"/>
      <c r="N44" s="195">
        <v>126564</v>
      </c>
    </row>
    <row r="45" spans="1:14" ht="24" customHeight="1">
      <c r="A45" s="74" t="s">
        <v>168</v>
      </c>
      <c r="B45" s="2">
        <v>19</v>
      </c>
      <c r="C45" s="36"/>
      <c r="D45" s="16">
        <v>54791525</v>
      </c>
      <c r="E45" s="36"/>
      <c r="F45" s="9">
        <v>418451</v>
      </c>
      <c r="G45" s="36"/>
      <c r="H45" s="36">
        <v>441916</v>
      </c>
      <c r="I45" s="36"/>
      <c r="J45" s="171">
        <v>0</v>
      </c>
      <c r="K45" s="69"/>
      <c r="L45" s="171">
        <v>0</v>
      </c>
      <c r="M45" s="31"/>
      <c r="N45" s="171">
        <v>0</v>
      </c>
    </row>
    <row r="46" spans="1:14" ht="23.25" customHeight="1">
      <c r="A46" s="52" t="s">
        <v>211</v>
      </c>
      <c r="B46" s="2">
        <v>20</v>
      </c>
      <c r="C46" s="2"/>
      <c r="D46" s="16">
        <v>4300524</v>
      </c>
      <c r="F46" s="9">
        <v>425384</v>
      </c>
      <c r="H46" s="36">
        <v>430514</v>
      </c>
      <c r="J46" s="9">
        <v>49026</v>
      </c>
      <c r="L46" s="9">
        <v>55443</v>
      </c>
      <c r="M46" s="31"/>
      <c r="N46" s="9">
        <v>44839</v>
      </c>
    </row>
    <row r="47" spans="1:14" ht="23.25" customHeight="1">
      <c r="A47" s="41" t="s">
        <v>135</v>
      </c>
      <c r="B47" s="2"/>
      <c r="C47" s="2"/>
      <c r="M47" s="31"/>
      <c r="N47" s="9"/>
    </row>
    <row r="48" spans="1:14" ht="23.25" customHeight="1">
      <c r="A48" s="3" t="s">
        <v>136</v>
      </c>
      <c r="B48" s="2">
        <v>21</v>
      </c>
      <c r="C48" s="2"/>
      <c r="D48" s="16">
        <v>220082</v>
      </c>
      <c r="F48" s="9">
        <v>102483</v>
      </c>
      <c r="H48" s="9">
        <v>159818</v>
      </c>
      <c r="J48" s="171">
        <v>0</v>
      </c>
      <c r="K48" s="65"/>
      <c r="L48" s="171">
        <v>0</v>
      </c>
      <c r="M48" s="31"/>
      <c r="N48" s="171">
        <v>0</v>
      </c>
    </row>
    <row r="49" spans="1:14" ht="23.25" customHeight="1">
      <c r="A49" s="41" t="s">
        <v>8</v>
      </c>
      <c r="B49" s="2">
        <v>22</v>
      </c>
      <c r="C49" s="2"/>
      <c r="D49" s="16">
        <v>787327</v>
      </c>
      <c r="F49" s="9">
        <v>1406072</v>
      </c>
      <c r="H49" s="9">
        <v>1644475</v>
      </c>
      <c r="J49" s="171">
        <v>0</v>
      </c>
      <c r="L49" s="16">
        <v>130272</v>
      </c>
      <c r="M49" s="31"/>
      <c r="N49" s="171">
        <v>276711</v>
      </c>
    </row>
    <row r="50" spans="1:14" ht="23.25" customHeight="1">
      <c r="A50" s="52" t="s">
        <v>330</v>
      </c>
      <c r="B50" s="2">
        <v>23</v>
      </c>
      <c r="C50" s="2"/>
      <c r="D50" s="16">
        <v>4237408</v>
      </c>
      <c r="F50" s="171">
        <v>51629</v>
      </c>
      <c r="G50" s="65"/>
      <c r="H50" s="171">
        <v>49534</v>
      </c>
      <c r="J50" s="171">
        <v>0</v>
      </c>
      <c r="K50" s="65"/>
      <c r="L50" s="171">
        <v>0</v>
      </c>
      <c r="M50" s="31"/>
      <c r="N50" s="171">
        <v>0</v>
      </c>
    </row>
    <row r="51" spans="1:14" ht="23.25" customHeight="1">
      <c r="A51" s="41" t="s">
        <v>9</v>
      </c>
      <c r="B51" s="2"/>
      <c r="C51" s="2"/>
      <c r="D51" s="16">
        <v>1478470</v>
      </c>
      <c r="F51" s="40">
        <v>525403</v>
      </c>
      <c r="H51" s="9">
        <v>483995</v>
      </c>
      <c r="J51" s="39">
        <v>151359</v>
      </c>
      <c r="L51" s="39">
        <v>97776</v>
      </c>
      <c r="M51" s="31"/>
      <c r="N51" s="39">
        <v>69791</v>
      </c>
    </row>
    <row r="52" spans="1:14" ht="23.25" customHeight="1">
      <c r="A52" s="6" t="s">
        <v>10</v>
      </c>
      <c r="B52" s="2"/>
      <c r="C52" s="2"/>
      <c r="D52" s="12">
        <f>SUM(D35:E51)</f>
        <v>201342821</v>
      </c>
      <c r="E52" s="13"/>
      <c r="F52" s="12">
        <f>SUM(F35:G51)</f>
        <v>84005142</v>
      </c>
      <c r="G52" s="13"/>
      <c r="H52" s="12">
        <f>SUM(H35:I51)</f>
        <v>70147574</v>
      </c>
      <c r="I52" s="13"/>
      <c r="J52" s="12">
        <f>SUM(J36:J51)</f>
        <v>116512620</v>
      </c>
      <c r="K52" s="13"/>
      <c r="L52" s="12">
        <f>SUM(L36:L51)</f>
        <v>54382866</v>
      </c>
      <c r="M52" s="31"/>
      <c r="N52" s="12">
        <f>SUM(N36:N51)</f>
        <v>45980140</v>
      </c>
    </row>
    <row r="53" spans="1:14" ht="23.25" customHeight="1">
      <c r="A53" s="6"/>
      <c r="B53" s="2"/>
      <c r="C53" s="2"/>
      <c r="D53" s="14"/>
      <c r="E53" s="13"/>
      <c r="F53" s="14"/>
      <c r="G53" s="13"/>
      <c r="H53" s="13"/>
      <c r="I53" s="13"/>
      <c r="J53" s="14"/>
      <c r="K53" s="13"/>
      <c r="L53" s="14"/>
      <c r="M53" s="31"/>
      <c r="N53" s="14"/>
    </row>
    <row r="54" spans="1:14" ht="23.25" customHeight="1" thickBot="1">
      <c r="A54" s="6" t="s">
        <v>11</v>
      </c>
      <c r="B54" s="2"/>
      <c r="C54" s="2"/>
      <c r="D54" s="26">
        <f>D25+D52</f>
        <v>310544262</v>
      </c>
      <c r="E54" s="13"/>
      <c r="F54" s="26">
        <f>F25+F52</f>
        <v>160506195</v>
      </c>
      <c r="G54" s="13"/>
      <c r="H54" s="26">
        <f>H25+H52</f>
        <v>127374617</v>
      </c>
      <c r="I54" s="13"/>
      <c r="J54" s="26">
        <f>J25+J52</f>
        <v>154678883</v>
      </c>
      <c r="K54" s="13"/>
      <c r="L54" s="26">
        <f>L25+L52</f>
        <v>103223665</v>
      </c>
      <c r="M54" s="31"/>
      <c r="N54" s="26">
        <f>N25+N52</f>
        <v>88367906</v>
      </c>
    </row>
    <row r="55" ht="23.25" customHeight="1" thickTop="1"/>
    <row r="56" ht="23.25" customHeight="1">
      <c r="A56" s="24" t="s">
        <v>57</v>
      </c>
    </row>
    <row r="57" ht="23.25" customHeight="1">
      <c r="A57" s="24" t="s">
        <v>165</v>
      </c>
    </row>
    <row r="58" spans="1:14" ht="23.25" customHeight="1">
      <c r="A58" s="24"/>
      <c r="K58" s="60"/>
      <c r="L58" s="60"/>
      <c r="M58" s="60"/>
      <c r="N58" s="57" t="s">
        <v>149</v>
      </c>
    </row>
    <row r="59" spans="1:14" ht="23.25" customHeight="1">
      <c r="A59" s="42"/>
      <c r="B59" s="1"/>
      <c r="C59" s="1"/>
      <c r="D59" s="253" t="s">
        <v>58</v>
      </c>
      <c r="E59" s="253"/>
      <c r="F59" s="253"/>
      <c r="G59" s="253"/>
      <c r="H59" s="253"/>
      <c r="I59" s="10"/>
      <c r="J59" s="253" t="s">
        <v>49</v>
      </c>
      <c r="K59" s="253"/>
      <c r="L59" s="253"/>
      <c r="M59" s="253"/>
      <c r="N59" s="253"/>
    </row>
    <row r="60" spans="1:14" ht="23.25" customHeight="1">
      <c r="A60" s="42"/>
      <c r="B60" s="1"/>
      <c r="C60" s="1"/>
      <c r="D60" s="219" t="s">
        <v>300</v>
      </c>
      <c r="E60" s="39"/>
      <c r="F60" s="219" t="s">
        <v>300</v>
      </c>
      <c r="G60" s="10"/>
      <c r="H60" s="219" t="s">
        <v>301</v>
      </c>
      <c r="I60" s="10"/>
      <c r="J60" s="219" t="s">
        <v>300</v>
      </c>
      <c r="K60" s="39"/>
      <c r="L60" s="219" t="s">
        <v>300</v>
      </c>
      <c r="M60" s="10"/>
      <c r="N60" s="219" t="s">
        <v>301</v>
      </c>
    </row>
    <row r="61" spans="1:14" ht="23.25" customHeight="1">
      <c r="A61" s="24" t="s">
        <v>12</v>
      </c>
      <c r="B61" s="2" t="s">
        <v>1</v>
      </c>
      <c r="C61" s="1"/>
      <c r="D61" s="210">
        <v>2555</v>
      </c>
      <c r="E61" s="38"/>
      <c r="F61" s="210">
        <v>2554</v>
      </c>
      <c r="G61" s="38"/>
      <c r="H61" s="210">
        <v>2554</v>
      </c>
      <c r="I61" s="38"/>
      <c r="J61" s="210">
        <v>2555</v>
      </c>
      <c r="K61" s="38"/>
      <c r="L61" s="210">
        <v>2554</v>
      </c>
      <c r="M61" s="38"/>
      <c r="N61" s="210">
        <v>2554</v>
      </c>
    </row>
    <row r="62" spans="1:14" s="89" customFormat="1" ht="23.25" customHeight="1">
      <c r="A62" s="197"/>
      <c r="B62" s="87"/>
      <c r="C62" s="87"/>
      <c r="D62" s="199"/>
      <c r="E62" s="198"/>
      <c r="F62" s="200" t="s">
        <v>263</v>
      </c>
      <c r="G62" s="198"/>
      <c r="H62" s="200" t="s">
        <v>263</v>
      </c>
      <c r="I62" s="198"/>
      <c r="J62" s="199"/>
      <c r="K62" s="198"/>
      <c r="L62" s="200" t="s">
        <v>263</v>
      </c>
      <c r="M62" s="198"/>
      <c r="N62" s="200" t="s">
        <v>263</v>
      </c>
    </row>
    <row r="63" spans="1:3" ht="23.25" customHeight="1">
      <c r="A63" s="43" t="s">
        <v>13</v>
      </c>
      <c r="B63" s="1"/>
      <c r="C63" s="1"/>
    </row>
    <row r="64" spans="1:3" ht="23.25" customHeight="1">
      <c r="A64" s="41" t="s">
        <v>82</v>
      </c>
      <c r="B64" s="2"/>
      <c r="C64" s="2"/>
    </row>
    <row r="65" spans="1:14" ht="23.25" customHeight="1">
      <c r="A65" s="41" t="s">
        <v>89</v>
      </c>
      <c r="B65" s="2">
        <v>24</v>
      </c>
      <c r="C65" s="2"/>
      <c r="D65" s="16">
        <v>47660108</v>
      </c>
      <c r="F65" s="9">
        <v>22896523</v>
      </c>
      <c r="H65" s="9">
        <v>10050702</v>
      </c>
      <c r="J65" s="9">
        <v>4555296</v>
      </c>
      <c r="L65" s="9">
        <v>717309</v>
      </c>
      <c r="M65" s="31"/>
      <c r="N65" s="9">
        <v>5836</v>
      </c>
    </row>
    <row r="66" spans="1:14" ht="23.25" customHeight="1">
      <c r="A66" s="52" t="s">
        <v>279</v>
      </c>
      <c r="B66" s="2">
        <v>24</v>
      </c>
      <c r="C66" s="2"/>
      <c r="D66" s="16">
        <v>4951180</v>
      </c>
      <c r="F66" s="171">
        <v>0</v>
      </c>
      <c r="H66" s="171">
        <v>0</v>
      </c>
      <c r="J66" s="55">
        <v>4951180</v>
      </c>
      <c r="L66" s="69" t="s">
        <v>146</v>
      </c>
      <c r="M66" s="31"/>
      <c r="N66" s="69" t="s">
        <v>146</v>
      </c>
    </row>
    <row r="67" spans="1:14" ht="23.25" customHeight="1">
      <c r="A67" s="41" t="s">
        <v>62</v>
      </c>
      <c r="B67" s="2" t="s">
        <v>354</v>
      </c>
      <c r="C67" s="2"/>
      <c r="D67" s="16">
        <v>20619779</v>
      </c>
      <c r="F67" s="9">
        <v>11732925</v>
      </c>
      <c r="H67" s="9">
        <v>9706929</v>
      </c>
      <c r="J67" s="9">
        <v>2089104</v>
      </c>
      <c r="L67" s="9">
        <v>3910419</v>
      </c>
      <c r="M67" s="31"/>
      <c r="N67" s="9">
        <v>3137309</v>
      </c>
    </row>
    <row r="68" spans="1:14" ht="23.25" customHeight="1">
      <c r="A68" s="41" t="s">
        <v>83</v>
      </c>
      <c r="B68" s="2" t="s">
        <v>302</v>
      </c>
      <c r="C68" s="2"/>
      <c r="D68" s="171">
        <v>0</v>
      </c>
      <c r="E68" s="65"/>
      <c r="F68" s="171">
        <v>0</v>
      </c>
      <c r="H68" s="171">
        <v>0</v>
      </c>
      <c r="J68" s="9">
        <v>400000</v>
      </c>
      <c r="L68" s="9">
        <v>50000</v>
      </c>
      <c r="M68" s="31"/>
      <c r="N68" s="9">
        <v>49000</v>
      </c>
    </row>
    <row r="69" spans="1:14" ht="23.25" customHeight="1">
      <c r="A69" s="52" t="s">
        <v>275</v>
      </c>
      <c r="B69" s="2"/>
      <c r="C69" s="2"/>
      <c r="D69" s="69"/>
      <c r="E69" s="65"/>
      <c r="F69" s="69"/>
      <c r="M69" s="31"/>
      <c r="N69" s="9"/>
    </row>
    <row r="70" spans="1:14" ht="23.25" customHeight="1">
      <c r="A70" s="52" t="s">
        <v>276</v>
      </c>
      <c r="B70" s="2" t="s">
        <v>302</v>
      </c>
      <c r="C70" s="2"/>
      <c r="D70" s="16">
        <v>219793</v>
      </c>
      <c r="E70" s="65"/>
      <c r="F70" s="171">
        <v>0</v>
      </c>
      <c r="H70" s="171">
        <v>0</v>
      </c>
      <c r="J70" s="171">
        <v>0</v>
      </c>
      <c r="L70" s="171">
        <v>0</v>
      </c>
      <c r="M70" s="31"/>
      <c r="N70" s="171">
        <v>0</v>
      </c>
    </row>
    <row r="71" spans="1:13" ht="23.25" customHeight="1">
      <c r="A71" s="41" t="s">
        <v>84</v>
      </c>
      <c r="D71" s="3"/>
      <c r="E71" s="3"/>
      <c r="F71" s="3"/>
      <c r="G71" s="3"/>
      <c r="H71" s="3"/>
      <c r="I71" s="3"/>
      <c r="J71" s="3"/>
      <c r="K71" s="3"/>
      <c r="L71" s="3"/>
      <c r="M71" s="31"/>
    </row>
    <row r="72" spans="1:14" ht="23.25" customHeight="1">
      <c r="A72" s="41" t="s">
        <v>61</v>
      </c>
      <c r="B72" s="2">
        <v>24</v>
      </c>
      <c r="C72" s="2"/>
      <c r="D72" s="16">
        <v>9265438</v>
      </c>
      <c r="F72" s="9">
        <v>5687148</v>
      </c>
      <c r="H72" s="9">
        <v>8088134</v>
      </c>
      <c r="J72" s="9">
        <v>6400000</v>
      </c>
      <c r="L72" s="9">
        <v>4400000</v>
      </c>
      <c r="M72" s="31"/>
      <c r="N72" s="9">
        <v>7600000</v>
      </c>
    </row>
    <row r="73" spans="1:14" ht="23.25" customHeight="1">
      <c r="A73" s="52" t="s">
        <v>269</v>
      </c>
      <c r="B73" s="2"/>
      <c r="C73" s="2"/>
      <c r="M73" s="31"/>
      <c r="N73" s="9"/>
    </row>
    <row r="74" spans="1:14" ht="23.25" customHeight="1">
      <c r="A74" s="52" t="s">
        <v>270</v>
      </c>
      <c r="B74" s="2" t="s">
        <v>302</v>
      </c>
      <c r="C74" s="2"/>
      <c r="D74" s="16">
        <v>40369</v>
      </c>
      <c r="F74" s="171">
        <v>0</v>
      </c>
      <c r="H74" s="171">
        <v>0</v>
      </c>
      <c r="J74" s="171">
        <v>0</v>
      </c>
      <c r="L74" s="171">
        <v>0</v>
      </c>
      <c r="M74" s="31"/>
      <c r="N74" s="171">
        <v>0</v>
      </c>
    </row>
    <row r="75" spans="1:14" ht="23.25" customHeight="1">
      <c r="A75" s="41" t="s">
        <v>87</v>
      </c>
      <c r="B75" s="2"/>
      <c r="C75" s="2"/>
      <c r="D75" s="16">
        <v>5129117</v>
      </c>
      <c r="F75" s="9">
        <v>1944151</v>
      </c>
      <c r="H75" s="9">
        <v>1873053</v>
      </c>
      <c r="J75" s="9">
        <v>285342</v>
      </c>
      <c r="L75" s="9">
        <v>549494</v>
      </c>
      <c r="M75" s="31"/>
      <c r="N75" s="9">
        <v>559268</v>
      </c>
    </row>
    <row r="76" spans="1:14" ht="23.25" customHeight="1">
      <c r="A76" s="41" t="s">
        <v>45</v>
      </c>
      <c r="B76" s="2"/>
      <c r="C76" s="2"/>
      <c r="D76" s="16">
        <v>1328271</v>
      </c>
      <c r="F76" s="9">
        <v>1552949</v>
      </c>
      <c r="H76" s="9">
        <v>1203304</v>
      </c>
      <c r="J76" s="171">
        <v>0</v>
      </c>
      <c r="K76" s="65"/>
      <c r="L76" s="171">
        <v>0</v>
      </c>
      <c r="M76" s="31"/>
      <c r="N76" s="171">
        <v>0</v>
      </c>
    </row>
    <row r="77" spans="1:14" ht="23.25" customHeight="1">
      <c r="A77" s="41" t="s">
        <v>14</v>
      </c>
      <c r="B77" s="2" t="s">
        <v>80</v>
      </c>
      <c r="C77" s="2"/>
      <c r="D77" s="16">
        <v>6004136</v>
      </c>
      <c r="F77" s="39">
        <v>2257413</v>
      </c>
      <c r="H77" s="9">
        <v>1904477</v>
      </c>
      <c r="J77" s="39">
        <v>1379761</v>
      </c>
      <c r="L77" s="39">
        <v>848616</v>
      </c>
      <c r="M77" s="31"/>
      <c r="N77" s="39">
        <v>700735</v>
      </c>
    </row>
    <row r="78" spans="1:14" ht="23.25" customHeight="1">
      <c r="A78" s="6" t="s">
        <v>15</v>
      </c>
      <c r="B78" s="2"/>
      <c r="C78" s="2"/>
      <c r="D78" s="12">
        <f>SUM(D65:D77)</f>
        <v>95218191</v>
      </c>
      <c r="E78" s="13"/>
      <c r="F78" s="12">
        <f>SUM(F65:F77)</f>
        <v>46071109</v>
      </c>
      <c r="G78" s="13"/>
      <c r="H78" s="12">
        <f>SUM(H65:H77)</f>
        <v>32826599</v>
      </c>
      <c r="I78" s="13"/>
      <c r="J78" s="12">
        <f>SUM(J65:J77)</f>
        <v>20060683</v>
      </c>
      <c r="K78" s="13"/>
      <c r="L78" s="12">
        <f>SUM(L65:L77)</f>
        <v>10475838</v>
      </c>
      <c r="M78" s="31"/>
      <c r="N78" s="12">
        <f>SUM(N65:N77)</f>
        <v>12052148</v>
      </c>
    </row>
    <row r="79" spans="2:14" ht="9" customHeight="1">
      <c r="B79" s="2"/>
      <c r="C79" s="2"/>
      <c r="M79" s="31"/>
      <c r="N79" s="9"/>
    </row>
    <row r="80" spans="1:14" ht="23.25" customHeight="1">
      <c r="A80" s="43" t="s">
        <v>16</v>
      </c>
      <c r="B80" s="2"/>
      <c r="C80" s="2"/>
      <c r="M80" s="31"/>
      <c r="N80" s="9"/>
    </row>
    <row r="81" spans="1:14" ht="23.25" customHeight="1">
      <c r="A81" s="41" t="s">
        <v>63</v>
      </c>
      <c r="B81" s="2">
        <v>24</v>
      </c>
      <c r="C81" s="2"/>
      <c r="D81" s="16">
        <v>84044356</v>
      </c>
      <c r="F81" s="9">
        <v>40865559</v>
      </c>
      <c r="H81" s="9">
        <v>28510544</v>
      </c>
      <c r="J81" s="9">
        <v>57115505</v>
      </c>
      <c r="L81" s="9">
        <v>39300000</v>
      </c>
      <c r="M81" s="31"/>
      <c r="N81" s="9">
        <v>27700000</v>
      </c>
    </row>
    <row r="82" spans="1:14" ht="23.25" customHeight="1">
      <c r="A82" s="52" t="s">
        <v>269</v>
      </c>
      <c r="B82" s="2" t="s">
        <v>302</v>
      </c>
      <c r="C82" s="2"/>
      <c r="D82" s="11">
        <v>21408</v>
      </c>
      <c r="F82" s="171">
        <v>0</v>
      </c>
      <c r="H82" s="171">
        <v>0</v>
      </c>
      <c r="J82" s="171">
        <v>0</v>
      </c>
      <c r="L82" s="171">
        <v>0</v>
      </c>
      <c r="M82" s="31"/>
      <c r="N82" s="171">
        <v>0</v>
      </c>
    </row>
    <row r="83" spans="1:14" ht="23.25" customHeight="1">
      <c r="A83" s="41" t="s">
        <v>90</v>
      </c>
      <c r="B83" s="2" t="s">
        <v>80</v>
      </c>
      <c r="C83" s="2"/>
      <c r="D83" s="16">
        <v>391999</v>
      </c>
      <c r="F83" s="39">
        <v>65205</v>
      </c>
      <c r="H83" s="9">
        <v>64480</v>
      </c>
      <c r="J83" s="171">
        <v>0</v>
      </c>
      <c r="L83" s="171">
        <v>0</v>
      </c>
      <c r="M83" s="31"/>
      <c r="N83" s="171">
        <v>0</v>
      </c>
    </row>
    <row r="84" spans="1:14" ht="23.25" customHeight="1">
      <c r="A84" s="52" t="s">
        <v>17</v>
      </c>
      <c r="B84" s="2" t="s">
        <v>317</v>
      </c>
      <c r="C84" s="2"/>
      <c r="D84" s="16">
        <v>5071707</v>
      </c>
      <c r="F84" s="9">
        <v>1694748</v>
      </c>
      <c r="H84" s="9">
        <v>2634031</v>
      </c>
      <c r="J84" s="16">
        <v>83361</v>
      </c>
      <c r="L84" s="171">
        <v>0</v>
      </c>
      <c r="M84" s="31"/>
      <c r="N84" s="195">
        <v>0</v>
      </c>
    </row>
    <row r="85" spans="1:14" ht="24" customHeight="1">
      <c r="A85" s="74" t="s">
        <v>271</v>
      </c>
      <c r="B85" s="2">
        <v>26</v>
      </c>
      <c r="C85" s="73"/>
      <c r="D85" s="16">
        <v>5015801</v>
      </c>
      <c r="E85" s="73"/>
      <c r="F85" s="21">
        <v>4732983</v>
      </c>
      <c r="G85" s="73"/>
      <c r="H85" s="73">
        <v>4377035</v>
      </c>
      <c r="I85" s="73"/>
      <c r="J85" s="21">
        <v>1367067</v>
      </c>
      <c r="K85" s="73"/>
      <c r="L85" s="21">
        <v>1476510</v>
      </c>
      <c r="M85" s="31"/>
      <c r="N85" s="21">
        <v>1342892</v>
      </c>
    </row>
    <row r="86" spans="1:14" ht="23.25" customHeight="1">
      <c r="A86" s="6" t="s">
        <v>18</v>
      </c>
      <c r="B86" s="2"/>
      <c r="C86" s="2"/>
      <c r="D86" s="12">
        <f>SUM(D81:D85)</f>
        <v>94545271</v>
      </c>
      <c r="E86" s="13"/>
      <c r="F86" s="12">
        <f>SUM(F81:F85)</f>
        <v>47358495</v>
      </c>
      <c r="G86" s="13"/>
      <c r="H86" s="12">
        <f>SUM(H81:H85)</f>
        <v>35586090</v>
      </c>
      <c r="I86" s="13"/>
      <c r="J86" s="12">
        <f>SUM(J81:J85)</f>
        <v>58565933</v>
      </c>
      <c r="K86" s="13"/>
      <c r="L86" s="12">
        <f>SUM(L81:L85)</f>
        <v>40776510</v>
      </c>
      <c r="M86" s="31"/>
      <c r="N86" s="12">
        <f>SUM(N81:N85)</f>
        <v>29042892</v>
      </c>
    </row>
    <row r="87" spans="1:14" s="89" customFormat="1" ht="23.25" customHeight="1">
      <c r="A87" s="45"/>
      <c r="B87" s="30"/>
      <c r="C87" s="30"/>
      <c r="D87" s="14"/>
      <c r="E87" s="14"/>
      <c r="F87" s="14"/>
      <c r="G87" s="14"/>
      <c r="H87" s="14"/>
      <c r="I87" s="14"/>
      <c r="J87" s="14"/>
      <c r="K87" s="14"/>
      <c r="L87" s="14"/>
      <c r="M87" s="31"/>
      <c r="N87" s="14"/>
    </row>
    <row r="88" spans="1:14" ht="23.25" customHeight="1">
      <c r="A88" s="6" t="s">
        <v>19</v>
      </c>
      <c r="B88" s="2"/>
      <c r="C88" s="2"/>
      <c r="D88" s="27">
        <f>D78+D86</f>
        <v>189763462</v>
      </c>
      <c r="E88" s="13"/>
      <c r="F88" s="27">
        <f>F78+F86</f>
        <v>93429604</v>
      </c>
      <c r="G88" s="13"/>
      <c r="H88" s="27">
        <f>H78+H86</f>
        <v>68412689</v>
      </c>
      <c r="I88" s="13"/>
      <c r="J88" s="27">
        <f>J78+J86</f>
        <v>78626616</v>
      </c>
      <c r="K88" s="13"/>
      <c r="L88" s="27">
        <f>L78+L86</f>
        <v>51252348</v>
      </c>
      <c r="M88" s="31"/>
      <c r="N88" s="27">
        <f>N78+N86</f>
        <v>41095040</v>
      </c>
    </row>
    <row r="89" spans="1:12" ht="23.25" customHeight="1">
      <c r="A89" s="6"/>
      <c r="B89" s="2"/>
      <c r="C89" s="2"/>
      <c r="D89" s="14"/>
      <c r="E89" s="13"/>
      <c r="F89" s="14"/>
      <c r="G89" s="13"/>
      <c r="H89" s="13"/>
      <c r="I89" s="13"/>
      <c r="J89" s="14"/>
      <c r="K89" s="13"/>
      <c r="L89" s="14"/>
    </row>
    <row r="90" ht="23.25" customHeight="1">
      <c r="A90" s="24" t="s">
        <v>57</v>
      </c>
    </row>
    <row r="91" ht="23.25" customHeight="1">
      <c r="A91" s="24" t="s">
        <v>165</v>
      </c>
    </row>
    <row r="92" spans="1:14" ht="23.25" customHeight="1">
      <c r="A92" s="24"/>
      <c r="K92" s="60"/>
      <c r="L92" s="60"/>
      <c r="M92" s="60"/>
      <c r="N92" s="57" t="s">
        <v>149</v>
      </c>
    </row>
    <row r="93" spans="1:14" ht="23.25" customHeight="1">
      <c r="A93" s="42"/>
      <c r="B93" s="1"/>
      <c r="C93" s="1"/>
      <c r="D93" s="253" t="s">
        <v>58</v>
      </c>
      <c r="E93" s="253"/>
      <c r="F93" s="253"/>
      <c r="G93" s="253"/>
      <c r="H93" s="253"/>
      <c r="I93" s="10"/>
      <c r="J93" s="253" t="s">
        <v>49</v>
      </c>
      <c r="K93" s="253"/>
      <c r="L93" s="253"/>
      <c r="M93" s="253"/>
      <c r="N93" s="253"/>
    </row>
    <row r="94" spans="1:14" ht="23.25" customHeight="1">
      <c r="A94" s="42"/>
      <c r="B94" s="1"/>
      <c r="C94" s="1"/>
      <c r="D94" s="219" t="s">
        <v>300</v>
      </c>
      <c r="E94" s="39"/>
      <c r="F94" s="219" t="s">
        <v>300</v>
      </c>
      <c r="G94" s="10"/>
      <c r="H94" s="219" t="s">
        <v>301</v>
      </c>
      <c r="I94" s="10"/>
      <c r="J94" s="219" t="s">
        <v>300</v>
      </c>
      <c r="K94" s="39"/>
      <c r="L94" s="219" t="s">
        <v>300</v>
      </c>
      <c r="M94" s="10"/>
      <c r="N94" s="219" t="s">
        <v>301</v>
      </c>
    </row>
    <row r="95" spans="1:14" ht="23.25" customHeight="1">
      <c r="A95" s="24" t="s">
        <v>142</v>
      </c>
      <c r="B95" s="2" t="s">
        <v>1</v>
      </c>
      <c r="C95" s="2"/>
      <c r="D95" s="210">
        <v>2555</v>
      </c>
      <c r="E95" s="38"/>
      <c r="F95" s="210">
        <v>2554</v>
      </c>
      <c r="G95" s="38"/>
      <c r="H95" s="210">
        <v>2554</v>
      </c>
      <c r="I95" s="38"/>
      <c r="J95" s="210">
        <v>2555</v>
      </c>
      <c r="K95" s="38"/>
      <c r="L95" s="210">
        <v>2554</v>
      </c>
      <c r="M95" s="38"/>
      <c r="N95" s="210">
        <v>2554</v>
      </c>
    </row>
    <row r="96" spans="1:14" s="89" customFormat="1" ht="23.25" customHeight="1">
      <c r="A96" s="197"/>
      <c r="B96" s="87"/>
      <c r="C96" s="87"/>
      <c r="D96" s="199"/>
      <c r="E96" s="198"/>
      <c r="F96" s="200" t="s">
        <v>263</v>
      </c>
      <c r="G96" s="198"/>
      <c r="H96" s="200" t="s">
        <v>263</v>
      </c>
      <c r="I96" s="198"/>
      <c r="J96" s="199"/>
      <c r="K96" s="198"/>
      <c r="L96" s="200" t="s">
        <v>263</v>
      </c>
      <c r="M96" s="198"/>
      <c r="N96" s="200" t="s">
        <v>263</v>
      </c>
    </row>
    <row r="97" spans="1:3" ht="23.25" customHeight="1">
      <c r="A97" s="43" t="s">
        <v>20</v>
      </c>
      <c r="B97" s="2"/>
      <c r="C97" s="2"/>
    </row>
    <row r="98" spans="1:3" ht="23.25" customHeight="1">
      <c r="A98" s="41" t="s">
        <v>21</v>
      </c>
      <c r="B98" s="2">
        <v>27</v>
      </c>
      <c r="C98" s="2"/>
    </row>
    <row r="99" spans="1:14" ht="23.25" customHeight="1" thickBot="1">
      <c r="A99" s="41" t="s">
        <v>51</v>
      </c>
      <c r="B99" s="2"/>
      <c r="C99" s="2"/>
      <c r="D99" s="218">
        <v>7742942</v>
      </c>
      <c r="F99" s="212">
        <v>8206664</v>
      </c>
      <c r="H99" s="213">
        <v>8206664</v>
      </c>
      <c r="J99" s="212">
        <v>7742942</v>
      </c>
      <c r="L99" s="212">
        <v>8206664</v>
      </c>
      <c r="N99" s="212">
        <v>8206664</v>
      </c>
    </row>
    <row r="100" spans="1:14" ht="23.25" customHeight="1" thickTop="1">
      <c r="A100" s="41" t="s">
        <v>52</v>
      </c>
      <c r="B100" s="2"/>
      <c r="C100" s="2"/>
      <c r="D100" s="16">
        <v>7742942</v>
      </c>
      <c r="F100" s="9">
        <v>7519938</v>
      </c>
      <c r="H100" s="214">
        <v>7519938</v>
      </c>
      <c r="J100" s="9">
        <v>7742942</v>
      </c>
      <c r="L100" s="9">
        <v>7519938</v>
      </c>
      <c r="N100" s="9">
        <v>7519938</v>
      </c>
    </row>
    <row r="101" spans="1:14" ht="23.25" customHeight="1">
      <c r="A101" s="41" t="s">
        <v>127</v>
      </c>
      <c r="B101" s="2">
        <v>28</v>
      </c>
      <c r="C101" s="2"/>
      <c r="D101" s="16">
        <v>-1135146</v>
      </c>
      <c r="E101" s="39"/>
      <c r="F101" s="39">
        <v>-2855124</v>
      </c>
      <c r="G101" s="39"/>
      <c r="H101" s="215">
        <v>-2855124</v>
      </c>
      <c r="I101" s="39"/>
      <c r="J101" s="171">
        <v>0</v>
      </c>
      <c r="K101" s="39"/>
      <c r="L101" s="216">
        <v>-1628825</v>
      </c>
      <c r="N101" s="216">
        <v>-1628825</v>
      </c>
    </row>
    <row r="102" spans="1:14" ht="23.25" customHeight="1">
      <c r="A102" s="41" t="s">
        <v>102</v>
      </c>
      <c r="B102" s="2">
        <v>29</v>
      </c>
      <c r="C102" s="2"/>
      <c r="D102" s="39"/>
      <c r="E102" s="39"/>
      <c r="F102" s="39"/>
      <c r="G102" s="39"/>
      <c r="H102" s="215"/>
      <c r="I102" s="39"/>
      <c r="J102" s="39"/>
      <c r="K102" s="39"/>
      <c r="L102" s="39"/>
      <c r="N102" s="39"/>
    </row>
    <row r="103" spans="1:14" ht="23.25" customHeight="1">
      <c r="A103" s="41" t="s">
        <v>103</v>
      </c>
      <c r="B103" s="2"/>
      <c r="C103" s="2"/>
      <c r="D103" s="16">
        <v>36462883</v>
      </c>
      <c r="F103" s="9">
        <v>16436492</v>
      </c>
      <c r="H103" s="214">
        <v>16436492</v>
      </c>
      <c r="J103" s="73">
        <v>35572855</v>
      </c>
      <c r="L103" s="9">
        <v>16478865</v>
      </c>
      <c r="N103" s="214">
        <v>16478865</v>
      </c>
    </row>
    <row r="104" spans="1:14" ht="23.25" customHeight="1">
      <c r="A104" s="74" t="s">
        <v>280</v>
      </c>
      <c r="B104" s="2">
        <v>5</v>
      </c>
      <c r="C104" s="2"/>
      <c r="D104" s="16">
        <v>3470021</v>
      </c>
      <c r="F104" s="171">
        <v>0</v>
      </c>
      <c r="H104" s="171">
        <v>0</v>
      </c>
      <c r="J104" s="73">
        <v>3470021</v>
      </c>
      <c r="L104" s="171">
        <v>0</v>
      </c>
      <c r="N104" s="171">
        <v>0</v>
      </c>
    </row>
    <row r="105" spans="1:14" ht="23.25" customHeight="1">
      <c r="A105" s="74" t="s">
        <v>281</v>
      </c>
      <c r="B105" s="2"/>
      <c r="C105" s="2"/>
      <c r="J105" s="73"/>
      <c r="N105" s="9"/>
    </row>
    <row r="106" spans="1:14" ht="23.25" customHeight="1">
      <c r="A106" s="74" t="s">
        <v>282</v>
      </c>
      <c r="B106" s="2">
        <v>6</v>
      </c>
      <c r="C106" s="2"/>
      <c r="D106" s="171">
        <v>0</v>
      </c>
      <c r="F106" s="171">
        <v>0</v>
      </c>
      <c r="H106" s="171">
        <v>0</v>
      </c>
      <c r="J106" s="73">
        <v>428671</v>
      </c>
      <c r="L106" s="171">
        <v>0</v>
      </c>
      <c r="N106" s="171">
        <v>0</v>
      </c>
    </row>
    <row r="107" spans="1:14" ht="23.25" customHeight="1">
      <c r="A107" s="41" t="s">
        <v>64</v>
      </c>
      <c r="B107" s="2"/>
      <c r="C107" s="2"/>
      <c r="N107" s="9"/>
    </row>
    <row r="108" spans="1:14" ht="23.25" customHeight="1">
      <c r="A108" s="41" t="s">
        <v>53</v>
      </c>
      <c r="B108" s="2">
        <v>29</v>
      </c>
      <c r="C108" s="2"/>
      <c r="N108" s="9"/>
    </row>
    <row r="109" spans="1:14" ht="23.25" customHeight="1">
      <c r="A109" s="41" t="s">
        <v>104</v>
      </c>
      <c r="B109" s="2"/>
      <c r="C109" s="2"/>
      <c r="D109" s="16">
        <v>820666</v>
      </c>
      <c r="F109" s="9">
        <v>820666</v>
      </c>
      <c r="H109" s="214">
        <v>820666</v>
      </c>
      <c r="J109" s="75">
        <v>820666</v>
      </c>
      <c r="L109" s="9">
        <v>820666</v>
      </c>
      <c r="N109" s="9">
        <v>820666</v>
      </c>
    </row>
    <row r="110" spans="1:14" ht="23.25" customHeight="1">
      <c r="A110" s="41" t="s">
        <v>105</v>
      </c>
      <c r="B110" s="2">
        <v>28</v>
      </c>
      <c r="C110" s="2"/>
      <c r="D110" s="171">
        <v>0</v>
      </c>
      <c r="F110" s="9">
        <v>1628825</v>
      </c>
      <c r="H110" s="214">
        <v>1628825</v>
      </c>
      <c r="J110" s="171">
        <v>0</v>
      </c>
      <c r="L110" s="9">
        <v>1628825</v>
      </c>
      <c r="N110" s="9">
        <v>1628825</v>
      </c>
    </row>
    <row r="111" spans="1:14" s="89" customFormat="1" ht="23.25" customHeight="1">
      <c r="A111" s="211" t="s">
        <v>65</v>
      </c>
      <c r="B111" s="30" t="s">
        <v>80</v>
      </c>
      <c r="C111" s="30"/>
      <c r="D111" s="16">
        <v>52770259</v>
      </c>
      <c r="E111" s="39"/>
      <c r="F111" s="39">
        <f>41195644-7305</f>
        <v>41188339</v>
      </c>
      <c r="G111" s="39"/>
      <c r="H111" s="215">
        <v>32733154</v>
      </c>
      <c r="I111" s="39"/>
      <c r="J111" s="39">
        <v>26736166</v>
      </c>
      <c r="K111" s="39"/>
      <c r="L111" s="39">
        <v>26473216</v>
      </c>
      <c r="N111" s="39">
        <v>21859923</v>
      </c>
    </row>
    <row r="112" spans="1:14" ht="24" customHeight="1">
      <c r="A112" s="78" t="s">
        <v>169</v>
      </c>
      <c r="B112" s="30">
        <v>3</v>
      </c>
      <c r="C112" s="73"/>
      <c r="D112" s="77">
        <v>4390186</v>
      </c>
      <c r="E112" s="73"/>
      <c r="F112" s="40">
        <f>-591553+7305</f>
        <v>-584248</v>
      </c>
      <c r="G112" s="73"/>
      <c r="H112" s="217">
        <v>-283351</v>
      </c>
      <c r="I112" s="73"/>
      <c r="J112" s="21">
        <v>1280946</v>
      </c>
      <c r="K112" s="73"/>
      <c r="L112" s="21">
        <v>678632</v>
      </c>
      <c r="N112" s="21">
        <v>593474</v>
      </c>
    </row>
    <row r="113" spans="1:14" s="4" customFormat="1" ht="23.25" customHeight="1">
      <c r="A113" s="6" t="s">
        <v>128</v>
      </c>
      <c r="B113" s="17"/>
      <c r="C113" s="17"/>
      <c r="D113" s="13">
        <f>SUM(D100:D112)</f>
        <v>104521811</v>
      </c>
      <c r="E113" s="13"/>
      <c r="F113" s="13">
        <f>SUM(F100:F112)</f>
        <v>64154888</v>
      </c>
      <c r="G113" s="13"/>
      <c r="H113" s="13">
        <f>SUM(H100:H112)</f>
        <v>56000600</v>
      </c>
      <c r="I113" s="13"/>
      <c r="J113" s="13">
        <f>SUM(J100:J112)</f>
        <v>76052267</v>
      </c>
      <c r="K113" s="13"/>
      <c r="L113" s="13">
        <f>SUM(L100:L112)</f>
        <v>51971317</v>
      </c>
      <c r="N113" s="13">
        <f>SUM(N100:N112)</f>
        <v>47272866</v>
      </c>
    </row>
    <row r="114" spans="1:14" ht="23.25" customHeight="1">
      <c r="A114" s="52" t="s">
        <v>212</v>
      </c>
      <c r="B114" s="2"/>
      <c r="C114" s="2"/>
      <c r="D114" s="77">
        <v>16258989</v>
      </c>
      <c r="F114" s="40">
        <v>2921703</v>
      </c>
      <c r="H114" s="217">
        <v>2961328</v>
      </c>
      <c r="J114" s="173">
        <v>0</v>
      </c>
      <c r="K114" s="65"/>
      <c r="L114" s="173">
        <v>0</v>
      </c>
      <c r="N114" s="173">
        <v>0</v>
      </c>
    </row>
    <row r="115" spans="1:14" ht="23.25" customHeight="1">
      <c r="A115" s="6" t="s">
        <v>22</v>
      </c>
      <c r="B115" s="2"/>
      <c r="C115" s="2"/>
      <c r="D115" s="27">
        <f>SUM(D113:D114)</f>
        <v>120780800</v>
      </c>
      <c r="E115" s="13"/>
      <c r="F115" s="27">
        <f>SUM(F113:F114)</f>
        <v>67076591</v>
      </c>
      <c r="G115" s="13"/>
      <c r="H115" s="27">
        <f>SUM(H113:H114)</f>
        <v>58961928</v>
      </c>
      <c r="I115" s="13"/>
      <c r="J115" s="27">
        <f>SUM(J113:J114)</f>
        <v>76052267</v>
      </c>
      <c r="K115" s="13"/>
      <c r="L115" s="27">
        <f>SUM(L113:L114)</f>
        <v>51971317</v>
      </c>
      <c r="N115" s="27">
        <f>SUM(N113:N114)</f>
        <v>47272866</v>
      </c>
    </row>
    <row r="116" spans="1:14" ht="23.25" customHeight="1">
      <c r="A116" s="6"/>
      <c r="B116" s="2"/>
      <c r="C116" s="2"/>
      <c r="D116" s="14"/>
      <c r="E116" s="13"/>
      <c r="F116" s="14"/>
      <c r="G116" s="13"/>
      <c r="H116" s="13"/>
      <c r="I116" s="13"/>
      <c r="J116" s="14"/>
      <c r="K116" s="13"/>
      <c r="L116" s="14"/>
      <c r="N116" s="14"/>
    </row>
    <row r="117" spans="1:14" ht="23.25" customHeight="1" thickBot="1">
      <c r="A117" s="6" t="s">
        <v>23</v>
      </c>
      <c r="B117" s="2"/>
      <c r="C117" s="2"/>
      <c r="D117" s="26">
        <f>D88+D115</f>
        <v>310544262</v>
      </c>
      <c r="E117" s="13"/>
      <c r="F117" s="26">
        <f>F88+F115</f>
        <v>160506195</v>
      </c>
      <c r="G117" s="13"/>
      <c r="H117" s="26">
        <f>H88+H115</f>
        <v>127374617</v>
      </c>
      <c r="I117" s="13"/>
      <c r="J117" s="26">
        <f>J88+J115</f>
        <v>154678883</v>
      </c>
      <c r="K117" s="13"/>
      <c r="L117" s="26">
        <f>L88+L115</f>
        <v>103223665</v>
      </c>
      <c r="N117" s="26">
        <f>N88+N115</f>
        <v>88367906</v>
      </c>
    </row>
    <row r="118" spans="1:12" ht="23.25" customHeight="1" thickTop="1">
      <c r="A118" s="6"/>
      <c r="B118" s="2"/>
      <c r="C118" s="2"/>
      <c r="D118" s="14"/>
      <c r="E118" s="13"/>
      <c r="F118" s="14"/>
      <c r="G118" s="13"/>
      <c r="H118" s="13"/>
      <c r="I118" s="13"/>
      <c r="J118" s="14"/>
      <c r="K118" s="13"/>
      <c r="L118" s="14"/>
    </row>
  </sheetData>
  <sheetProtection/>
  <mergeCells count="8">
    <mergeCell ref="D93:H93"/>
    <mergeCell ref="J93:N93"/>
    <mergeCell ref="D4:H4"/>
    <mergeCell ref="J4:N4"/>
    <mergeCell ref="D30:H30"/>
    <mergeCell ref="J30:N30"/>
    <mergeCell ref="D59:H59"/>
    <mergeCell ref="J59:N59"/>
  </mergeCells>
  <printOptions/>
  <pageMargins left="0.8" right="0.8" top="0.48" bottom="0.5" header="0.5" footer="0.5"/>
  <pageSetup firstPageNumber="3" useFirstPageNumber="1" fitToHeight="0" fitToWidth="1" horizontalDpi="600" verticalDpi="600" orientation="portrait" paperSize="9" scale="76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3" manualBreakCount="3">
    <brk id="26" max="255" man="1"/>
    <brk id="55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74"/>
  <sheetViews>
    <sheetView view="pageBreakPreview" zoomScaleSheetLayoutView="100" zoomScalePageLayoutView="0" workbookViewId="0" topLeftCell="A68">
      <selection activeCell="A75" sqref="A75:IV65536"/>
    </sheetView>
  </sheetViews>
  <sheetFormatPr defaultColWidth="9.140625" defaultRowHeight="23.25" customHeight="1"/>
  <cols>
    <col min="1" max="1" width="39.00390625" style="41" customWidth="1"/>
    <col min="2" max="2" width="10.7109375" style="3" customWidth="1"/>
    <col min="3" max="3" width="1.28515625" style="3" customWidth="1"/>
    <col min="4" max="4" width="13.7109375" style="9" customWidth="1"/>
    <col min="5" max="5" width="1.1484375" style="9" customWidth="1"/>
    <col min="6" max="6" width="13.7109375" style="9" customWidth="1"/>
    <col min="7" max="7" width="1.1484375" style="9" customWidth="1"/>
    <col min="8" max="8" width="13.7109375" style="9" customWidth="1"/>
    <col min="9" max="9" width="1.1484375" style="9" customWidth="1"/>
    <col min="10" max="10" width="13.7109375" style="9" customWidth="1"/>
    <col min="11" max="16384" width="9.140625" style="3" customWidth="1"/>
  </cols>
  <sheetData>
    <row r="1" spans="1:10" ht="23.25" customHeight="1">
      <c r="A1" s="24" t="s">
        <v>57</v>
      </c>
      <c r="B1" s="1"/>
      <c r="C1" s="1"/>
      <c r="D1" s="10"/>
      <c r="E1" s="10"/>
      <c r="F1" s="10"/>
      <c r="G1" s="10"/>
      <c r="H1" s="10"/>
      <c r="I1" s="10"/>
      <c r="J1" s="10"/>
    </row>
    <row r="2" spans="1:10" ht="23.25" customHeight="1">
      <c r="A2" s="24" t="s">
        <v>41</v>
      </c>
      <c r="B2" s="1"/>
      <c r="C2" s="1"/>
      <c r="D2" s="10"/>
      <c r="E2" s="10"/>
      <c r="F2" s="10"/>
      <c r="G2" s="10"/>
      <c r="H2" s="10"/>
      <c r="I2" s="10"/>
      <c r="J2" s="10"/>
    </row>
    <row r="3" spans="1:10" ht="23.25" customHeight="1">
      <c r="A3" s="256"/>
      <c r="B3" s="256"/>
      <c r="C3" s="256"/>
      <c r="D3" s="256"/>
      <c r="E3" s="256"/>
      <c r="F3" s="256"/>
      <c r="G3" s="10"/>
      <c r="H3" s="10"/>
      <c r="I3" s="10"/>
      <c r="J3" s="10"/>
    </row>
    <row r="4" spans="1:10" ht="21" customHeight="1">
      <c r="A4" s="24"/>
      <c r="B4" s="24"/>
      <c r="C4" s="24"/>
      <c r="D4" s="24"/>
      <c r="E4" s="24"/>
      <c r="F4" s="24"/>
      <c r="G4" s="10"/>
      <c r="H4" s="10"/>
      <c r="I4" s="257" t="s">
        <v>149</v>
      </c>
      <c r="J4" s="257"/>
    </row>
    <row r="5" spans="2:10" ht="21" customHeight="1">
      <c r="B5" s="1"/>
      <c r="C5" s="1"/>
      <c r="D5" s="253" t="s">
        <v>58</v>
      </c>
      <c r="E5" s="253"/>
      <c r="F5" s="253"/>
      <c r="G5" s="10"/>
      <c r="H5" s="253" t="s">
        <v>49</v>
      </c>
      <c r="I5" s="253"/>
      <c r="J5" s="253"/>
    </row>
    <row r="6" spans="2:10" ht="21" customHeight="1">
      <c r="B6" s="2" t="s">
        <v>1</v>
      </c>
      <c r="C6" s="2"/>
      <c r="D6" s="201">
        <v>2555</v>
      </c>
      <c r="E6" s="38"/>
      <c r="F6" s="201">
        <v>2554</v>
      </c>
      <c r="G6" s="38"/>
      <c r="H6" s="201">
        <v>2555</v>
      </c>
      <c r="I6" s="38"/>
      <c r="J6" s="201">
        <v>2554</v>
      </c>
    </row>
    <row r="7" spans="1:10" ht="21" customHeight="1">
      <c r="A7" s="46"/>
      <c r="B7" s="2"/>
      <c r="C7" s="2"/>
      <c r="D7" s="199"/>
      <c r="E7" s="71"/>
      <c r="F7" s="200" t="s">
        <v>263</v>
      </c>
      <c r="G7" s="71"/>
      <c r="H7" s="199"/>
      <c r="I7" s="71"/>
      <c r="J7" s="200" t="s">
        <v>263</v>
      </c>
    </row>
    <row r="8" spans="1:3" ht="21" customHeight="1">
      <c r="A8" s="43" t="s">
        <v>24</v>
      </c>
      <c r="B8" s="2">
        <v>7</v>
      </c>
      <c r="C8" s="2"/>
    </row>
    <row r="9" spans="1:10" ht="21" customHeight="1">
      <c r="A9" s="41" t="s">
        <v>88</v>
      </c>
      <c r="B9" s="2"/>
      <c r="C9" s="2"/>
      <c r="D9" s="9">
        <v>357175192</v>
      </c>
      <c r="F9" s="9">
        <v>206099453</v>
      </c>
      <c r="H9" s="9">
        <v>50791943</v>
      </c>
      <c r="J9" s="9">
        <v>65994296</v>
      </c>
    </row>
    <row r="10" spans="1:10" ht="21" customHeight="1">
      <c r="A10" s="41" t="s">
        <v>25</v>
      </c>
      <c r="B10" s="2"/>
      <c r="C10" s="2"/>
      <c r="D10" s="9">
        <v>285700</v>
      </c>
      <c r="F10" s="9">
        <v>249087</v>
      </c>
      <c r="H10" s="9">
        <v>1835701</v>
      </c>
      <c r="J10" s="9">
        <v>1803031</v>
      </c>
    </row>
    <row r="11" spans="1:10" ht="21" customHeight="1">
      <c r="A11" s="41" t="s">
        <v>73</v>
      </c>
      <c r="B11" s="2" t="s">
        <v>80</v>
      </c>
      <c r="C11" s="2"/>
      <c r="D11" s="9">
        <v>37710</v>
      </c>
      <c r="F11" s="9">
        <v>35788</v>
      </c>
      <c r="H11" s="9">
        <v>7974579</v>
      </c>
      <c r="J11" s="9">
        <v>7148620</v>
      </c>
    </row>
    <row r="12" spans="1:10" ht="21" customHeight="1">
      <c r="A12" s="41" t="s">
        <v>72</v>
      </c>
      <c r="B12" s="2"/>
      <c r="C12" s="2"/>
      <c r="D12" s="171">
        <v>0</v>
      </c>
      <c r="F12" s="9">
        <v>195565</v>
      </c>
      <c r="H12" s="171">
        <v>0</v>
      </c>
      <c r="J12" s="9">
        <v>94739</v>
      </c>
    </row>
    <row r="13" spans="1:8" ht="21" customHeight="1">
      <c r="A13" s="52" t="s">
        <v>298</v>
      </c>
      <c r="B13" s="2"/>
      <c r="C13" s="2"/>
      <c r="H13" s="171"/>
    </row>
    <row r="14" spans="1:10" ht="21" customHeight="1">
      <c r="A14" s="52" t="s">
        <v>299</v>
      </c>
      <c r="B14" s="2">
        <v>5</v>
      </c>
      <c r="C14" s="2"/>
      <c r="D14" s="9">
        <v>8673448</v>
      </c>
      <c r="F14" s="171">
        <v>0</v>
      </c>
      <c r="H14" s="171">
        <v>0</v>
      </c>
      <c r="J14" s="171">
        <v>0</v>
      </c>
    </row>
    <row r="15" spans="1:10" ht="21" customHeight="1">
      <c r="A15" s="52" t="s">
        <v>147</v>
      </c>
      <c r="B15" s="2"/>
      <c r="C15" s="2"/>
      <c r="D15" s="9">
        <v>6008871</v>
      </c>
      <c r="F15" s="9">
        <v>1358290</v>
      </c>
      <c r="H15" s="171">
        <v>162202</v>
      </c>
      <c r="I15" s="65"/>
      <c r="J15" s="171">
        <v>0</v>
      </c>
    </row>
    <row r="16" spans="1:10" ht="21" customHeight="1">
      <c r="A16" s="41" t="s">
        <v>283</v>
      </c>
      <c r="B16" s="2"/>
      <c r="C16" s="2"/>
      <c r="D16" s="171">
        <v>0</v>
      </c>
      <c r="F16" s="171">
        <v>0</v>
      </c>
      <c r="H16" s="171">
        <v>1116</v>
      </c>
      <c r="J16" s="9">
        <v>162096</v>
      </c>
    </row>
    <row r="17" spans="1:10" ht="21" customHeight="1">
      <c r="A17" s="41" t="s">
        <v>26</v>
      </c>
      <c r="B17" s="2"/>
      <c r="C17" s="2"/>
      <c r="D17" s="9">
        <v>2671950</v>
      </c>
      <c r="F17" s="9">
        <v>1075216</v>
      </c>
      <c r="H17" s="9">
        <v>257218</v>
      </c>
      <c r="J17" s="9">
        <v>194455</v>
      </c>
    </row>
    <row r="18" spans="1:10" ht="21" customHeight="1">
      <c r="A18" s="6" t="s">
        <v>27</v>
      </c>
      <c r="B18" s="2"/>
      <c r="C18" s="2"/>
      <c r="D18" s="12">
        <f>SUM(D9:D17)</f>
        <v>374852871</v>
      </c>
      <c r="E18" s="13"/>
      <c r="F18" s="12">
        <f>SUM(F9:F17)</f>
        <v>209013399</v>
      </c>
      <c r="G18" s="13"/>
      <c r="H18" s="12">
        <f>SUM(H9:H17)</f>
        <v>61022759</v>
      </c>
      <c r="I18" s="13"/>
      <c r="J18" s="12">
        <f>SUM(J9:J17)</f>
        <v>75397237</v>
      </c>
    </row>
    <row r="19" spans="1:3" ht="10.5" customHeight="1">
      <c r="A19" s="44"/>
      <c r="B19" s="2"/>
      <c r="C19" s="2"/>
    </row>
    <row r="20" spans="1:3" ht="21" customHeight="1">
      <c r="A20" s="43" t="s">
        <v>28</v>
      </c>
      <c r="B20" s="2">
        <v>7</v>
      </c>
      <c r="C20" s="2"/>
    </row>
    <row r="21" spans="1:10" ht="21" customHeight="1">
      <c r="A21" s="41" t="s">
        <v>85</v>
      </c>
      <c r="B21" s="2" t="s">
        <v>355</v>
      </c>
      <c r="C21" s="2"/>
      <c r="D21" s="9">
        <v>315837823</v>
      </c>
      <c r="F21" s="9">
        <v>172487738</v>
      </c>
      <c r="H21" s="9">
        <v>44681987</v>
      </c>
      <c r="J21" s="9">
        <v>55360140</v>
      </c>
    </row>
    <row r="22" spans="1:10" ht="21.75" customHeight="1">
      <c r="A22" s="74" t="s">
        <v>286</v>
      </c>
      <c r="B22" s="2"/>
      <c r="C22" s="20"/>
      <c r="D22" s="196"/>
      <c r="E22" s="20"/>
      <c r="F22" s="196"/>
      <c r="G22" s="20"/>
      <c r="H22" s="20"/>
      <c r="I22" s="20"/>
      <c r="J22" s="20"/>
    </row>
    <row r="23" spans="1:10" ht="21.75" customHeight="1">
      <c r="A23" s="74" t="s">
        <v>287</v>
      </c>
      <c r="B23" s="2" t="s">
        <v>265</v>
      </c>
      <c r="C23" s="20"/>
      <c r="D23" s="196">
        <v>-229311</v>
      </c>
      <c r="E23" s="20"/>
      <c r="F23" s="16">
        <v>-86961</v>
      </c>
      <c r="G23" s="20"/>
      <c r="H23" s="9">
        <v>15707</v>
      </c>
      <c r="I23" s="20"/>
      <c r="J23" s="20">
        <v>-3729</v>
      </c>
    </row>
    <row r="24" spans="1:10" ht="21" customHeight="1">
      <c r="A24" s="41" t="s">
        <v>107</v>
      </c>
      <c r="B24" s="2" t="s">
        <v>356</v>
      </c>
      <c r="C24" s="2"/>
      <c r="D24" s="9">
        <v>15175578</v>
      </c>
      <c r="F24" s="9">
        <v>7371528</v>
      </c>
      <c r="H24" s="9">
        <v>982271</v>
      </c>
      <c r="J24" s="9">
        <v>947180</v>
      </c>
    </row>
    <row r="25" spans="1:10" ht="21" customHeight="1">
      <c r="A25" s="41" t="s">
        <v>108</v>
      </c>
      <c r="B25" s="2" t="s">
        <v>357</v>
      </c>
      <c r="C25" s="2"/>
      <c r="D25" s="9">
        <v>18084426</v>
      </c>
      <c r="F25" s="9">
        <v>11537442</v>
      </c>
      <c r="H25" s="9">
        <v>4236179</v>
      </c>
      <c r="J25" s="9">
        <v>4138812</v>
      </c>
    </row>
    <row r="26" spans="1:10" ht="21" customHeight="1">
      <c r="A26" s="41" t="s">
        <v>98</v>
      </c>
      <c r="B26" s="2"/>
      <c r="C26" s="2"/>
      <c r="D26" s="171">
        <v>0</v>
      </c>
      <c r="E26" s="59"/>
      <c r="F26" s="171">
        <v>0</v>
      </c>
      <c r="H26" s="171">
        <v>0</v>
      </c>
      <c r="J26" s="9">
        <v>204081</v>
      </c>
    </row>
    <row r="27" spans="1:10" ht="21" customHeight="1">
      <c r="A27" s="159" t="s">
        <v>284</v>
      </c>
      <c r="B27" s="2"/>
      <c r="C27" s="2"/>
      <c r="D27" s="75">
        <v>51620</v>
      </c>
      <c r="E27" s="59"/>
      <c r="F27" s="171">
        <v>0</v>
      </c>
      <c r="H27" s="9">
        <v>131260</v>
      </c>
      <c r="J27" s="171">
        <v>0</v>
      </c>
    </row>
    <row r="28" spans="1:10" ht="21" customHeight="1">
      <c r="A28" s="41" t="s">
        <v>117</v>
      </c>
      <c r="B28" s="2">
        <v>35</v>
      </c>
      <c r="C28" s="2"/>
      <c r="D28" s="40">
        <v>6377490</v>
      </c>
      <c r="F28" s="40">
        <v>2431830</v>
      </c>
      <c r="H28" s="40">
        <v>2928613</v>
      </c>
      <c r="J28" s="40">
        <v>1770121</v>
      </c>
    </row>
    <row r="29" spans="1:10" ht="21" customHeight="1">
      <c r="A29" s="6" t="s">
        <v>29</v>
      </c>
      <c r="B29" s="2"/>
      <c r="C29" s="2"/>
      <c r="D29" s="12">
        <f>SUM(D21:D28)</f>
        <v>355297626</v>
      </c>
      <c r="E29" s="13"/>
      <c r="F29" s="12">
        <f>SUM(F21:F28)</f>
        <v>193741577</v>
      </c>
      <c r="G29" s="13"/>
      <c r="H29" s="12">
        <f>SUM(H21:H28)</f>
        <v>52976017</v>
      </c>
      <c r="I29" s="13"/>
      <c r="J29" s="12">
        <f>SUM(J21:J28)</f>
        <v>62416605</v>
      </c>
    </row>
    <row r="30" spans="1:10" ht="10.5" customHeight="1">
      <c r="A30" s="6"/>
      <c r="B30" s="2"/>
      <c r="C30" s="2"/>
      <c r="D30" s="14"/>
      <c r="E30" s="14"/>
      <c r="F30" s="14"/>
      <c r="G30" s="14"/>
      <c r="H30" s="14"/>
      <c r="I30" s="14"/>
      <c r="J30" s="14"/>
    </row>
    <row r="31" spans="1:10" ht="21" customHeight="1">
      <c r="A31" s="41" t="s">
        <v>74</v>
      </c>
      <c r="B31" s="2"/>
      <c r="C31" s="2"/>
      <c r="D31" s="14"/>
      <c r="E31" s="14"/>
      <c r="F31" s="14"/>
      <c r="G31" s="14"/>
      <c r="H31" s="14"/>
      <c r="I31" s="14"/>
      <c r="J31" s="14"/>
    </row>
    <row r="32" spans="1:10" s="4" customFormat="1" ht="21" customHeight="1">
      <c r="A32" s="53" t="s">
        <v>262</v>
      </c>
      <c r="B32" s="2" t="s">
        <v>272</v>
      </c>
      <c r="C32" s="2"/>
      <c r="D32" s="40">
        <v>4138445</v>
      </c>
      <c r="E32" s="9"/>
      <c r="F32" s="40">
        <v>3862900</v>
      </c>
      <c r="G32" s="13"/>
      <c r="H32" s="173">
        <v>0</v>
      </c>
      <c r="I32" s="58"/>
      <c r="J32" s="173">
        <v>0</v>
      </c>
    </row>
    <row r="33" spans="1:10" s="4" customFormat="1" ht="21" customHeight="1">
      <c r="A33" s="6" t="s">
        <v>321</v>
      </c>
      <c r="B33" s="17"/>
      <c r="C33" s="17"/>
      <c r="D33" s="13">
        <f>(D18+D32)-D29</f>
        <v>23693690</v>
      </c>
      <c r="E33" s="13"/>
      <c r="F33" s="13">
        <f>(F18+F32)-F29</f>
        <v>19134722</v>
      </c>
      <c r="G33" s="13"/>
      <c r="H33" s="13">
        <f>(H18+H32)-H29</f>
        <v>8046742</v>
      </c>
      <c r="I33" s="13"/>
      <c r="J33" s="13">
        <f>(J18+J32)-J29</f>
        <v>12980632</v>
      </c>
    </row>
    <row r="34" spans="1:10" ht="21" customHeight="1">
      <c r="A34" s="74" t="s">
        <v>285</v>
      </c>
      <c r="B34" s="2" t="s">
        <v>358</v>
      </c>
      <c r="C34" s="2"/>
      <c r="D34" s="40">
        <v>2674667</v>
      </c>
      <c r="F34" s="40">
        <v>2898045</v>
      </c>
      <c r="H34" s="40">
        <v>-4610</v>
      </c>
      <c r="J34" s="40">
        <v>261060</v>
      </c>
    </row>
    <row r="35" spans="1:10" ht="21" customHeight="1" thickBot="1">
      <c r="A35" s="6" t="s">
        <v>96</v>
      </c>
      <c r="B35" s="2"/>
      <c r="C35" s="2"/>
      <c r="D35" s="15">
        <f>D33-D34</f>
        <v>21019023</v>
      </c>
      <c r="E35" s="13"/>
      <c r="F35" s="15">
        <f>F33-F34</f>
        <v>16236677</v>
      </c>
      <c r="G35" s="13"/>
      <c r="H35" s="15">
        <f>H33-H34</f>
        <v>8051352</v>
      </c>
      <c r="I35" s="13"/>
      <c r="J35" s="15">
        <f>J33-J34</f>
        <v>12719572</v>
      </c>
    </row>
    <row r="36" spans="1:10" ht="10.5" customHeight="1" thickTop="1">
      <c r="A36" s="6"/>
      <c r="B36" s="2"/>
      <c r="C36" s="2"/>
      <c r="D36" s="14"/>
      <c r="E36" s="13"/>
      <c r="F36" s="14"/>
      <c r="G36" s="13"/>
      <c r="H36" s="14"/>
      <c r="I36" s="13"/>
      <c r="J36" s="14"/>
    </row>
    <row r="37" spans="1:10" ht="21" customHeight="1">
      <c r="A37" s="6" t="s">
        <v>129</v>
      </c>
      <c r="B37" s="2"/>
      <c r="C37" s="2"/>
      <c r="D37" s="14"/>
      <c r="E37" s="13"/>
      <c r="F37" s="14"/>
      <c r="G37" s="13"/>
      <c r="H37" s="14"/>
      <c r="I37" s="13"/>
      <c r="J37" s="14"/>
    </row>
    <row r="38" spans="1:10" ht="21" customHeight="1">
      <c r="A38" s="52" t="s">
        <v>213</v>
      </c>
      <c r="B38" s="2"/>
      <c r="C38" s="2"/>
      <c r="D38" s="39">
        <v>18789930</v>
      </c>
      <c r="F38" s="39">
        <f>F35-F39</f>
        <v>16116942</v>
      </c>
      <c r="H38" s="39">
        <f>H35-H39</f>
        <v>8051352</v>
      </c>
      <c r="J38" s="39">
        <f>J35</f>
        <v>12719572</v>
      </c>
    </row>
    <row r="39" spans="1:10" ht="21" customHeight="1">
      <c r="A39" s="52" t="s">
        <v>214</v>
      </c>
      <c r="B39" s="2"/>
      <c r="C39" s="2"/>
      <c r="D39" s="40">
        <v>2229093</v>
      </c>
      <c r="F39" s="40">
        <v>119735</v>
      </c>
      <c r="H39" s="173">
        <v>0</v>
      </c>
      <c r="J39" s="173">
        <v>0</v>
      </c>
    </row>
    <row r="40" spans="1:10" ht="21" customHeight="1" thickBot="1">
      <c r="A40" s="6" t="s">
        <v>96</v>
      </c>
      <c r="B40" s="2" t="s">
        <v>80</v>
      </c>
      <c r="C40" s="2"/>
      <c r="D40" s="26">
        <f>SUM(D38:D39)</f>
        <v>21019023</v>
      </c>
      <c r="E40" s="14"/>
      <c r="F40" s="26">
        <f>SUM(F38:F39)</f>
        <v>16236677</v>
      </c>
      <c r="G40" s="14"/>
      <c r="H40" s="26">
        <f>SUM(H38:H39)</f>
        <v>8051352</v>
      </c>
      <c r="I40" s="14"/>
      <c r="J40" s="26">
        <f>SUM(J38:J39)</f>
        <v>12719572</v>
      </c>
    </row>
    <row r="41" spans="1:10" ht="10.5" customHeight="1" thickTop="1">
      <c r="A41" s="6"/>
      <c r="B41" s="2"/>
      <c r="C41" s="2"/>
      <c r="D41" s="14"/>
      <c r="E41" s="13"/>
      <c r="F41" s="14"/>
      <c r="G41" s="13"/>
      <c r="H41" s="14"/>
      <c r="I41" s="13"/>
      <c r="J41" s="14"/>
    </row>
    <row r="42" spans="1:10" s="4" customFormat="1" ht="24" customHeight="1" thickBot="1">
      <c r="A42" s="4" t="s">
        <v>148</v>
      </c>
      <c r="B42" s="2">
        <v>38</v>
      </c>
      <c r="C42" s="17"/>
      <c r="D42" s="28">
        <v>2.59</v>
      </c>
      <c r="E42" s="29"/>
      <c r="F42" s="28">
        <v>2.42</v>
      </c>
      <c r="G42" s="29"/>
      <c r="H42" s="28">
        <v>1.06</v>
      </c>
      <c r="I42" s="29"/>
      <c r="J42" s="28">
        <v>1.8</v>
      </c>
    </row>
    <row r="43" spans="1:3" ht="21.75" thickTop="1">
      <c r="A43" s="47"/>
      <c r="B43" s="2"/>
      <c r="C43" s="2"/>
    </row>
    <row r="44" spans="1:10" ht="23.25" customHeight="1">
      <c r="A44" s="156" t="s">
        <v>57</v>
      </c>
      <c r="B44" s="157"/>
      <c r="C44" s="158"/>
      <c r="D44" s="158"/>
      <c r="E44" s="158"/>
      <c r="F44" s="158"/>
      <c r="G44" s="158"/>
      <c r="H44" s="258"/>
      <c r="I44" s="258"/>
      <c r="J44" s="258"/>
    </row>
    <row r="45" spans="1:10" ht="23.25" customHeight="1">
      <c r="A45" s="156" t="s">
        <v>204</v>
      </c>
      <c r="B45" s="157"/>
      <c r="C45" s="158"/>
      <c r="D45" s="158"/>
      <c r="E45" s="158"/>
      <c r="F45" s="158"/>
      <c r="G45" s="158"/>
      <c r="H45" s="258"/>
      <c r="I45" s="258"/>
      <c r="J45" s="258"/>
    </row>
    <row r="46" spans="1:10" ht="23.25" customHeight="1">
      <c r="A46" s="256"/>
      <c r="B46" s="256"/>
      <c r="C46" s="256"/>
      <c r="D46" s="256"/>
      <c r="E46" s="256"/>
      <c r="F46" s="256"/>
      <c r="G46" s="158"/>
      <c r="H46" s="158"/>
      <c r="I46" s="158"/>
      <c r="J46" s="158"/>
    </row>
    <row r="47" spans="1:10" ht="23.25" customHeight="1">
      <c r="A47" s="7"/>
      <c r="B47" s="7"/>
      <c r="C47" s="158"/>
      <c r="D47" s="158"/>
      <c r="E47" s="158"/>
      <c r="F47" s="158"/>
      <c r="G47" s="158"/>
      <c r="H47" s="158"/>
      <c r="I47" s="158"/>
      <c r="J47" s="71" t="s">
        <v>149</v>
      </c>
    </row>
    <row r="48" spans="1:10" ht="23.25" customHeight="1">
      <c r="A48" s="159"/>
      <c r="B48" s="30"/>
      <c r="C48" s="30"/>
      <c r="D48" s="255" t="s">
        <v>58</v>
      </c>
      <c r="E48" s="255"/>
      <c r="F48" s="255"/>
      <c r="G48" s="160"/>
      <c r="H48" s="255" t="s">
        <v>50</v>
      </c>
      <c r="I48" s="255"/>
      <c r="J48" s="255"/>
    </row>
    <row r="49" spans="1:10" ht="23.25" customHeight="1">
      <c r="A49" s="159"/>
      <c r="B49" s="30" t="s">
        <v>1</v>
      </c>
      <c r="C49" s="161"/>
      <c r="D49" s="202">
        <v>2555</v>
      </c>
      <c r="E49" s="161"/>
      <c r="F49" s="202">
        <v>2554</v>
      </c>
      <c r="G49" s="87"/>
      <c r="H49" s="202">
        <v>2555</v>
      </c>
      <c r="I49" s="161"/>
      <c r="J49" s="202">
        <v>2554</v>
      </c>
    </row>
    <row r="50" spans="1:10" ht="21" customHeight="1">
      <c r="A50" s="46"/>
      <c r="B50" s="2"/>
      <c r="C50" s="2"/>
      <c r="D50" s="199"/>
      <c r="E50" s="71"/>
      <c r="F50" s="200" t="s">
        <v>263</v>
      </c>
      <c r="G50" s="71"/>
      <c r="H50" s="199"/>
      <c r="I50" s="71"/>
      <c r="J50" s="200" t="s">
        <v>263</v>
      </c>
    </row>
    <row r="51" spans="1:10" ht="23.25" customHeight="1">
      <c r="A51" s="159"/>
      <c r="B51" s="2"/>
      <c r="D51" s="3"/>
      <c r="E51" s="3"/>
      <c r="F51" s="3"/>
      <c r="G51" s="3"/>
      <c r="H51" s="3"/>
      <c r="I51" s="3"/>
      <c r="J51" s="3"/>
    </row>
    <row r="52" spans="1:10" ht="23.25" customHeight="1">
      <c r="A52" s="162" t="s">
        <v>96</v>
      </c>
      <c r="B52" s="2"/>
      <c r="D52" s="23">
        <f>D40</f>
        <v>21019023</v>
      </c>
      <c r="E52" s="4"/>
      <c r="F52" s="23">
        <f>F40</f>
        <v>16236677</v>
      </c>
      <c r="G52" s="4"/>
      <c r="H52" s="23">
        <f>H40</f>
        <v>8051352</v>
      </c>
      <c r="I52" s="4"/>
      <c r="J52" s="23">
        <f>J40</f>
        <v>12719572</v>
      </c>
    </row>
    <row r="53" spans="1:10" ht="23.25" customHeight="1">
      <c r="A53" s="159"/>
      <c r="B53" s="2"/>
      <c r="D53" s="3"/>
      <c r="E53" s="3"/>
      <c r="F53" s="3"/>
      <c r="G53" s="3"/>
      <c r="H53" s="3"/>
      <c r="I53" s="3"/>
      <c r="J53" s="3"/>
    </row>
    <row r="54" spans="1:10" ht="23.25" customHeight="1">
      <c r="A54" s="162" t="s">
        <v>205</v>
      </c>
      <c r="B54" s="2"/>
      <c r="D54" s="3"/>
      <c r="E54" s="3"/>
      <c r="F54" s="3"/>
      <c r="G54" s="3"/>
      <c r="H54" s="3"/>
      <c r="I54" s="3"/>
      <c r="J54" s="3"/>
    </row>
    <row r="55" spans="1:10" ht="23.25" customHeight="1">
      <c r="A55" s="74" t="s">
        <v>206</v>
      </c>
      <c r="B55" s="2"/>
      <c r="D55" s="75">
        <v>6947396</v>
      </c>
      <c r="E55" s="3"/>
      <c r="F55" s="75">
        <v>-6324</v>
      </c>
      <c r="G55" s="3"/>
      <c r="H55" s="168">
        <v>1297355</v>
      </c>
      <c r="I55" s="3"/>
      <c r="J55" s="168">
        <v>470</v>
      </c>
    </row>
    <row r="56" spans="1:10" ht="23.25" customHeight="1">
      <c r="A56" s="74" t="s">
        <v>207</v>
      </c>
      <c r="B56" s="2"/>
      <c r="D56" s="75">
        <v>-68865</v>
      </c>
      <c r="E56" s="31"/>
      <c r="F56" s="75">
        <v>-19915</v>
      </c>
      <c r="G56" s="3"/>
      <c r="H56" s="171">
        <v>0</v>
      </c>
      <c r="I56" s="3"/>
      <c r="J56" s="171">
        <v>0</v>
      </c>
    </row>
    <row r="57" spans="1:10" ht="23.25" customHeight="1">
      <c r="A57" s="74" t="s">
        <v>208</v>
      </c>
      <c r="B57" s="2"/>
      <c r="E57" s="31"/>
      <c r="G57" s="3"/>
      <c r="H57" s="3"/>
      <c r="I57" s="3"/>
      <c r="J57" s="3"/>
    </row>
    <row r="58" spans="1:10" ht="23.25" customHeight="1">
      <c r="A58" s="74" t="s">
        <v>209</v>
      </c>
      <c r="B58" s="2"/>
      <c r="D58" s="9">
        <v>1085216</v>
      </c>
      <c r="E58" s="31"/>
      <c r="F58" s="9">
        <v>-235335</v>
      </c>
      <c r="G58" s="3"/>
      <c r="H58" s="171">
        <v>0</v>
      </c>
      <c r="I58" s="3"/>
      <c r="J58" s="171">
        <v>0</v>
      </c>
    </row>
    <row r="59" spans="1:10" ht="23.25" customHeight="1">
      <c r="A59" s="74" t="s">
        <v>210</v>
      </c>
      <c r="B59" s="2"/>
      <c r="D59" s="9">
        <v>-1263226</v>
      </c>
      <c r="E59" s="31"/>
      <c r="F59" s="9">
        <v>-416120</v>
      </c>
      <c r="G59" s="3"/>
      <c r="H59" s="171">
        <v>0</v>
      </c>
      <c r="I59" s="3"/>
      <c r="J59" s="171">
        <v>0</v>
      </c>
    </row>
    <row r="60" spans="1:10" ht="23.25" customHeight="1">
      <c r="A60" s="74" t="s">
        <v>353</v>
      </c>
      <c r="B60" s="2"/>
      <c r="E60" s="31"/>
      <c r="G60" s="3"/>
      <c r="H60" s="69"/>
      <c r="I60" s="3"/>
      <c r="J60" s="69"/>
    </row>
    <row r="61" spans="1:10" ht="23.25" customHeight="1">
      <c r="A61" s="74" t="s">
        <v>230</v>
      </c>
      <c r="B61" s="2"/>
      <c r="D61" s="55">
        <v>166421</v>
      </c>
      <c r="E61" s="31"/>
      <c r="F61" s="55">
        <v>-27157</v>
      </c>
      <c r="G61" s="3"/>
      <c r="H61" s="171">
        <v>0</v>
      </c>
      <c r="I61" s="3"/>
      <c r="J61" s="171">
        <v>0</v>
      </c>
    </row>
    <row r="62" spans="1:10" ht="23.25" customHeight="1">
      <c r="A62" s="162" t="s">
        <v>205</v>
      </c>
      <c r="B62" s="2"/>
      <c r="D62" s="163"/>
      <c r="E62" s="89"/>
      <c r="F62" s="163"/>
      <c r="G62" s="89"/>
      <c r="H62" s="164"/>
      <c r="I62" s="89"/>
      <c r="J62" s="164"/>
    </row>
    <row r="63" spans="1:10" s="4" customFormat="1" ht="23.25" customHeight="1">
      <c r="A63" s="162" t="s">
        <v>304</v>
      </c>
      <c r="B63" s="17"/>
      <c r="D63" s="14">
        <f>SUM(D55:D61)</f>
        <v>6866942</v>
      </c>
      <c r="E63" s="98"/>
      <c r="F63" s="14">
        <f>SUM(F55:F61)</f>
        <v>-704851</v>
      </c>
      <c r="G63" s="98"/>
      <c r="H63" s="23">
        <f>SUM(H55:H62)</f>
        <v>1297355</v>
      </c>
      <c r="I63" s="98"/>
      <c r="J63" s="23">
        <f>SUM(J55:J62)</f>
        <v>470</v>
      </c>
    </row>
    <row r="64" spans="1:10" s="4" customFormat="1" ht="23.25" customHeight="1">
      <c r="A64" s="220" t="s">
        <v>305</v>
      </c>
      <c r="B64" s="17"/>
      <c r="D64" s="171"/>
      <c r="E64" s="98"/>
      <c r="F64" s="14"/>
      <c r="G64" s="98"/>
      <c r="H64" s="23"/>
      <c r="I64" s="98"/>
      <c r="J64" s="23"/>
    </row>
    <row r="65" spans="1:10" ht="23.25" customHeight="1">
      <c r="A65" s="220" t="s">
        <v>306</v>
      </c>
      <c r="B65" s="2">
        <v>36</v>
      </c>
      <c r="D65" s="40">
        <v>1527750</v>
      </c>
      <c r="E65" s="3"/>
      <c r="F65" s="40">
        <v>-461569</v>
      </c>
      <c r="G65" s="3"/>
      <c r="H65" s="170">
        <v>259471</v>
      </c>
      <c r="I65" s="3"/>
      <c r="J65" s="170">
        <v>-84688</v>
      </c>
    </row>
    <row r="66" spans="1:10" ht="23.25" customHeight="1">
      <c r="A66" s="162" t="s">
        <v>225</v>
      </c>
      <c r="B66" s="2"/>
      <c r="D66" s="3"/>
      <c r="E66" s="3"/>
      <c r="F66" s="3"/>
      <c r="G66" s="3"/>
      <c r="H66" s="3"/>
      <c r="I66" s="3"/>
      <c r="J66" s="3"/>
    </row>
    <row r="67" spans="1:10" s="4" customFormat="1" ht="23.25" customHeight="1">
      <c r="A67" s="162" t="s">
        <v>307</v>
      </c>
      <c r="B67" s="17"/>
      <c r="D67" s="242">
        <v>5339192</v>
      </c>
      <c r="F67" s="165">
        <f>F63-F65</f>
        <v>-243282</v>
      </c>
      <c r="H67" s="169">
        <f>H63-H65</f>
        <v>1037884</v>
      </c>
      <c r="J67" s="169">
        <v>85158</v>
      </c>
    </row>
    <row r="68" spans="1:10" ht="23.25" customHeight="1" thickBot="1">
      <c r="A68" s="162" t="s">
        <v>215</v>
      </c>
      <c r="B68" s="17"/>
      <c r="C68" s="4"/>
      <c r="D68" s="15">
        <f>D52+D67</f>
        <v>26358215</v>
      </c>
      <c r="E68" s="13"/>
      <c r="F68" s="15">
        <f>F52+F67</f>
        <v>15993395</v>
      </c>
      <c r="G68" s="13"/>
      <c r="H68" s="15">
        <f>H52+H67</f>
        <v>9089236</v>
      </c>
      <c r="I68" s="13"/>
      <c r="J68" s="15">
        <f>J52+J67</f>
        <v>12804730</v>
      </c>
    </row>
    <row r="69" spans="1:10" ht="23.25" customHeight="1" thickTop="1">
      <c r="A69" s="159"/>
      <c r="B69" s="2"/>
      <c r="D69" s="3"/>
      <c r="E69" s="3"/>
      <c r="F69" s="3"/>
      <c r="G69" s="3"/>
      <c r="H69" s="3"/>
      <c r="I69" s="3"/>
      <c r="J69" s="3"/>
    </row>
    <row r="70" spans="1:10" ht="23.25" customHeight="1">
      <c r="A70" s="162" t="s">
        <v>308</v>
      </c>
      <c r="B70" s="2"/>
      <c r="D70" s="3"/>
      <c r="E70" s="3"/>
      <c r="F70" s="3"/>
      <c r="G70" s="3"/>
      <c r="H70" s="3"/>
      <c r="I70" s="3"/>
      <c r="J70" s="3"/>
    </row>
    <row r="71" spans="1:10" ht="23.25" customHeight="1">
      <c r="A71" s="221" t="s">
        <v>309</v>
      </c>
      <c r="B71" s="2"/>
      <c r="D71" s="31">
        <v>23918970</v>
      </c>
      <c r="E71" s="3"/>
      <c r="F71" s="31">
        <f>F73-F72</f>
        <v>15808823</v>
      </c>
      <c r="G71" s="3"/>
      <c r="H71" s="31">
        <f>H68</f>
        <v>9089236</v>
      </c>
      <c r="I71" s="3"/>
      <c r="J71" s="31">
        <f>J68</f>
        <v>12804730</v>
      </c>
    </row>
    <row r="72" spans="1:10" ht="23.25" customHeight="1">
      <c r="A72" s="52" t="s">
        <v>223</v>
      </c>
      <c r="B72" s="2"/>
      <c r="D72" s="9">
        <v>2439245</v>
      </c>
      <c r="E72" s="3"/>
      <c r="F72" s="9">
        <v>184572</v>
      </c>
      <c r="G72" s="3"/>
      <c r="H72" s="171">
        <v>0</v>
      </c>
      <c r="I72" s="3"/>
      <c r="J72" s="171">
        <v>0</v>
      </c>
    </row>
    <row r="73" spans="1:10" ht="23.25" customHeight="1" thickBot="1">
      <c r="A73" s="162" t="s">
        <v>215</v>
      </c>
      <c r="B73" s="2"/>
      <c r="D73" s="166">
        <f>SUM(D71:D72)</f>
        <v>26358215</v>
      </c>
      <c r="E73" s="4"/>
      <c r="F73" s="166">
        <f>F68</f>
        <v>15993395</v>
      </c>
      <c r="G73" s="4"/>
      <c r="H73" s="167">
        <f>SUM(H71:H72)</f>
        <v>9089236</v>
      </c>
      <c r="I73" s="4"/>
      <c r="J73" s="167">
        <f>SUM(J71:J72)</f>
        <v>12804730</v>
      </c>
    </row>
    <row r="74" spans="1:10" ht="23.25" customHeight="1" thickTop="1">
      <c r="A74" s="159"/>
      <c r="B74" s="2"/>
      <c r="D74" s="3"/>
      <c r="E74" s="3"/>
      <c r="F74" s="3"/>
      <c r="G74" s="3"/>
      <c r="H74" s="3"/>
      <c r="I74" s="3"/>
      <c r="J74" s="3"/>
    </row>
  </sheetData>
  <sheetProtection/>
  <mergeCells count="9">
    <mergeCell ref="A3:F3"/>
    <mergeCell ref="I4:J4"/>
    <mergeCell ref="H44:J44"/>
    <mergeCell ref="A46:F46"/>
    <mergeCell ref="H45:J45"/>
    <mergeCell ref="D48:F48"/>
    <mergeCell ref="H48:J48"/>
    <mergeCell ref="H5:J5"/>
    <mergeCell ref="D5:F5"/>
  </mergeCells>
  <printOptions/>
  <pageMargins left="0.8" right="0.8" top="0.48" bottom="0.5" header="0.5" footer="0.5"/>
  <pageSetup firstPageNumber="7" useFirstPageNumber="1" horizontalDpi="600" verticalDpi="600" orientation="portrait" paperSize="9" scale="87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1"/>
  <sheetViews>
    <sheetView showGridLines="0" view="pageBreakPreview" zoomScale="60" zoomScalePageLayoutView="0" workbookViewId="0" topLeftCell="A31">
      <selection activeCell="A44" sqref="A44:IV65536"/>
    </sheetView>
  </sheetViews>
  <sheetFormatPr defaultColWidth="9.00390625" defaultRowHeight="21" customHeight="1"/>
  <cols>
    <col min="1" max="1" width="35.28125" style="82" customWidth="1"/>
    <col min="2" max="2" width="9.421875" style="82" customWidth="1"/>
    <col min="3" max="3" width="14.140625" style="82" customWidth="1"/>
    <col min="4" max="4" width="0.85546875" style="82" customWidth="1"/>
    <col min="5" max="5" width="14.140625" style="82" customWidth="1"/>
    <col min="6" max="6" width="0.85546875" style="82" customWidth="1"/>
    <col min="7" max="7" width="14.140625" style="82" customWidth="1"/>
    <col min="8" max="8" width="0.85546875" style="82" customWidth="1"/>
    <col min="9" max="9" width="14.140625" style="82" customWidth="1"/>
    <col min="10" max="10" width="0.85546875" style="82" customWidth="1"/>
    <col min="11" max="11" width="14.140625" style="82" customWidth="1"/>
    <col min="12" max="12" width="0.85546875" style="82" customWidth="1"/>
    <col min="13" max="13" width="14.140625" style="82" customWidth="1"/>
    <col min="14" max="14" width="0.85546875" style="82" customWidth="1"/>
    <col min="15" max="15" width="14.140625" style="82" customWidth="1"/>
    <col min="16" max="16" width="0.85546875" style="82" customWidth="1"/>
    <col min="17" max="17" width="14.140625" style="82" customWidth="1"/>
    <col min="18" max="18" width="0.85546875" style="82" customWidth="1"/>
    <col min="19" max="19" width="14.140625" style="82" customWidth="1"/>
    <col min="20" max="20" width="0.85546875" style="82" customWidth="1"/>
    <col min="21" max="21" width="14.140625" style="82" customWidth="1"/>
    <col min="22" max="22" width="0.85546875" style="82" customWidth="1"/>
    <col min="23" max="23" width="14.140625" style="82" customWidth="1"/>
    <col min="24" max="24" width="0.85546875" style="82" customWidth="1"/>
    <col min="25" max="25" width="14.140625" style="82" customWidth="1"/>
    <col min="26" max="26" width="0.85546875" style="82" customWidth="1"/>
    <col min="27" max="27" width="14.140625" style="82" customWidth="1"/>
    <col min="28" max="28" width="0.85546875" style="82" customWidth="1"/>
    <col min="29" max="29" width="14.140625" style="82" customWidth="1"/>
    <col min="30" max="30" width="0.85546875" style="82" customWidth="1"/>
    <col min="31" max="31" width="14.140625" style="82" customWidth="1"/>
    <col min="32" max="16384" width="9.00390625" style="82" customWidth="1"/>
  </cols>
  <sheetData>
    <row r="1" spans="1:30" ht="24.75" customHeight="1">
      <c r="A1" s="79" t="s">
        <v>57</v>
      </c>
      <c r="B1" s="79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0"/>
      <c r="R1" s="81"/>
      <c r="S1" s="80"/>
      <c r="T1" s="81"/>
      <c r="U1" s="80"/>
      <c r="V1" s="81"/>
      <c r="W1" s="80"/>
      <c r="X1" s="80"/>
      <c r="Y1" s="80"/>
      <c r="Z1" s="80"/>
      <c r="AA1" s="81"/>
      <c r="AB1" s="81"/>
      <c r="AC1" s="80"/>
      <c r="AD1" s="81"/>
    </row>
    <row r="2" spans="1:30" ht="24.75" customHeight="1">
      <c r="A2" s="79" t="s">
        <v>170</v>
      </c>
      <c r="B2" s="79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0"/>
      <c r="R2" s="81"/>
      <c r="S2" s="80"/>
      <c r="T2" s="81"/>
      <c r="U2" s="80"/>
      <c r="V2" s="81"/>
      <c r="W2" s="80"/>
      <c r="X2" s="80"/>
      <c r="Y2" s="80"/>
      <c r="Z2" s="80"/>
      <c r="AA2" s="81"/>
      <c r="AB2" s="81"/>
      <c r="AC2" s="80"/>
      <c r="AD2" s="81"/>
    </row>
    <row r="3" spans="1:31" s="53" customFormat="1" ht="24.75" customHeight="1">
      <c r="A3" s="225"/>
      <c r="B3" s="225"/>
      <c r="C3" s="226"/>
      <c r="D3" s="227"/>
      <c r="E3" s="228"/>
      <c r="F3" s="80"/>
      <c r="G3" s="158"/>
      <c r="H3" s="158"/>
      <c r="I3" s="158"/>
      <c r="J3" s="80"/>
      <c r="K3" s="228"/>
      <c r="L3" s="80"/>
      <c r="M3" s="228"/>
      <c r="N3" s="80"/>
      <c r="O3" s="228"/>
      <c r="P3" s="80"/>
      <c r="Q3" s="228"/>
      <c r="R3" s="80"/>
      <c r="S3" s="80"/>
      <c r="T3" s="80"/>
      <c r="U3" s="228"/>
      <c r="V3" s="80"/>
      <c r="W3" s="228"/>
      <c r="X3" s="80"/>
      <c r="Y3" s="228"/>
      <c r="Z3" s="80"/>
      <c r="AA3" s="228"/>
      <c r="AB3" s="80"/>
      <c r="AC3" s="228"/>
      <c r="AD3" s="80"/>
      <c r="AE3" s="228"/>
    </row>
    <row r="4" spans="1:31" ht="23.25" customHeight="1">
      <c r="A4" s="79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6" t="s">
        <v>149</v>
      </c>
    </row>
    <row r="5" spans="1:31" ht="21.75" customHeight="1">
      <c r="A5" s="79"/>
      <c r="B5" s="79"/>
      <c r="C5" s="255" t="s">
        <v>58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</row>
    <row r="6" spans="1:31" ht="21.75" customHeight="1">
      <c r="A6" s="229"/>
      <c r="B6" s="22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259" t="s">
        <v>169</v>
      </c>
      <c r="R6" s="259"/>
      <c r="S6" s="259"/>
      <c r="T6" s="259"/>
      <c r="U6" s="259"/>
      <c r="V6" s="259"/>
      <c r="W6" s="259"/>
      <c r="X6" s="259"/>
      <c r="Y6" s="259"/>
      <c r="Z6" s="98"/>
      <c r="AA6" s="98"/>
      <c r="AB6" s="98"/>
      <c r="AC6" s="98"/>
      <c r="AD6" s="98"/>
      <c r="AE6" s="98"/>
    </row>
    <row r="7" spans="1:31" ht="21.75" customHeight="1">
      <c r="A7" s="229"/>
      <c r="B7" s="22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230"/>
      <c r="R7" s="230"/>
      <c r="S7" s="230"/>
      <c r="T7" s="230"/>
      <c r="U7" s="230"/>
      <c r="V7" s="230"/>
      <c r="W7" s="230"/>
      <c r="X7" s="230"/>
      <c r="Y7" s="230"/>
      <c r="Z7" s="98"/>
      <c r="AA7" s="98"/>
      <c r="AB7" s="98"/>
      <c r="AC7" s="98"/>
      <c r="AD7" s="98"/>
      <c r="AE7" s="98"/>
    </row>
    <row r="8" spans="1:31" ht="21.75" customHeight="1">
      <c r="A8" s="231"/>
      <c r="B8" s="231"/>
      <c r="C8" s="87"/>
      <c r="D8" s="3"/>
      <c r="E8" s="3"/>
      <c r="F8" s="3"/>
      <c r="G8" s="88"/>
      <c r="H8" s="88"/>
      <c r="I8" s="88"/>
      <c r="J8" s="88"/>
      <c r="K8" s="88"/>
      <c r="L8" s="88"/>
      <c r="M8" s="88"/>
      <c r="N8" s="88"/>
      <c r="O8" s="88"/>
      <c r="P8" s="88"/>
      <c r="Q8" s="33"/>
      <c r="R8" s="88"/>
      <c r="S8" s="88"/>
      <c r="T8" s="33"/>
      <c r="U8" s="33" t="s">
        <v>47</v>
      </c>
      <c r="V8" s="88"/>
      <c r="W8" s="88"/>
      <c r="X8" s="88"/>
      <c r="Y8" s="87" t="s">
        <v>171</v>
      </c>
      <c r="Z8" s="89"/>
      <c r="AA8" s="32"/>
      <c r="AB8" s="88"/>
      <c r="AC8" s="88" t="s">
        <v>31</v>
      </c>
      <c r="AD8" s="33"/>
      <c r="AE8" s="31"/>
    </row>
    <row r="9" spans="1:31" ht="21.75" customHeight="1">
      <c r="A9" s="231"/>
      <c r="B9" s="231"/>
      <c r="C9" s="87" t="s">
        <v>21</v>
      </c>
      <c r="D9" s="3"/>
      <c r="E9" s="3"/>
      <c r="F9" s="3"/>
      <c r="G9" s="88"/>
      <c r="H9" s="88"/>
      <c r="I9" s="88"/>
      <c r="J9" s="88"/>
      <c r="K9" s="88"/>
      <c r="L9" s="88"/>
      <c r="M9" s="88"/>
      <c r="N9" s="88"/>
      <c r="O9" s="1" t="s">
        <v>64</v>
      </c>
      <c r="P9" s="88"/>
      <c r="Q9" s="33" t="s">
        <v>111</v>
      </c>
      <c r="R9" s="88"/>
      <c r="S9" s="88" t="s">
        <v>48</v>
      </c>
      <c r="T9" s="33"/>
      <c r="U9" s="33" t="s">
        <v>113</v>
      </c>
      <c r="V9" s="88"/>
      <c r="W9" s="88" t="s">
        <v>111</v>
      </c>
      <c r="X9" s="88"/>
      <c r="Y9" s="87" t="s">
        <v>172</v>
      </c>
      <c r="Z9" s="89"/>
      <c r="AA9" s="32" t="s">
        <v>91</v>
      </c>
      <c r="AB9" s="88"/>
      <c r="AC9" s="88" t="s">
        <v>173</v>
      </c>
      <c r="AD9" s="33"/>
      <c r="AE9" s="31"/>
    </row>
    <row r="10" spans="1:31" ht="21.75" customHeight="1">
      <c r="A10" s="231"/>
      <c r="B10" s="231"/>
      <c r="C10" s="88" t="s">
        <v>75</v>
      </c>
      <c r="D10" s="88"/>
      <c r="E10" s="88" t="s">
        <v>97</v>
      </c>
      <c r="F10" s="88"/>
      <c r="G10" s="88" t="s">
        <v>30</v>
      </c>
      <c r="H10" s="88"/>
      <c r="I10" s="88"/>
      <c r="J10" s="88"/>
      <c r="K10" s="88" t="s">
        <v>115</v>
      </c>
      <c r="L10" s="88"/>
      <c r="M10" s="88" t="s">
        <v>123</v>
      </c>
      <c r="N10" s="88"/>
      <c r="O10" s="88" t="s">
        <v>40</v>
      </c>
      <c r="P10" s="88"/>
      <c r="Q10" s="33" t="s">
        <v>68</v>
      </c>
      <c r="R10" s="88"/>
      <c r="S10" s="88" t="s">
        <v>71</v>
      </c>
      <c r="T10" s="33"/>
      <c r="U10" s="33" t="s">
        <v>114</v>
      </c>
      <c r="V10" s="88"/>
      <c r="W10" s="88" t="s">
        <v>46</v>
      </c>
      <c r="X10" s="88"/>
      <c r="Y10" s="88" t="s">
        <v>174</v>
      </c>
      <c r="Z10" s="88"/>
      <c r="AA10" s="33" t="s">
        <v>32</v>
      </c>
      <c r="AB10" s="88"/>
      <c r="AC10" s="88" t="s">
        <v>175</v>
      </c>
      <c r="AD10" s="33"/>
      <c r="AE10" s="88" t="s">
        <v>91</v>
      </c>
    </row>
    <row r="11" spans="1:31" ht="21.75" customHeight="1">
      <c r="A11" s="232"/>
      <c r="B11" s="233" t="s">
        <v>1</v>
      </c>
      <c r="C11" s="93" t="s">
        <v>176</v>
      </c>
      <c r="D11" s="88"/>
      <c r="E11" s="93" t="s">
        <v>177</v>
      </c>
      <c r="F11" s="88"/>
      <c r="G11" s="93" t="s">
        <v>110</v>
      </c>
      <c r="H11" s="88"/>
      <c r="I11" s="93" t="s">
        <v>234</v>
      </c>
      <c r="J11" s="88"/>
      <c r="K11" s="93" t="s">
        <v>93</v>
      </c>
      <c r="L11" s="88"/>
      <c r="M11" s="94" t="s">
        <v>106</v>
      </c>
      <c r="N11" s="88"/>
      <c r="O11" s="93" t="s">
        <v>70</v>
      </c>
      <c r="P11" s="88"/>
      <c r="Q11" s="34" t="s">
        <v>0</v>
      </c>
      <c r="R11" s="88"/>
      <c r="S11" s="93" t="s">
        <v>69</v>
      </c>
      <c r="T11" s="33"/>
      <c r="U11" s="34" t="s">
        <v>112</v>
      </c>
      <c r="V11" s="88"/>
      <c r="W11" s="93" t="s">
        <v>178</v>
      </c>
      <c r="X11" s="88"/>
      <c r="Y11" s="93" t="s">
        <v>20</v>
      </c>
      <c r="Z11" s="88"/>
      <c r="AA11" s="34" t="s">
        <v>116</v>
      </c>
      <c r="AB11" s="88"/>
      <c r="AC11" s="93" t="s">
        <v>179</v>
      </c>
      <c r="AD11" s="33"/>
      <c r="AE11" s="93" t="s">
        <v>32</v>
      </c>
    </row>
    <row r="12" spans="1:31" ht="6" customHeight="1">
      <c r="A12" s="232"/>
      <c r="B12" s="232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</row>
    <row r="13" spans="1:31" ht="21" customHeight="1">
      <c r="A13" s="48" t="s">
        <v>198</v>
      </c>
      <c r="B13" s="232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</row>
    <row r="14" spans="1:31" ht="21" customHeight="1">
      <c r="A14" s="48" t="s">
        <v>216</v>
      </c>
      <c r="B14" s="232"/>
      <c r="C14" s="205">
        <v>7519938</v>
      </c>
      <c r="D14" s="205"/>
      <c r="E14" s="205">
        <v>-2855124</v>
      </c>
      <c r="F14" s="205"/>
      <c r="G14" s="205">
        <v>16436492</v>
      </c>
      <c r="H14" s="205"/>
      <c r="I14" s="109" t="s">
        <v>183</v>
      </c>
      <c r="J14" s="205"/>
      <c r="K14" s="205">
        <v>820666</v>
      </c>
      <c r="L14" s="205"/>
      <c r="M14" s="205">
        <v>1628825</v>
      </c>
      <c r="N14" s="205"/>
      <c r="O14" s="205">
        <v>32366752</v>
      </c>
      <c r="P14" s="205"/>
      <c r="Q14" s="205">
        <v>2172716</v>
      </c>
      <c r="R14" s="205"/>
      <c r="S14" s="205">
        <v>304724</v>
      </c>
      <c r="T14" s="205"/>
      <c r="U14" s="205">
        <v>-112931</v>
      </c>
      <c r="V14" s="205"/>
      <c r="W14" s="205">
        <v>-2606542</v>
      </c>
      <c r="X14" s="205"/>
      <c r="Y14" s="205">
        <f>-242033</f>
        <v>-242033</v>
      </c>
      <c r="Z14" s="205"/>
      <c r="AA14" s="205">
        <f>SUM(C14:X14)</f>
        <v>55675516</v>
      </c>
      <c r="AB14" s="205"/>
      <c r="AC14" s="205">
        <v>2961328</v>
      </c>
      <c r="AD14" s="205"/>
      <c r="AE14" s="205">
        <f>AA14+AC14</f>
        <v>58636844</v>
      </c>
    </row>
    <row r="15" spans="1:31" ht="21" customHeight="1">
      <c r="A15" s="51" t="s">
        <v>181</v>
      </c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</row>
    <row r="16" spans="1:31" ht="21" customHeight="1">
      <c r="A16" s="51" t="s">
        <v>182</v>
      </c>
      <c r="B16" s="234" t="s">
        <v>227</v>
      </c>
      <c r="C16" s="70" t="s">
        <v>183</v>
      </c>
      <c r="D16" s="233"/>
      <c r="E16" s="70" t="s">
        <v>183</v>
      </c>
      <c r="F16" s="233"/>
      <c r="G16" s="70" t="s">
        <v>183</v>
      </c>
      <c r="H16" s="66"/>
      <c r="I16" s="70" t="s">
        <v>183</v>
      </c>
      <c r="J16" s="233"/>
      <c r="K16" s="70" t="s">
        <v>183</v>
      </c>
      <c r="L16" s="233"/>
      <c r="M16" s="70" t="s">
        <v>183</v>
      </c>
      <c r="N16" s="233"/>
      <c r="O16" s="77">
        <v>366402</v>
      </c>
      <c r="P16" s="233"/>
      <c r="Q16" s="70" t="s">
        <v>183</v>
      </c>
      <c r="R16" s="233"/>
      <c r="S16" s="70" t="s">
        <v>183</v>
      </c>
      <c r="T16" s="233"/>
      <c r="U16" s="70" t="s">
        <v>183</v>
      </c>
      <c r="V16" s="233"/>
      <c r="W16" s="77">
        <v>-41318</v>
      </c>
      <c r="X16" s="233"/>
      <c r="Y16" s="77">
        <f>SUM(Q16:W16)</f>
        <v>-41318</v>
      </c>
      <c r="Z16" s="233"/>
      <c r="AA16" s="103">
        <f>SUM(C16:X16)</f>
        <v>325084</v>
      </c>
      <c r="AB16" s="233"/>
      <c r="AC16" s="103" t="s">
        <v>183</v>
      </c>
      <c r="AD16" s="233"/>
      <c r="AE16" s="77">
        <f>SUM(AA16:AC16)</f>
        <v>325084</v>
      </c>
    </row>
    <row r="17" spans="1:2" ht="21" customHeight="1">
      <c r="A17" s="48" t="s">
        <v>198</v>
      </c>
      <c r="B17" s="234"/>
    </row>
    <row r="18" spans="1:31" ht="21" customHeight="1">
      <c r="A18" s="48" t="s">
        <v>243</v>
      </c>
      <c r="B18" s="234"/>
      <c r="C18" s="37">
        <f>SUM(C14:C16)</f>
        <v>7519938</v>
      </c>
      <c r="D18" s="37"/>
      <c r="E18" s="37">
        <f>SUM(E14:E16)</f>
        <v>-2855124</v>
      </c>
      <c r="F18" s="37"/>
      <c r="G18" s="37">
        <f>SUM(G14:G16)</f>
        <v>16436492</v>
      </c>
      <c r="H18" s="37"/>
      <c r="I18" s="204" t="s">
        <v>274</v>
      </c>
      <c r="J18" s="37"/>
      <c r="K18" s="37">
        <f>SUM(K14:K16)</f>
        <v>820666</v>
      </c>
      <c r="L18" s="37"/>
      <c r="M18" s="37">
        <f>SUM(M14:M16)</f>
        <v>1628825</v>
      </c>
      <c r="N18" s="37"/>
      <c r="O18" s="37">
        <f>SUM(O14:O16)</f>
        <v>32733154</v>
      </c>
      <c r="P18" s="37"/>
      <c r="Q18" s="37">
        <f>SUM(Q14:Q16)</f>
        <v>2172716</v>
      </c>
      <c r="R18" s="37"/>
      <c r="S18" s="37">
        <f>SUM(S14:S16)</f>
        <v>304724</v>
      </c>
      <c r="T18" s="37"/>
      <c r="U18" s="37">
        <f>SUM(U14:U16)</f>
        <v>-112931</v>
      </c>
      <c r="V18" s="37"/>
      <c r="W18" s="37">
        <f>SUM(W14:W16)</f>
        <v>-2647860</v>
      </c>
      <c r="X18" s="37"/>
      <c r="Y18" s="37">
        <f>SUM(Y14:Y16)</f>
        <v>-283351</v>
      </c>
      <c r="Z18" s="37"/>
      <c r="AA18" s="37">
        <f>SUM(AA14:AA16)</f>
        <v>56000600</v>
      </c>
      <c r="AB18" s="37"/>
      <c r="AC18" s="37">
        <f>SUM(AC14:AC16)</f>
        <v>2961328</v>
      </c>
      <c r="AD18" s="37"/>
      <c r="AE18" s="37">
        <f>SUM(AE14:AE16)</f>
        <v>58961928</v>
      </c>
    </row>
    <row r="19" spans="1:31" ht="21" customHeight="1">
      <c r="A19" s="98" t="s">
        <v>199</v>
      </c>
      <c r="B19" s="23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21" customHeight="1">
      <c r="A20" s="98" t="s">
        <v>185</v>
      </c>
      <c r="B20" s="2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21" customHeight="1">
      <c r="A21" s="99" t="s">
        <v>186</v>
      </c>
      <c r="B21" s="23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21" customHeight="1">
      <c r="A22" s="100" t="s">
        <v>187</v>
      </c>
      <c r="B22" s="2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95"/>
      <c r="AB22" s="37"/>
      <c r="AC22" s="37"/>
      <c r="AD22" s="37"/>
      <c r="AE22" s="37"/>
    </row>
    <row r="23" spans="1:31" ht="21" customHeight="1">
      <c r="A23" s="100" t="s">
        <v>188</v>
      </c>
      <c r="B23" s="235"/>
      <c r="C23" s="66" t="s">
        <v>183</v>
      </c>
      <c r="D23" s="117"/>
      <c r="E23" s="66" t="s">
        <v>183</v>
      </c>
      <c r="F23" s="117"/>
      <c r="G23" s="66" t="s">
        <v>183</v>
      </c>
      <c r="H23" s="66"/>
      <c r="I23" s="70" t="s">
        <v>183</v>
      </c>
      <c r="J23" s="117"/>
      <c r="K23" s="66" t="s">
        <v>183</v>
      </c>
      <c r="L23" s="117"/>
      <c r="M23" s="66" t="s">
        <v>183</v>
      </c>
      <c r="N23" s="117"/>
      <c r="O23" s="76">
        <v>-7654535</v>
      </c>
      <c r="P23" s="117"/>
      <c r="Q23" s="66" t="s">
        <v>183</v>
      </c>
      <c r="R23" s="117"/>
      <c r="S23" s="66" t="s">
        <v>183</v>
      </c>
      <c r="T23" s="117"/>
      <c r="U23" s="66" t="s">
        <v>183</v>
      </c>
      <c r="V23" s="117"/>
      <c r="W23" s="66" t="s">
        <v>183</v>
      </c>
      <c r="X23" s="117"/>
      <c r="Y23" s="66" t="s">
        <v>183</v>
      </c>
      <c r="Z23" s="117"/>
      <c r="AA23" s="76">
        <f>SUM(C23:X23)</f>
        <v>-7654535</v>
      </c>
      <c r="AB23" s="117"/>
      <c r="AC23" s="76">
        <v>-206021</v>
      </c>
      <c r="AD23" s="117"/>
      <c r="AE23" s="118">
        <f>SUM(AA23:AC23)</f>
        <v>-7860556</v>
      </c>
    </row>
    <row r="24" spans="1:31" ht="21" customHeight="1">
      <c r="A24" s="99" t="s">
        <v>189</v>
      </c>
      <c r="B24" s="235"/>
      <c r="C24" s="119" t="s">
        <v>183</v>
      </c>
      <c r="D24" s="37"/>
      <c r="E24" s="119" t="s">
        <v>183</v>
      </c>
      <c r="F24" s="37"/>
      <c r="G24" s="119" t="s">
        <v>183</v>
      </c>
      <c r="H24" s="67"/>
      <c r="I24" s="119" t="s">
        <v>183</v>
      </c>
      <c r="J24" s="37"/>
      <c r="K24" s="119" t="s">
        <v>183</v>
      </c>
      <c r="L24" s="37"/>
      <c r="M24" s="119" t="s">
        <v>183</v>
      </c>
      <c r="N24" s="37"/>
      <c r="O24" s="120">
        <f>SUM(O23)</f>
        <v>-7654535</v>
      </c>
      <c r="P24" s="37"/>
      <c r="Q24" s="119" t="s">
        <v>183</v>
      </c>
      <c r="R24" s="37"/>
      <c r="S24" s="119" t="s">
        <v>183</v>
      </c>
      <c r="T24" s="37"/>
      <c r="U24" s="119" t="s">
        <v>183</v>
      </c>
      <c r="V24" s="37"/>
      <c r="W24" s="119" t="s">
        <v>183</v>
      </c>
      <c r="X24" s="37"/>
      <c r="Y24" s="119" t="s">
        <v>183</v>
      </c>
      <c r="Z24" s="37"/>
      <c r="AA24" s="120">
        <f>SUM(AA23)</f>
        <v>-7654535</v>
      </c>
      <c r="AB24" s="37"/>
      <c r="AC24" s="120">
        <f>SUM(AC23)</f>
        <v>-206021</v>
      </c>
      <c r="AD24" s="37"/>
      <c r="AE24" s="121">
        <f>SUM(AA24:AC24)</f>
        <v>-7860556</v>
      </c>
    </row>
    <row r="25" spans="1:31" ht="21" customHeight="1">
      <c r="A25" s="236" t="s">
        <v>190</v>
      </c>
      <c r="B25" s="2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95"/>
      <c r="AB25" s="37"/>
      <c r="AC25" s="37"/>
      <c r="AD25" s="37"/>
      <c r="AE25" s="37"/>
    </row>
    <row r="26" spans="1:31" ht="21" customHeight="1">
      <c r="A26" s="236" t="s">
        <v>191</v>
      </c>
      <c r="B26" s="2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95"/>
      <c r="AB26" s="37"/>
      <c r="AC26" s="37"/>
      <c r="AD26" s="37"/>
      <c r="AE26" s="37"/>
    </row>
    <row r="27" spans="1:31" s="3" customFormat="1" ht="21" customHeight="1">
      <c r="A27" s="100" t="s">
        <v>192</v>
      </c>
      <c r="B27" s="100"/>
      <c r="C27" s="62"/>
      <c r="D27" s="122"/>
      <c r="E27" s="62"/>
      <c r="F27" s="62"/>
      <c r="G27" s="62"/>
      <c r="H27" s="62"/>
      <c r="I27" s="62"/>
      <c r="J27" s="122"/>
      <c r="K27" s="62"/>
      <c r="L27" s="62"/>
      <c r="M27" s="62"/>
      <c r="N27" s="122"/>
      <c r="O27" s="62"/>
      <c r="P27" s="122"/>
      <c r="Q27" s="62"/>
      <c r="R27" s="122"/>
      <c r="S27" s="62"/>
      <c r="T27" s="67"/>
      <c r="U27" s="62"/>
      <c r="V27" s="67"/>
      <c r="W27" s="62"/>
      <c r="X27" s="122"/>
      <c r="Y27" s="62"/>
      <c r="Z27" s="62"/>
      <c r="AA27" s="62"/>
      <c r="AB27" s="123"/>
      <c r="AC27" s="56"/>
      <c r="AD27" s="123"/>
      <c r="AE27" s="56"/>
    </row>
    <row r="28" spans="1:31" s="104" customFormat="1" ht="21" customHeight="1">
      <c r="A28" s="100" t="s">
        <v>193</v>
      </c>
      <c r="B28" s="100"/>
      <c r="C28" s="63" t="s">
        <v>183</v>
      </c>
      <c r="D28" s="122"/>
      <c r="E28" s="63" t="s">
        <v>183</v>
      </c>
      <c r="F28" s="62"/>
      <c r="G28" s="63" t="s">
        <v>183</v>
      </c>
      <c r="H28" s="62"/>
      <c r="I28" s="63" t="s">
        <v>183</v>
      </c>
      <c r="J28" s="122"/>
      <c r="K28" s="63" t="s">
        <v>183</v>
      </c>
      <c r="L28" s="62"/>
      <c r="M28" s="63" t="s">
        <v>183</v>
      </c>
      <c r="N28" s="122"/>
      <c r="O28" s="63" t="s">
        <v>183</v>
      </c>
      <c r="P28" s="122"/>
      <c r="Q28" s="63" t="s">
        <v>183</v>
      </c>
      <c r="R28" s="122"/>
      <c r="S28" s="63" t="s">
        <v>183</v>
      </c>
      <c r="T28" s="66"/>
      <c r="U28" s="63" t="s">
        <v>183</v>
      </c>
      <c r="V28" s="66"/>
      <c r="W28" s="63" t="s">
        <v>183</v>
      </c>
      <c r="X28" s="122"/>
      <c r="Y28" s="63" t="s">
        <v>183</v>
      </c>
      <c r="Z28" s="62"/>
      <c r="AA28" s="63" t="s">
        <v>183</v>
      </c>
      <c r="AB28" s="123"/>
      <c r="AC28" s="103">
        <v>-18176</v>
      </c>
      <c r="AD28" s="124"/>
      <c r="AE28" s="118">
        <f>SUM(AA28:AC28)</f>
        <v>-18176</v>
      </c>
    </row>
    <row r="29" spans="1:31" s="4" customFormat="1" ht="21" customHeight="1">
      <c r="A29" s="237" t="s">
        <v>194</v>
      </c>
      <c r="B29" s="110"/>
      <c r="C29" s="64"/>
      <c r="D29" s="125"/>
      <c r="E29" s="64"/>
      <c r="F29" s="64"/>
      <c r="G29" s="64"/>
      <c r="H29" s="64"/>
      <c r="I29" s="64"/>
      <c r="J29" s="125"/>
      <c r="K29" s="64"/>
      <c r="L29" s="64"/>
      <c r="M29" s="64"/>
      <c r="N29" s="125"/>
      <c r="O29" s="64"/>
      <c r="P29" s="125"/>
      <c r="Q29" s="64"/>
      <c r="R29" s="125"/>
      <c r="S29" s="64"/>
      <c r="T29" s="102"/>
      <c r="U29" s="64"/>
      <c r="V29" s="102"/>
      <c r="W29" s="64"/>
      <c r="X29" s="125"/>
      <c r="Y29" s="64"/>
      <c r="Z29" s="107"/>
      <c r="AA29" s="64"/>
      <c r="AB29" s="125"/>
      <c r="AC29" s="105"/>
      <c r="AD29" s="126"/>
      <c r="AE29" s="127"/>
    </row>
    <row r="30" spans="1:31" s="4" customFormat="1" ht="21" customHeight="1">
      <c r="A30" s="237" t="s">
        <v>191</v>
      </c>
      <c r="B30" s="110"/>
      <c r="C30" s="68" t="s">
        <v>183</v>
      </c>
      <c r="D30" s="125"/>
      <c r="E30" s="68" t="s">
        <v>183</v>
      </c>
      <c r="F30" s="64"/>
      <c r="G30" s="68" t="s">
        <v>183</v>
      </c>
      <c r="H30" s="64"/>
      <c r="I30" s="68" t="s">
        <v>183</v>
      </c>
      <c r="J30" s="125"/>
      <c r="K30" s="68" t="s">
        <v>183</v>
      </c>
      <c r="L30" s="64"/>
      <c r="M30" s="68" t="s">
        <v>183</v>
      </c>
      <c r="N30" s="125"/>
      <c r="O30" s="68" t="s">
        <v>183</v>
      </c>
      <c r="P30" s="125"/>
      <c r="Q30" s="68" t="s">
        <v>183</v>
      </c>
      <c r="R30" s="125"/>
      <c r="S30" s="68" t="s">
        <v>183</v>
      </c>
      <c r="T30" s="102"/>
      <c r="U30" s="68" t="s">
        <v>183</v>
      </c>
      <c r="V30" s="102"/>
      <c r="W30" s="68" t="s">
        <v>183</v>
      </c>
      <c r="X30" s="125"/>
      <c r="Y30" s="68" t="s">
        <v>183</v>
      </c>
      <c r="Z30" s="107"/>
      <c r="AA30" s="68" t="s">
        <v>183</v>
      </c>
      <c r="AB30" s="125"/>
      <c r="AC30" s="108">
        <f>SUM(AC28)</f>
        <v>-18176</v>
      </c>
      <c r="AD30" s="126"/>
      <c r="AE30" s="121">
        <f>SUM(AA30:AC30)</f>
        <v>-18176</v>
      </c>
    </row>
    <row r="31" spans="1:31" s="3" customFormat="1" ht="21" customHeight="1">
      <c r="A31" s="110" t="s">
        <v>195</v>
      </c>
      <c r="B31" s="100"/>
      <c r="C31" s="62"/>
      <c r="D31" s="123"/>
      <c r="E31" s="62"/>
      <c r="F31" s="62"/>
      <c r="G31" s="62"/>
      <c r="H31" s="62"/>
      <c r="I31" s="62"/>
      <c r="J31" s="123"/>
      <c r="K31" s="62"/>
      <c r="L31" s="62"/>
      <c r="M31" s="62"/>
      <c r="N31" s="123"/>
      <c r="O31" s="62"/>
      <c r="P31" s="123"/>
      <c r="Q31" s="62"/>
      <c r="R31" s="123"/>
      <c r="S31" s="62"/>
      <c r="T31" s="102"/>
      <c r="U31" s="62"/>
      <c r="V31" s="102"/>
      <c r="W31" s="62"/>
      <c r="X31" s="123"/>
      <c r="Y31" s="62"/>
      <c r="Z31" s="101"/>
      <c r="AA31" s="62"/>
      <c r="AB31" s="123"/>
      <c r="AC31" s="56"/>
      <c r="AD31" s="124"/>
      <c r="AE31" s="56"/>
    </row>
    <row r="32" spans="1:31" s="4" customFormat="1" ht="21" customHeight="1">
      <c r="A32" s="110" t="s">
        <v>185</v>
      </c>
      <c r="B32" s="110"/>
      <c r="C32" s="68" t="s">
        <v>183</v>
      </c>
      <c r="D32" s="125"/>
      <c r="E32" s="68" t="s">
        <v>183</v>
      </c>
      <c r="F32" s="64"/>
      <c r="G32" s="68" t="s">
        <v>183</v>
      </c>
      <c r="H32" s="64"/>
      <c r="I32" s="68" t="s">
        <v>183</v>
      </c>
      <c r="J32" s="125"/>
      <c r="K32" s="68" t="s">
        <v>183</v>
      </c>
      <c r="L32" s="64"/>
      <c r="M32" s="68" t="s">
        <v>183</v>
      </c>
      <c r="N32" s="125"/>
      <c r="O32" s="181">
        <f>O24</f>
        <v>-7654535</v>
      </c>
      <c r="P32" s="125"/>
      <c r="Q32" s="108" t="s">
        <v>183</v>
      </c>
      <c r="R32" s="128"/>
      <c r="S32" s="108" t="s">
        <v>183</v>
      </c>
      <c r="T32" s="129"/>
      <c r="U32" s="108" t="s">
        <v>183</v>
      </c>
      <c r="V32" s="129"/>
      <c r="W32" s="108" t="s">
        <v>183</v>
      </c>
      <c r="X32" s="128"/>
      <c r="Y32" s="108" t="s">
        <v>183</v>
      </c>
      <c r="Z32" s="111"/>
      <c r="AA32" s="108">
        <f>SUM(C32:X32)</f>
        <v>-7654535</v>
      </c>
      <c r="AB32" s="125"/>
      <c r="AC32" s="108">
        <f>AC24+AC30</f>
        <v>-224197</v>
      </c>
      <c r="AD32" s="130"/>
      <c r="AE32" s="121">
        <f>SUM(AA32:AC32)</f>
        <v>-7878732</v>
      </c>
    </row>
    <row r="33" spans="1:31" s="3" customFormat="1" ht="21" customHeight="1">
      <c r="A33" s="110" t="s">
        <v>219</v>
      </c>
      <c r="B33" s="100"/>
      <c r="C33" s="62"/>
      <c r="D33" s="101"/>
      <c r="E33" s="62"/>
      <c r="F33" s="62"/>
      <c r="G33" s="62"/>
      <c r="H33" s="62"/>
      <c r="I33" s="62"/>
      <c r="J33" s="101"/>
      <c r="K33" s="62"/>
      <c r="L33" s="62"/>
      <c r="M33" s="62"/>
      <c r="N33" s="101"/>
      <c r="O33" s="62"/>
      <c r="P33" s="101"/>
      <c r="Q33" s="109"/>
      <c r="R33" s="131"/>
      <c r="S33" s="109"/>
      <c r="T33" s="129"/>
      <c r="U33" s="109"/>
      <c r="V33" s="129"/>
      <c r="W33" s="109"/>
      <c r="X33" s="131"/>
      <c r="Y33" s="109"/>
      <c r="Z33" s="131"/>
      <c r="AA33" s="109"/>
      <c r="AB33" s="101"/>
      <c r="AC33" s="132"/>
      <c r="AD33" s="133"/>
      <c r="AE33" s="132"/>
    </row>
    <row r="34" spans="1:31" s="3" customFormat="1" ht="21" customHeight="1">
      <c r="A34" s="100" t="s">
        <v>196</v>
      </c>
      <c r="B34" s="100"/>
      <c r="C34" s="62" t="s">
        <v>183</v>
      </c>
      <c r="D34" s="101"/>
      <c r="E34" s="62" t="s">
        <v>183</v>
      </c>
      <c r="F34" s="62"/>
      <c r="G34" s="62" t="s">
        <v>183</v>
      </c>
      <c r="H34" s="62"/>
      <c r="I34" s="62" t="s">
        <v>183</v>
      </c>
      <c r="J34" s="101"/>
      <c r="K34" s="62" t="s">
        <v>183</v>
      </c>
      <c r="L34" s="62"/>
      <c r="M34" s="62" t="s">
        <v>183</v>
      </c>
      <c r="N34" s="101"/>
      <c r="O34" s="109">
        <v>16116942</v>
      </c>
      <c r="P34" s="101"/>
      <c r="Q34" s="62" t="s">
        <v>183</v>
      </c>
      <c r="R34" s="131"/>
      <c r="S34" s="62" t="s">
        <v>183</v>
      </c>
      <c r="T34" s="129"/>
      <c r="U34" s="62" t="s">
        <v>183</v>
      </c>
      <c r="V34" s="129"/>
      <c r="W34" s="62" t="s">
        <v>183</v>
      </c>
      <c r="X34" s="131"/>
      <c r="Y34" s="62" t="s">
        <v>183</v>
      </c>
      <c r="Z34" s="131"/>
      <c r="AA34" s="109">
        <f>SUM(C34:Y34)</f>
        <v>16116942</v>
      </c>
      <c r="AB34" s="101"/>
      <c r="AC34" s="109">
        <v>119735</v>
      </c>
      <c r="AD34" s="133"/>
      <c r="AE34" s="134">
        <f>SUM(AA34:AC34)</f>
        <v>16236677</v>
      </c>
    </row>
    <row r="35" spans="1:16" s="3" customFormat="1" ht="21" customHeight="1">
      <c r="A35" s="100" t="s">
        <v>197</v>
      </c>
      <c r="B35" s="100"/>
      <c r="C35" s="62"/>
      <c r="D35" s="101"/>
      <c r="E35" s="62"/>
      <c r="F35" s="62"/>
      <c r="G35" s="62"/>
      <c r="H35" s="62"/>
      <c r="I35" s="62"/>
      <c r="J35" s="101"/>
      <c r="K35" s="62"/>
      <c r="L35" s="62"/>
      <c r="M35" s="62"/>
      <c r="N35" s="101"/>
      <c r="P35" s="101"/>
    </row>
    <row r="36" spans="1:31" s="89" customFormat="1" ht="21" customHeight="1">
      <c r="A36" s="100" t="s">
        <v>342</v>
      </c>
      <c r="B36" s="245"/>
      <c r="C36" s="62"/>
      <c r="D36" s="101"/>
      <c r="E36" s="62"/>
      <c r="F36" s="62"/>
      <c r="G36" s="62"/>
      <c r="H36" s="62"/>
      <c r="I36" s="62"/>
      <c r="J36" s="101"/>
      <c r="K36" s="62"/>
      <c r="L36" s="62"/>
      <c r="M36" s="62"/>
      <c r="N36" s="101"/>
      <c r="O36" s="109"/>
      <c r="P36" s="101"/>
      <c r="Q36" s="109"/>
      <c r="R36" s="131"/>
      <c r="S36" s="109"/>
      <c r="T36" s="129"/>
      <c r="U36" s="109"/>
      <c r="V36" s="109"/>
      <c r="W36" s="109"/>
      <c r="X36" s="131"/>
      <c r="Y36" s="109"/>
      <c r="Z36" s="131"/>
      <c r="AA36" s="109"/>
      <c r="AB36" s="101"/>
      <c r="AC36" s="109"/>
      <c r="AD36" s="101"/>
      <c r="AE36" s="134"/>
    </row>
    <row r="37" spans="1:31" s="247" customFormat="1" ht="21" customHeight="1">
      <c r="A37" s="100" t="s">
        <v>320</v>
      </c>
      <c r="B37" s="245"/>
      <c r="C37" s="62" t="s">
        <v>183</v>
      </c>
      <c r="D37" s="101"/>
      <c r="E37" s="62" t="s">
        <v>183</v>
      </c>
      <c r="F37" s="62"/>
      <c r="G37" s="62" t="s">
        <v>183</v>
      </c>
      <c r="H37" s="62"/>
      <c r="I37" s="62" t="s">
        <v>183</v>
      </c>
      <c r="J37" s="101"/>
      <c r="K37" s="62" t="s">
        <v>183</v>
      </c>
      <c r="L37" s="62"/>
      <c r="M37" s="62" t="s">
        <v>183</v>
      </c>
      <c r="N37" s="101"/>
      <c r="O37" s="109">
        <v>-7305</v>
      </c>
      <c r="P37" s="101"/>
      <c r="Q37" s="62" t="s">
        <v>183</v>
      </c>
      <c r="R37" s="131"/>
      <c r="S37" s="62" t="s">
        <v>183</v>
      </c>
      <c r="T37" s="246"/>
      <c r="U37" s="62" t="s">
        <v>183</v>
      </c>
      <c r="V37" s="109"/>
      <c r="W37" s="62" t="s">
        <v>183</v>
      </c>
      <c r="X37" s="131"/>
      <c r="Y37" s="62" t="s">
        <v>183</v>
      </c>
      <c r="Z37" s="131"/>
      <c r="AA37" s="109">
        <f>O37</f>
        <v>-7305</v>
      </c>
      <c r="AB37" s="101"/>
      <c r="AC37" s="62" t="s">
        <v>183</v>
      </c>
      <c r="AD37" s="101"/>
      <c r="AE37" s="109">
        <f>AA37</f>
        <v>-7305</v>
      </c>
    </row>
    <row r="38" spans="1:31" s="247" customFormat="1" ht="21" customHeight="1">
      <c r="A38" s="100" t="s">
        <v>319</v>
      </c>
      <c r="B38" s="245"/>
      <c r="C38" s="63" t="s">
        <v>183</v>
      </c>
      <c r="D38" s="101"/>
      <c r="E38" s="63" t="s">
        <v>183</v>
      </c>
      <c r="F38" s="62"/>
      <c r="G38" s="63" t="s">
        <v>183</v>
      </c>
      <c r="H38" s="62"/>
      <c r="I38" s="63" t="s">
        <v>183</v>
      </c>
      <c r="J38" s="101"/>
      <c r="K38" s="63" t="s">
        <v>183</v>
      </c>
      <c r="L38" s="62"/>
      <c r="M38" s="63" t="s">
        <v>183</v>
      </c>
      <c r="N38" s="101"/>
      <c r="O38" s="63" t="s">
        <v>183</v>
      </c>
      <c r="P38" s="101"/>
      <c r="Q38" s="103">
        <v>241583</v>
      </c>
      <c r="R38" s="131"/>
      <c r="S38" s="103">
        <v>-19915</v>
      </c>
      <c r="T38" s="246"/>
      <c r="U38" s="103">
        <v>-833</v>
      </c>
      <c r="V38" s="109"/>
      <c r="W38" s="103">
        <v>-521649</v>
      </c>
      <c r="X38" s="131"/>
      <c r="Y38" s="103">
        <f>SUM(Q38:X38)</f>
        <v>-300814</v>
      </c>
      <c r="Z38" s="131"/>
      <c r="AA38" s="103">
        <f>Y38</f>
        <v>-300814</v>
      </c>
      <c r="AB38" s="101"/>
      <c r="AC38" s="103">
        <v>64837</v>
      </c>
      <c r="AD38" s="101"/>
      <c r="AE38" s="118">
        <f>SUM(AA38:AC38)</f>
        <v>-235977</v>
      </c>
    </row>
    <row r="39" spans="1:31" s="4" customFormat="1" ht="21" customHeight="1">
      <c r="A39" s="110" t="s">
        <v>220</v>
      </c>
      <c r="B39" s="110"/>
      <c r="C39" s="68" t="s">
        <v>183</v>
      </c>
      <c r="D39" s="107"/>
      <c r="E39" s="68" t="s">
        <v>183</v>
      </c>
      <c r="F39" s="64"/>
      <c r="G39" s="68" t="s">
        <v>183</v>
      </c>
      <c r="H39" s="64"/>
      <c r="I39" s="68" t="s">
        <v>183</v>
      </c>
      <c r="J39" s="107"/>
      <c r="K39" s="68" t="s">
        <v>183</v>
      </c>
      <c r="L39" s="64"/>
      <c r="M39" s="68" t="s">
        <v>183</v>
      </c>
      <c r="N39" s="107"/>
      <c r="O39" s="121">
        <f>SUM(O34:O37)</f>
        <v>16109637</v>
      </c>
      <c r="P39" s="127"/>
      <c r="Q39" s="121">
        <f>SUM(Q34:Q38)</f>
        <v>241583</v>
      </c>
      <c r="R39" s="127"/>
      <c r="S39" s="121">
        <f>SUM(S34:S38)</f>
        <v>-19915</v>
      </c>
      <c r="T39" s="127"/>
      <c r="U39" s="121">
        <f>SUM(U34:U38)</f>
        <v>-833</v>
      </c>
      <c r="V39" s="127"/>
      <c r="W39" s="121">
        <f>SUM(W34:W38)</f>
        <v>-521649</v>
      </c>
      <c r="X39" s="127"/>
      <c r="Y39" s="121">
        <f>SUM(Y34:Y38)</f>
        <v>-300814</v>
      </c>
      <c r="Z39" s="127"/>
      <c r="AA39" s="121">
        <f>SUM(AA34:AA38)</f>
        <v>15808823</v>
      </c>
      <c r="AB39" s="111"/>
      <c r="AC39" s="121">
        <f>SUM(AC34:AC38)</f>
        <v>184572</v>
      </c>
      <c r="AD39" s="111"/>
      <c r="AE39" s="121">
        <f>SUM(AE34:AE38)</f>
        <v>15993395</v>
      </c>
    </row>
    <row r="40" spans="1:31" s="104" customFormat="1" ht="21" customHeight="1">
      <c r="A40" s="100" t="s">
        <v>224</v>
      </c>
      <c r="B40" s="100"/>
      <c r="C40" s="182" t="s">
        <v>183</v>
      </c>
      <c r="D40" s="101"/>
      <c r="E40" s="182" t="s">
        <v>183</v>
      </c>
      <c r="F40" s="62"/>
      <c r="G40" s="182" t="s">
        <v>183</v>
      </c>
      <c r="H40" s="62"/>
      <c r="I40" s="182" t="s">
        <v>183</v>
      </c>
      <c r="J40" s="101"/>
      <c r="K40" s="182" t="s">
        <v>183</v>
      </c>
      <c r="L40" s="62"/>
      <c r="M40" s="182" t="s">
        <v>183</v>
      </c>
      <c r="N40" s="101"/>
      <c r="O40" s="185">
        <v>83</v>
      </c>
      <c r="P40" s="134"/>
      <c r="Q40" s="185">
        <v>-83</v>
      </c>
      <c r="R40" s="134"/>
      <c r="S40" s="182" t="s">
        <v>183</v>
      </c>
      <c r="T40" s="134"/>
      <c r="U40" s="182" t="s">
        <v>183</v>
      </c>
      <c r="V40" s="134"/>
      <c r="W40" s="182" t="s">
        <v>183</v>
      </c>
      <c r="X40" s="134"/>
      <c r="Y40" s="185">
        <f>SUM(Q40:X40)</f>
        <v>-83</v>
      </c>
      <c r="Z40" s="134"/>
      <c r="AA40" s="182" t="s">
        <v>183</v>
      </c>
      <c r="AB40" s="131"/>
      <c r="AC40" s="182" t="s">
        <v>183</v>
      </c>
      <c r="AD40" s="131"/>
      <c r="AE40" s="182" t="s">
        <v>183</v>
      </c>
    </row>
    <row r="41" spans="1:31" ht="21" customHeight="1" thickBot="1">
      <c r="A41" s="235" t="s">
        <v>164</v>
      </c>
      <c r="B41" s="235"/>
      <c r="C41" s="112">
        <f>C18</f>
        <v>7519938</v>
      </c>
      <c r="D41" s="126"/>
      <c r="E41" s="112">
        <f>E18</f>
        <v>-2855124</v>
      </c>
      <c r="F41" s="113"/>
      <c r="G41" s="112">
        <f>G18</f>
        <v>16436492</v>
      </c>
      <c r="H41" s="113"/>
      <c r="I41" s="240" t="s">
        <v>183</v>
      </c>
      <c r="J41" s="126"/>
      <c r="K41" s="112">
        <f>K18</f>
        <v>820666</v>
      </c>
      <c r="L41" s="113"/>
      <c r="M41" s="112">
        <f>M18</f>
        <v>1628825</v>
      </c>
      <c r="N41" s="126"/>
      <c r="O41" s="135">
        <f>O18+O32+O39+O40</f>
        <v>41188339</v>
      </c>
      <c r="P41" s="126"/>
      <c r="Q41" s="135">
        <f>Q18+Q39+Q40</f>
        <v>2414216</v>
      </c>
      <c r="R41" s="126"/>
      <c r="S41" s="135">
        <f>S18+S39</f>
        <v>284809</v>
      </c>
      <c r="T41" s="126"/>
      <c r="U41" s="135">
        <f>U18+U39</f>
        <v>-113764</v>
      </c>
      <c r="V41" s="126"/>
      <c r="W41" s="135">
        <f>W18+W39</f>
        <v>-3169509</v>
      </c>
      <c r="X41" s="126"/>
      <c r="Y41" s="135">
        <f>Y18+Y39+Y40</f>
        <v>-584248</v>
      </c>
      <c r="Z41" s="126"/>
      <c r="AA41" s="112">
        <f>C41+E41+G41+K41+M41+O41+Y41</f>
        <v>64154888</v>
      </c>
      <c r="AB41" s="126"/>
      <c r="AC41" s="112">
        <f>AC18+AC32+AC39</f>
        <v>2921703</v>
      </c>
      <c r="AD41" s="126"/>
      <c r="AE41" s="112">
        <f>AA41+AC41</f>
        <v>67076591</v>
      </c>
    </row>
    <row r="42" ht="21" customHeight="1" thickTop="1"/>
  </sheetData>
  <sheetProtection/>
  <mergeCells count="3">
    <mergeCell ref="C5:AE5"/>
    <mergeCell ref="Q6:Y6"/>
    <mergeCell ref="C12:AE12"/>
  </mergeCells>
  <printOptions/>
  <pageMargins left="0.7" right="0.4" top="0.48" bottom="0.3" header="0.5" footer="0.3"/>
  <pageSetup firstPageNumber="9" useFirstPageNumber="1" fitToHeight="2" horizontalDpi="600" verticalDpi="600" orientation="landscape" paperSize="9" scale="54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6"/>
  <sheetViews>
    <sheetView showGridLines="0" view="pageBreakPreview" zoomScale="70" zoomScaleSheetLayoutView="70" zoomScalePageLayoutView="0" workbookViewId="0" topLeftCell="A35">
      <selection activeCell="A47" sqref="A47:IV65536"/>
    </sheetView>
  </sheetViews>
  <sheetFormatPr defaultColWidth="9.00390625" defaultRowHeight="21" customHeight="1"/>
  <cols>
    <col min="1" max="1" width="35.28125" style="82" customWidth="1"/>
    <col min="2" max="2" width="9.421875" style="82" customWidth="1"/>
    <col min="3" max="3" width="14.140625" style="82" customWidth="1"/>
    <col min="4" max="4" width="0.85546875" style="82" customWidth="1"/>
    <col min="5" max="5" width="14.140625" style="82" customWidth="1"/>
    <col min="6" max="6" width="0.85546875" style="82" customWidth="1"/>
    <col min="7" max="7" width="14.140625" style="82" customWidth="1"/>
    <col min="8" max="8" width="0.85546875" style="82" customWidth="1"/>
    <col min="9" max="9" width="14.140625" style="82" customWidth="1"/>
    <col min="10" max="10" width="0.85546875" style="82" customWidth="1"/>
    <col min="11" max="11" width="14.140625" style="82" customWidth="1"/>
    <col min="12" max="12" width="0.85546875" style="82" customWidth="1"/>
    <col min="13" max="13" width="14.140625" style="82" customWidth="1"/>
    <col min="14" max="14" width="0.85546875" style="82" customWidth="1"/>
    <col min="15" max="15" width="14.140625" style="82" customWidth="1"/>
    <col min="16" max="16" width="0.85546875" style="82" customWidth="1"/>
    <col min="17" max="17" width="14.8515625" style="82" customWidth="1"/>
    <col min="18" max="18" width="0.85546875" style="82" customWidth="1"/>
    <col min="19" max="19" width="14.140625" style="82" customWidth="1"/>
    <col min="20" max="20" width="0.85546875" style="82" customWidth="1"/>
    <col min="21" max="21" width="14.140625" style="82" customWidth="1"/>
    <col min="22" max="22" width="0.85546875" style="82" customWidth="1"/>
    <col min="23" max="23" width="14.140625" style="82" customWidth="1"/>
    <col min="24" max="24" width="0.85546875" style="82" customWidth="1"/>
    <col min="25" max="25" width="14.140625" style="82" customWidth="1"/>
    <col min="26" max="26" width="0.85546875" style="82" customWidth="1"/>
    <col min="27" max="27" width="14.140625" style="82" customWidth="1"/>
    <col min="28" max="28" width="0.85546875" style="82" customWidth="1"/>
    <col min="29" max="29" width="14.140625" style="82" customWidth="1"/>
    <col min="30" max="30" width="0.85546875" style="82" customWidth="1"/>
    <col min="31" max="31" width="14.140625" style="82" customWidth="1"/>
    <col min="32" max="16384" width="9.00390625" style="82" customWidth="1"/>
  </cols>
  <sheetData>
    <row r="1" spans="1:30" ht="24.75" customHeight="1">
      <c r="A1" s="114" t="s">
        <v>57</v>
      </c>
      <c r="B1" s="79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0"/>
      <c r="R1" s="81"/>
      <c r="S1" s="80"/>
      <c r="T1" s="81"/>
      <c r="U1" s="80"/>
      <c r="V1" s="81"/>
      <c r="W1" s="80"/>
      <c r="X1" s="80"/>
      <c r="Y1" s="80"/>
      <c r="Z1" s="80"/>
      <c r="AA1" s="81"/>
      <c r="AB1" s="81"/>
      <c r="AC1" s="80"/>
      <c r="AD1" s="81"/>
    </row>
    <row r="2" spans="1:30" ht="24.75" customHeight="1">
      <c r="A2" s="114" t="s">
        <v>170</v>
      </c>
      <c r="B2" s="79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0"/>
      <c r="R2" s="81"/>
      <c r="S2" s="80"/>
      <c r="T2" s="81"/>
      <c r="U2" s="80"/>
      <c r="V2" s="81"/>
      <c r="W2" s="80"/>
      <c r="X2" s="80"/>
      <c r="Y2" s="80"/>
      <c r="Z2" s="80"/>
      <c r="AA2" s="81"/>
      <c r="AB2" s="81"/>
      <c r="AC2" s="80"/>
      <c r="AD2" s="81"/>
    </row>
    <row r="3" spans="1:31" s="53" customFormat="1" ht="24.75" customHeight="1">
      <c r="A3" s="238"/>
      <c r="B3" s="225"/>
      <c r="C3" s="226"/>
      <c r="D3" s="227"/>
      <c r="E3" s="228"/>
      <c r="F3" s="80"/>
      <c r="G3" s="158"/>
      <c r="H3" s="248"/>
      <c r="I3" s="158"/>
      <c r="J3" s="80"/>
      <c r="K3" s="228"/>
      <c r="L3" s="80"/>
      <c r="M3" s="228"/>
      <c r="N3" s="80"/>
      <c r="O3" s="228"/>
      <c r="P3" s="80"/>
      <c r="Q3" s="228"/>
      <c r="R3" s="80"/>
      <c r="S3" s="80"/>
      <c r="T3" s="80"/>
      <c r="U3" s="228"/>
      <c r="V3" s="80"/>
      <c r="W3" s="228"/>
      <c r="X3" s="228"/>
      <c r="Y3" s="228"/>
      <c r="Z3" s="228"/>
      <c r="AA3" s="228"/>
      <c r="AB3" s="228"/>
      <c r="AC3" s="228"/>
      <c r="AD3" s="228"/>
      <c r="AE3" s="228"/>
    </row>
    <row r="4" spans="1:31" ht="23.25" customHeight="1">
      <c r="A4" s="79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6" t="s">
        <v>149</v>
      </c>
    </row>
    <row r="5" spans="1:31" ht="21.75" customHeight="1">
      <c r="A5" s="79"/>
      <c r="B5" s="79"/>
      <c r="C5" s="255" t="s">
        <v>58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</row>
    <row r="6" spans="1:31" ht="21.75" customHeight="1">
      <c r="A6" s="229"/>
      <c r="B6" s="22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259" t="s">
        <v>169</v>
      </c>
      <c r="R6" s="259"/>
      <c r="S6" s="259"/>
      <c r="T6" s="259"/>
      <c r="U6" s="259"/>
      <c r="V6" s="259"/>
      <c r="W6" s="259"/>
      <c r="X6" s="259"/>
      <c r="Y6" s="259"/>
      <c r="Z6" s="98"/>
      <c r="AA6" s="98"/>
      <c r="AB6" s="98"/>
      <c r="AC6" s="98"/>
      <c r="AD6" s="98"/>
      <c r="AE6" s="98"/>
    </row>
    <row r="7" spans="1:31" ht="21.75" customHeight="1">
      <c r="A7" s="229"/>
      <c r="B7" s="22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230"/>
      <c r="R7" s="230"/>
      <c r="S7" s="230"/>
      <c r="T7" s="230"/>
      <c r="U7" s="230"/>
      <c r="V7" s="230"/>
      <c r="W7" s="230"/>
      <c r="X7" s="230"/>
      <c r="Y7" s="230"/>
      <c r="Z7" s="98"/>
      <c r="AA7" s="98"/>
      <c r="AB7" s="98"/>
      <c r="AC7" s="98"/>
      <c r="AD7" s="98"/>
      <c r="AE7" s="98"/>
    </row>
    <row r="8" spans="1:31" ht="21.75" customHeight="1">
      <c r="A8" s="231"/>
      <c r="B8" s="231"/>
      <c r="C8" s="87"/>
      <c r="D8" s="89"/>
      <c r="E8" s="3"/>
      <c r="F8" s="89"/>
      <c r="G8" s="88"/>
      <c r="H8" s="88"/>
      <c r="I8" s="88"/>
      <c r="J8" s="88"/>
      <c r="K8" s="88"/>
      <c r="L8" s="88"/>
      <c r="M8" s="88"/>
      <c r="N8" s="88"/>
      <c r="O8" s="88"/>
      <c r="P8" s="88"/>
      <c r="Q8" s="33"/>
      <c r="R8" s="88"/>
      <c r="S8" s="88"/>
      <c r="T8" s="32"/>
      <c r="U8" s="33" t="s">
        <v>47</v>
      </c>
      <c r="V8" s="88"/>
      <c r="W8" s="88"/>
      <c r="X8" s="88"/>
      <c r="Y8" s="87" t="s">
        <v>171</v>
      </c>
      <c r="Z8" s="89"/>
      <c r="AA8" s="32"/>
      <c r="AB8" s="88"/>
      <c r="AC8" s="88" t="s">
        <v>31</v>
      </c>
      <c r="AD8" s="33"/>
      <c r="AE8" s="31"/>
    </row>
    <row r="9" spans="1:31" ht="21.75" customHeight="1">
      <c r="A9" s="231"/>
      <c r="B9" s="231"/>
      <c r="C9" s="87" t="s">
        <v>21</v>
      </c>
      <c r="D9" s="89"/>
      <c r="E9" s="3"/>
      <c r="F9" s="89"/>
      <c r="G9" s="88"/>
      <c r="H9" s="88"/>
      <c r="I9" s="88"/>
      <c r="J9" s="88"/>
      <c r="K9" s="88"/>
      <c r="L9" s="88"/>
      <c r="M9" s="88"/>
      <c r="N9" s="88"/>
      <c r="O9" s="1" t="s">
        <v>64</v>
      </c>
      <c r="P9" s="88"/>
      <c r="Q9" s="33" t="s">
        <v>111</v>
      </c>
      <c r="R9" s="88"/>
      <c r="S9" s="88" t="s">
        <v>48</v>
      </c>
      <c r="T9" s="32"/>
      <c r="U9" s="33" t="s">
        <v>113</v>
      </c>
      <c r="V9" s="88"/>
      <c r="W9" s="88" t="s">
        <v>111</v>
      </c>
      <c r="X9" s="88"/>
      <c r="Y9" s="87" t="s">
        <v>172</v>
      </c>
      <c r="Z9" s="89"/>
      <c r="AA9" s="32" t="s">
        <v>91</v>
      </c>
      <c r="AB9" s="88"/>
      <c r="AC9" s="88" t="s">
        <v>173</v>
      </c>
      <c r="AD9" s="33"/>
      <c r="AE9" s="31"/>
    </row>
    <row r="10" spans="1:31" ht="21.75" customHeight="1">
      <c r="A10" s="231"/>
      <c r="B10" s="231"/>
      <c r="C10" s="88" t="s">
        <v>75</v>
      </c>
      <c r="D10" s="88"/>
      <c r="E10" s="88" t="s">
        <v>97</v>
      </c>
      <c r="F10" s="88"/>
      <c r="G10" s="88" t="s">
        <v>30</v>
      </c>
      <c r="H10" s="88"/>
      <c r="I10" s="88"/>
      <c r="J10" s="88"/>
      <c r="K10" s="88" t="s">
        <v>115</v>
      </c>
      <c r="L10" s="88"/>
      <c r="M10" s="88" t="s">
        <v>123</v>
      </c>
      <c r="N10" s="88"/>
      <c r="O10" s="88" t="s">
        <v>40</v>
      </c>
      <c r="P10" s="88"/>
      <c r="Q10" s="33" t="s">
        <v>68</v>
      </c>
      <c r="R10" s="88"/>
      <c r="S10" s="88" t="s">
        <v>71</v>
      </c>
      <c r="T10" s="32"/>
      <c r="U10" s="33" t="s">
        <v>114</v>
      </c>
      <c r="V10" s="88"/>
      <c r="W10" s="88" t="s">
        <v>46</v>
      </c>
      <c r="X10" s="88"/>
      <c r="Y10" s="88" t="s">
        <v>174</v>
      </c>
      <c r="Z10" s="88"/>
      <c r="AA10" s="33" t="s">
        <v>32</v>
      </c>
      <c r="AB10" s="88"/>
      <c r="AC10" s="88" t="s">
        <v>175</v>
      </c>
      <c r="AD10" s="33"/>
      <c r="AE10" s="88" t="s">
        <v>91</v>
      </c>
    </row>
    <row r="11" spans="1:31" ht="21.75" customHeight="1">
      <c r="A11" s="232"/>
      <c r="B11" s="233" t="s">
        <v>1</v>
      </c>
      <c r="C11" s="93" t="s">
        <v>176</v>
      </c>
      <c r="D11" s="88"/>
      <c r="E11" s="93" t="s">
        <v>177</v>
      </c>
      <c r="F11" s="88"/>
      <c r="G11" s="93" t="s">
        <v>110</v>
      </c>
      <c r="H11" s="88"/>
      <c r="I11" s="93" t="s">
        <v>234</v>
      </c>
      <c r="J11" s="88"/>
      <c r="K11" s="93" t="s">
        <v>93</v>
      </c>
      <c r="L11" s="88"/>
      <c r="M11" s="94" t="s">
        <v>106</v>
      </c>
      <c r="N11" s="88"/>
      <c r="O11" s="93" t="s">
        <v>70</v>
      </c>
      <c r="P11" s="88"/>
      <c r="Q11" s="34" t="s">
        <v>0</v>
      </c>
      <c r="R11" s="88"/>
      <c r="S11" s="93" t="s">
        <v>69</v>
      </c>
      <c r="T11" s="32"/>
      <c r="U11" s="34" t="s">
        <v>112</v>
      </c>
      <c r="V11" s="88"/>
      <c r="W11" s="93" t="s">
        <v>178</v>
      </c>
      <c r="X11" s="88"/>
      <c r="Y11" s="93" t="s">
        <v>20</v>
      </c>
      <c r="Z11" s="88"/>
      <c r="AA11" s="34" t="s">
        <v>116</v>
      </c>
      <c r="AB11" s="88"/>
      <c r="AC11" s="93" t="s">
        <v>179</v>
      </c>
      <c r="AD11" s="33"/>
      <c r="AE11" s="93" t="s">
        <v>32</v>
      </c>
    </row>
    <row r="12" spans="1:31" ht="6" customHeight="1">
      <c r="A12" s="232"/>
      <c r="B12" s="232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</row>
    <row r="13" spans="1:31" ht="21" customHeight="1">
      <c r="A13" s="48" t="s">
        <v>231</v>
      </c>
      <c r="B13" s="232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</row>
    <row r="14" spans="1:31" ht="21" customHeight="1">
      <c r="A14" s="48" t="s">
        <v>216</v>
      </c>
      <c r="B14" s="232"/>
      <c r="C14" s="205">
        <v>7519938</v>
      </c>
      <c r="D14" s="205"/>
      <c r="E14" s="205">
        <v>-2855124</v>
      </c>
      <c r="F14" s="205"/>
      <c r="G14" s="205">
        <v>16436492</v>
      </c>
      <c r="H14" s="205"/>
      <c r="I14" s="105" t="s">
        <v>183</v>
      </c>
      <c r="J14" s="205"/>
      <c r="K14" s="205">
        <v>820666</v>
      </c>
      <c r="L14" s="205"/>
      <c r="M14" s="205">
        <v>1628825</v>
      </c>
      <c r="N14" s="205"/>
      <c r="O14" s="205">
        <f>40549306-7305</f>
        <v>40542001</v>
      </c>
      <c r="P14" s="205"/>
      <c r="Q14" s="205">
        <v>2414216</v>
      </c>
      <c r="R14" s="205"/>
      <c r="S14" s="205">
        <v>284809</v>
      </c>
      <c r="T14" s="205"/>
      <c r="U14" s="205">
        <v>-113764</v>
      </c>
      <c r="V14" s="205"/>
      <c r="W14" s="205">
        <v>-3081194</v>
      </c>
      <c r="X14" s="205"/>
      <c r="Y14" s="205">
        <f>SUM(Q14:W14)</f>
        <v>-495933</v>
      </c>
      <c r="Z14" s="205"/>
      <c r="AA14" s="205">
        <v>63596865</v>
      </c>
      <c r="AB14" s="205"/>
      <c r="AC14" s="205">
        <v>2921703</v>
      </c>
      <c r="AD14" s="205"/>
      <c r="AE14" s="205">
        <v>66518568</v>
      </c>
    </row>
    <row r="15" spans="1:31" ht="21" customHeight="1">
      <c r="A15" s="51" t="s">
        <v>181</v>
      </c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</row>
    <row r="16" spans="1:31" ht="20.25" customHeight="1">
      <c r="A16" s="51" t="s">
        <v>182</v>
      </c>
      <c r="B16" s="234" t="s">
        <v>227</v>
      </c>
      <c r="C16" s="175" t="s">
        <v>183</v>
      </c>
      <c r="D16" s="233"/>
      <c r="E16" s="175" t="s">
        <v>183</v>
      </c>
      <c r="F16" s="233"/>
      <c r="G16" s="175" t="s">
        <v>183</v>
      </c>
      <c r="H16" s="176"/>
      <c r="I16" s="175" t="s">
        <v>183</v>
      </c>
      <c r="J16" s="233"/>
      <c r="K16" s="175" t="s">
        <v>183</v>
      </c>
      <c r="L16" s="233"/>
      <c r="M16" s="175" t="s">
        <v>183</v>
      </c>
      <c r="N16" s="233"/>
      <c r="O16" s="77">
        <v>646338</v>
      </c>
      <c r="P16" s="233"/>
      <c r="Q16" s="103" t="s">
        <v>183</v>
      </c>
      <c r="R16" s="233"/>
      <c r="S16" s="175" t="s">
        <v>183</v>
      </c>
      <c r="T16" s="233"/>
      <c r="U16" s="175" t="s">
        <v>183</v>
      </c>
      <c r="V16" s="233"/>
      <c r="W16" s="77">
        <v>-88315</v>
      </c>
      <c r="X16" s="233"/>
      <c r="Y16" s="77">
        <f>SUM(Q16:W16)</f>
        <v>-88315</v>
      </c>
      <c r="Z16" s="233"/>
      <c r="AA16" s="77">
        <f>SUM(C16:X16)</f>
        <v>558023</v>
      </c>
      <c r="AB16" s="233"/>
      <c r="AC16" s="103" t="s">
        <v>183</v>
      </c>
      <c r="AD16" s="233"/>
      <c r="AE16" s="77">
        <f>SUM(AA16:AC16)</f>
        <v>558023</v>
      </c>
    </row>
    <row r="17" spans="1:2" ht="18.75" customHeight="1">
      <c r="A17" s="48" t="s">
        <v>231</v>
      </c>
      <c r="B17" s="234"/>
    </row>
    <row r="18" spans="1:31" ht="18.75" customHeight="1">
      <c r="A18" s="48" t="s">
        <v>243</v>
      </c>
      <c r="B18" s="234"/>
      <c r="C18" s="37">
        <f>SUM(C14:C16)</f>
        <v>7519938</v>
      </c>
      <c r="D18" s="37"/>
      <c r="E18" s="37">
        <f>SUM(E14:E16)</f>
        <v>-2855124</v>
      </c>
      <c r="F18" s="37"/>
      <c r="G18" s="37">
        <f>SUM(G14:G16)</f>
        <v>16436492</v>
      </c>
      <c r="H18" s="37"/>
      <c r="I18" s="242">
        <f>SUM(I14:I16)</f>
        <v>0</v>
      </c>
      <c r="J18" s="37"/>
      <c r="K18" s="37">
        <f>SUM(K14:K16)</f>
        <v>820666</v>
      </c>
      <c r="L18" s="37"/>
      <c r="M18" s="37">
        <f>SUM(M14:M16)</f>
        <v>1628825</v>
      </c>
      <c r="N18" s="37"/>
      <c r="O18" s="37">
        <f>SUM(O14:O16)</f>
        <v>41188339</v>
      </c>
      <c r="P18" s="37"/>
      <c r="Q18" s="37">
        <f>SUM(Q14:Q16)</f>
        <v>2414216</v>
      </c>
      <c r="R18" s="37"/>
      <c r="S18" s="37">
        <f>SUM(S14:S16)</f>
        <v>284809</v>
      </c>
      <c r="T18" s="37"/>
      <c r="U18" s="37">
        <f>SUM(U14:U16)</f>
        <v>-113764</v>
      </c>
      <c r="V18" s="37"/>
      <c r="W18" s="37">
        <f>SUM(W14:W16)</f>
        <v>-3169509</v>
      </c>
      <c r="X18" s="37"/>
      <c r="Y18" s="37">
        <f>SUM(Y14:Y16)</f>
        <v>-584248</v>
      </c>
      <c r="Z18" s="37"/>
      <c r="AA18" s="37">
        <f>SUM(AA14:AA16)</f>
        <v>64154888</v>
      </c>
      <c r="AB18" s="37"/>
      <c r="AC18" s="37">
        <f>SUM(AC14:AC16)</f>
        <v>2921703</v>
      </c>
      <c r="AD18" s="37"/>
      <c r="AE18" s="37">
        <f>SUM(AE14:AE16)</f>
        <v>67076591</v>
      </c>
    </row>
    <row r="19" spans="1:31" ht="18.75" customHeight="1">
      <c r="A19" s="98" t="s">
        <v>199</v>
      </c>
      <c r="B19" s="23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18" customHeight="1">
      <c r="A20" s="98" t="s">
        <v>185</v>
      </c>
      <c r="B20" s="2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18.75" customHeight="1">
      <c r="A21" s="249" t="s">
        <v>235</v>
      </c>
      <c r="B21" s="23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8.75" customHeight="1">
      <c r="A22" s="178" t="s">
        <v>237</v>
      </c>
      <c r="B22" s="2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8.75" customHeight="1">
      <c r="A23" s="180" t="s">
        <v>238</v>
      </c>
      <c r="B23" s="234" t="s">
        <v>310</v>
      </c>
      <c r="C23" s="117">
        <v>694004</v>
      </c>
      <c r="D23" s="37"/>
      <c r="E23" s="66" t="s">
        <v>183</v>
      </c>
      <c r="F23" s="117"/>
      <c r="G23" s="117">
        <v>20126119</v>
      </c>
      <c r="H23" s="117"/>
      <c r="I23" s="117">
        <v>3470021</v>
      </c>
      <c r="J23" s="117"/>
      <c r="K23" s="66" t="s">
        <v>183</v>
      </c>
      <c r="L23" s="117"/>
      <c r="M23" s="66" t="s">
        <v>183</v>
      </c>
      <c r="N23" s="66" t="s">
        <v>183</v>
      </c>
      <c r="O23" s="66" t="s">
        <v>183</v>
      </c>
      <c r="P23" s="66" t="s">
        <v>183</v>
      </c>
      <c r="Q23" s="66" t="s">
        <v>183</v>
      </c>
      <c r="R23" s="66" t="s">
        <v>183</v>
      </c>
      <c r="S23" s="66" t="s">
        <v>183</v>
      </c>
      <c r="T23" s="66" t="s">
        <v>183</v>
      </c>
      <c r="U23" s="66" t="s">
        <v>183</v>
      </c>
      <c r="V23" s="66" t="s">
        <v>183</v>
      </c>
      <c r="W23" s="66" t="s">
        <v>183</v>
      </c>
      <c r="X23" s="117"/>
      <c r="Y23" s="134">
        <f>SUM(Q23:X23)</f>
        <v>0</v>
      </c>
      <c r="Z23" s="117"/>
      <c r="AA23" s="134">
        <f>SUM(C23:X23)</f>
        <v>24290144</v>
      </c>
      <c r="AB23" s="117"/>
      <c r="AC23" s="66" t="s">
        <v>183</v>
      </c>
      <c r="AD23" s="37"/>
      <c r="AE23" s="134">
        <f>SUM(AA23:AC23)</f>
        <v>24290144</v>
      </c>
    </row>
    <row r="24" spans="1:31" ht="18.75" customHeight="1">
      <c r="A24" s="179" t="s">
        <v>239</v>
      </c>
      <c r="B24" s="234" t="s">
        <v>310</v>
      </c>
      <c r="C24" s="117">
        <v>-471000</v>
      </c>
      <c r="D24" s="37"/>
      <c r="E24" s="117">
        <v>1628825</v>
      </c>
      <c r="F24" s="117"/>
      <c r="G24" s="117">
        <v>-1032129</v>
      </c>
      <c r="H24" s="117"/>
      <c r="I24" s="66" t="s">
        <v>183</v>
      </c>
      <c r="J24" s="117"/>
      <c r="K24" s="66" t="s">
        <v>183</v>
      </c>
      <c r="L24" s="117"/>
      <c r="M24" s="117">
        <v>-1628825</v>
      </c>
      <c r="N24" s="117"/>
      <c r="O24" s="117">
        <v>1503129</v>
      </c>
      <c r="P24" s="117"/>
      <c r="Q24" s="66" t="s">
        <v>183</v>
      </c>
      <c r="R24" s="66" t="s">
        <v>183</v>
      </c>
      <c r="S24" s="66" t="s">
        <v>183</v>
      </c>
      <c r="T24" s="66" t="s">
        <v>183</v>
      </c>
      <c r="U24" s="66" t="s">
        <v>183</v>
      </c>
      <c r="V24" s="66" t="s">
        <v>183</v>
      </c>
      <c r="W24" s="66" t="s">
        <v>183</v>
      </c>
      <c r="X24" s="117"/>
      <c r="Y24" s="134">
        <f>SUM(Q24:X24)</f>
        <v>0</v>
      </c>
      <c r="Z24" s="117"/>
      <c r="AA24" s="134">
        <f>SUM(C24:X24)</f>
        <v>0</v>
      </c>
      <c r="AB24" s="117"/>
      <c r="AC24" s="66" t="s">
        <v>183</v>
      </c>
      <c r="AD24" s="37"/>
      <c r="AE24" s="134">
        <f>SUM(AA24:AC24)</f>
        <v>0</v>
      </c>
    </row>
    <row r="25" spans="1:31" ht="18.75" customHeight="1">
      <c r="A25" s="180" t="s">
        <v>240</v>
      </c>
      <c r="B25" s="234" t="s">
        <v>359</v>
      </c>
      <c r="C25" s="66" t="s">
        <v>183</v>
      </c>
      <c r="D25" s="37"/>
      <c r="E25" s="117">
        <v>91153</v>
      </c>
      <c r="F25" s="117"/>
      <c r="G25" s="117">
        <v>932401</v>
      </c>
      <c r="H25" s="117"/>
      <c r="I25" s="66" t="s">
        <v>183</v>
      </c>
      <c r="J25" s="117"/>
      <c r="K25" s="66" t="s">
        <v>183</v>
      </c>
      <c r="L25" s="117"/>
      <c r="M25" s="66" t="s">
        <v>183</v>
      </c>
      <c r="N25" s="66" t="s">
        <v>183</v>
      </c>
      <c r="O25" s="66" t="s">
        <v>183</v>
      </c>
      <c r="P25" s="66" t="s">
        <v>183</v>
      </c>
      <c r="Q25" s="66" t="s">
        <v>183</v>
      </c>
      <c r="R25" s="66" t="s">
        <v>183</v>
      </c>
      <c r="S25" s="66" t="s">
        <v>183</v>
      </c>
      <c r="T25" s="66" t="s">
        <v>183</v>
      </c>
      <c r="U25" s="66" t="s">
        <v>183</v>
      </c>
      <c r="V25" s="66" t="s">
        <v>183</v>
      </c>
      <c r="W25" s="66" t="s">
        <v>183</v>
      </c>
      <c r="X25" s="117"/>
      <c r="Y25" s="134">
        <f>SUM(Q25:X25)</f>
        <v>0</v>
      </c>
      <c r="Z25" s="117"/>
      <c r="AA25" s="134">
        <f>SUM(C25:X25)</f>
        <v>1023554</v>
      </c>
      <c r="AB25" s="117"/>
      <c r="AC25" s="66" t="s">
        <v>183</v>
      </c>
      <c r="AD25" s="37"/>
      <c r="AE25" s="134">
        <f>SUM(AA25:AC25)</f>
        <v>1023554</v>
      </c>
    </row>
    <row r="26" spans="1:31" ht="20.25" customHeight="1">
      <c r="A26" s="180" t="s">
        <v>241</v>
      </c>
      <c r="B26" s="235"/>
      <c r="C26" s="37"/>
      <c r="D26" s="37"/>
      <c r="E26" s="37"/>
      <c r="F26" s="37"/>
      <c r="G26" s="37"/>
      <c r="H26" s="37"/>
      <c r="I26" s="37"/>
      <c r="J26" s="37"/>
      <c r="K26" s="105"/>
      <c r="L26" s="37"/>
      <c r="M26" s="37"/>
      <c r="N26" s="37"/>
      <c r="O26" s="37"/>
      <c r="P26" s="37"/>
      <c r="Q26" s="105"/>
      <c r="R26" s="37"/>
      <c r="S26" s="105"/>
      <c r="T26" s="37"/>
      <c r="U26" s="105"/>
      <c r="V26" s="37"/>
      <c r="W26" s="105"/>
      <c r="X26" s="37"/>
      <c r="Y26" s="127"/>
      <c r="Z26" s="37"/>
      <c r="AA26" s="127"/>
      <c r="AB26" s="37"/>
      <c r="AC26" s="37"/>
      <c r="AD26" s="37"/>
      <c r="AE26" s="127"/>
    </row>
    <row r="27" spans="1:31" ht="21" customHeight="1">
      <c r="A27" s="239" t="s">
        <v>242</v>
      </c>
      <c r="B27" s="235"/>
      <c r="C27" s="222">
        <v>0</v>
      </c>
      <c r="D27" s="117"/>
      <c r="E27" s="222">
        <v>0</v>
      </c>
      <c r="F27" s="117"/>
      <c r="G27" s="222">
        <v>0</v>
      </c>
      <c r="H27" s="66"/>
      <c r="I27" s="222">
        <v>0</v>
      </c>
      <c r="J27" s="117"/>
      <c r="K27" s="222">
        <v>0</v>
      </c>
      <c r="L27" s="117"/>
      <c r="M27" s="222">
        <v>0</v>
      </c>
      <c r="N27" s="117"/>
      <c r="O27" s="76">
        <v>-8865745</v>
      </c>
      <c r="P27" s="117"/>
      <c r="Q27" s="222">
        <v>0</v>
      </c>
      <c r="R27" s="117"/>
      <c r="S27" s="222">
        <v>0</v>
      </c>
      <c r="T27" s="117"/>
      <c r="U27" s="222">
        <v>0</v>
      </c>
      <c r="V27" s="117"/>
      <c r="W27" s="222">
        <v>0</v>
      </c>
      <c r="X27" s="117"/>
      <c r="Y27" s="134">
        <f>SUM(Q27:X27)</f>
        <v>0</v>
      </c>
      <c r="Z27" s="117"/>
      <c r="AA27" s="134">
        <f>SUM(C27:X27)</f>
        <v>-8865745</v>
      </c>
      <c r="AB27" s="117"/>
      <c r="AC27" s="76">
        <v>-1551177</v>
      </c>
      <c r="AD27" s="117"/>
      <c r="AE27" s="118">
        <f>SUM(AA27:AC27)</f>
        <v>-10416922</v>
      </c>
    </row>
    <row r="28" spans="1:31" ht="21" customHeight="1">
      <c r="A28" s="99" t="s">
        <v>244</v>
      </c>
      <c r="B28" s="235"/>
      <c r="C28" s="183"/>
      <c r="D28" s="37"/>
      <c r="E28" s="183"/>
      <c r="F28" s="37"/>
      <c r="G28" s="183"/>
      <c r="H28" s="67"/>
      <c r="I28" s="183"/>
      <c r="J28" s="37"/>
      <c r="K28" s="183"/>
      <c r="L28" s="37"/>
      <c r="M28" s="183"/>
      <c r="N28" s="37"/>
      <c r="O28" s="183"/>
      <c r="P28" s="37"/>
      <c r="Q28" s="183"/>
      <c r="R28" s="37"/>
      <c r="S28" s="183"/>
      <c r="T28" s="37"/>
      <c r="U28" s="183"/>
      <c r="V28" s="37"/>
      <c r="W28" s="183"/>
      <c r="X28" s="37"/>
      <c r="Y28" s="183"/>
      <c r="Z28" s="37"/>
      <c r="AA28" s="184"/>
      <c r="AB28" s="37"/>
      <c r="AC28" s="184"/>
      <c r="AD28" s="37"/>
      <c r="AE28" s="127"/>
    </row>
    <row r="29" spans="1:31" ht="21" customHeight="1">
      <c r="A29" s="178" t="s">
        <v>237</v>
      </c>
      <c r="B29" s="235"/>
      <c r="C29" s="121">
        <f>SUM(C23:C27)</f>
        <v>223004</v>
      </c>
      <c r="D29" s="37"/>
      <c r="E29" s="121">
        <f>SUM(E23:E27)</f>
        <v>1719978</v>
      </c>
      <c r="F29" s="37"/>
      <c r="G29" s="121">
        <f>SUM(G23:G27)</f>
        <v>20026391</v>
      </c>
      <c r="H29" s="67"/>
      <c r="I29" s="121">
        <f>SUM(I23:I27)</f>
        <v>3470021</v>
      </c>
      <c r="J29" s="37"/>
      <c r="K29" s="121">
        <f>SUM(K23:K27)</f>
        <v>0</v>
      </c>
      <c r="L29" s="37"/>
      <c r="M29" s="121">
        <f>SUM(M23:M27)</f>
        <v>-1628825</v>
      </c>
      <c r="N29" s="37"/>
      <c r="O29" s="121">
        <f>SUM(O23:O27)</f>
        <v>-7362616</v>
      </c>
      <c r="P29" s="37"/>
      <c r="Q29" s="121">
        <f>SUM(Q23:Q27)</f>
        <v>0</v>
      </c>
      <c r="R29" s="37"/>
      <c r="S29" s="121">
        <f>SUM(S23:S27)</f>
        <v>0</v>
      </c>
      <c r="T29" s="37"/>
      <c r="U29" s="121">
        <f>SUM(U23:U27)</f>
        <v>0</v>
      </c>
      <c r="V29" s="37"/>
      <c r="W29" s="121">
        <f>SUM(W23:W27)</f>
        <v>0</v>
      </c>
      <c r="X29" s="37"/>
      <c r="Y29" s="121">
        <f>SUM(Q29:X29)</f>
        <v>0</v>
      </c>
      <c r="Z29" s="37"/>
      <c r="AA29" s="121">
        <f>SUM(C29:X29)</f>
        <v>16447953</v>
      </c>
      <c r="AB29" s="37"/>
      <c r="AC29" s="121">
        <f>SUM(AC23:AC27)</f>
        <v>-1551177</v>
      </c>
      <c r="AD29" s="37"/>
      <c r="AE29" s="121">
        <f>SUM(AA29:AC29)</f>
        <v>14896776</v>
      </c>
    </row>
    <row r="30" spans="1:31" ht="21" customHeight="1">
      <c r="A30" s="236" t="s">
        <v>190</v>
      </c>
      <c r="B30" s="23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95"/>
      <c r="AB30" s="37"/>
      <c r="AC30" s="37"/>
      <c r="AD30" s="37"/>
      <c r="AE30" s="37"/>
    </row>
    <row r="31" spans="1:31" ht="21" customHeight="1">
      <c r="A31" s="236" t="s">
        <v>191</v>
      </c>
      <c r="B31" s="23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95"/>
      <c r="AB31" s="37"/>
      <c r="AC31" s="37"/>
      <c r="AD31" s="37"/>
      <c r="AE31" s="37"/>
    </row>
    <row r="32" spans="1:31" s="3" customFormat="1" ht="18.75" customHeight="1">
      <c r="A32" s="100" t="s">
        <v>192</v>
      </c>
      <c r="B32" s="100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7"/>
      <c r="U32" s="62"/>
      <c r="V32" s="67"/>
      <c r="W32" s="62"/>
      <c r="X32" s="122"/>
      <c r="Y32" s="62"/>
      <c r="Z32" s="62"/>
      <c r="AA32" s="62"/>
      <c r="AB32" s="123"/>
      <c r="AC32" s="56"/>
      <c r="AD32" s="123"/>
      <c r="AE32" s="56"/>
    </row>
    <row r="33" spans="1:31" s="104" customFormat="1" ht="20.25" customHeight="1">
      <c r="A33" s="100" t="s">
        <v>245</v>
      </c>
      <c r="B33" s="100"/>
      <c r="C33" s="222">
        <v>0</v>
      </c>
      <c r="D33" s="223">
        <v>0</v>
      </c>
      <c r="E33" s="222">
        <v>0</v>
      </c>
      <c r="F33" s="223">
        <v>0</v>
      </c>
      <c r="G33" s="222">
        <v>0</v>
      </c>
      <c r="H33" s="223">
        <v>0</v>
      </c>
      <c r="I33" s="222">
        <v>0</v>
      </c>
      <c r="J33" s="223">
        <v>0</v>
      </c>
      <c r="K33" s="222">
        <v>0</v>
      </c>
      <c r="L33" s="223">
        <v>0</v>
      </c>
      <c r="M33" s="222">
        <v>0</v>
      </c>
      <c r="N33" s="62"/>
      <c r="O33" s="222">
        <v>0</v>
      </c>
      <c r="P33" s="223">
        <v>0</v>
      </c>
      <c r="Q33" s="222">
        <v>0</v>
      </c>
      <c r="R33" s="223">
        <v>0</v>
      </c>
      <c r="S33" s="222">
        <v>0</v>
      </c>
      <c r="T33" s="223">
        <v>0</v>
      </c>
      <c r="U33" s="222">
        <v>0</v>
      </c>
      <c r="V33" s="223">
        <v>0</v>
      </c>
      <c r="W33" s="222">
        <v>0</v>
      </c>
      <c r="X33" s="122"/>
      <c r="Y33" s="118">
        <f>SUM(Q33:X33)</f>
        <v>0</v>
      </c>
      <c r="Z33" s="62"/>
      <c r="AA33" s="118">
        <f>SUM(C33:X33)</f>
        <v>0</v>
      </c>
      <c r="AB33" s="123"/>
      <c r="AC33" s="103">
        <v>12449218</v>
      </c>
      <c r="AD33" s="124"/>
      <c r="AE33" s="118">
        <f>SUM(AA33:AC33)</f>
        <v>12449218</v>
      </c>
    </row>
    <row r="34" spans="1:31" s="4" customFormat="1" ht="18.75" customHeight="1">
      <c r="A34" s="237" t="s">
        <v>194</v>
      </c>
      <c r="B34" s="110"/>
      <c r="C34" s="64"/>
      <c r="D34" s="107"/>
      <c r="E34" s="64"/>
      <c r="F34" s="64"/>
      <c r="G34" s="64"/>
      <c r="H34" s="64"/>
      <c r="I34" s="64"/>
      <c r="J34" s="107"/>
      <c r="K34" s="64"/>
      <c r="L34" s="64"/>
      <c r="M34" s="64"/>
      <c r="N34" s="107"/>
      <c r="O34" s="64"/>
      <c r="P34" s="107"/>
      <c r="Q34" s="64"/>
      <c r="R34" s="107"/>
      <c r="S34" s="64"/>
      <c r="T34" s="102"/>
      <c r="U34" s="64"/>
      <c r="V34" s="102"/>
      <c r="W34" s="64"/>
      <c r="X34" s="125"/>
      <c r="Y34" s="64"/>
      <c r="Z34" s="107"/>
      <c r="AA34" s="64"/>
      <c r="AB34" s="125"/>
      <c r="AC34" s="105"/>
      <c r="AD34" s="126"/>
      <c r="AE34" s="127"/>
    </row>
    <row r="35" spans="1:31" s="4" customFormat="1" ht="20.25" customHeight="1">
      <c r="A35" s="237" t="s">
        <v>191</v>
      </c>
      <c r="B35" s="110"/>
      <c r="C35" s="222">
        <f>C33</f>
        <v>0</v>
      </c>
      <c r="D35" s="223"/>
      <c r="E35" s="222">
        <f>E33</f>
        <v>0</v>
      </c>
      <c r="F35" s="223"/>
      <c r="G35" s="222">
        <f>G33</f>
        <v>0</v>
      </c>
      <c r="H35" s="223"/>
      <c r="I35" s="222">
        <f>I33</f>
        <v>0</v>
      </c>
      <c r="J35" s="223"/>
      <c r="K35" s="222">
        <f>K33</f>
        <v>0</v>
      </c>
      <c r="L35" s="223"/>
      <c r="M35" s="222">
        <f>M33</f>
        <v>0</v>
      </c>
      <c r="N35" s="223"/>
      <c r="O35" s="222">
        <f>O33</f>
        <v>0</v>
      </c>
      <c r="P35" s="223"/>
      <c r="Q35" s="222">
        <f>Q33</f>
        <v>0</v>
      </c>
      <c r="R35" s="223"/>
      <c r="S35" s="222">
        <f>S33</f>
        <v>0</v>
      </c>
      <c r="T35" s="223"/>
      <c r="U35" s="222">
        <f>U33</f>
        <v>0</v>
      </c>
      <c r="V35" s="223"/>
      <c r="W35" s="222">
        <f>W33</f>
        <v>0</v>
      </c>
      <c r="X35" s="125"/>
      <c r="Y35" s="118">
        <f>SUM(Q35:X35)</f>
        <v>0</v>
      </c>
      <c r="Z35" s="107"/>
      <c r="AA35" s="118">
        <f>SUM(C35:X35)</f>
        <v>0</v>
      </c>
      <c r="AB35" s="125"/>
      <c r="AC35" s="108">
        <f>AC33</f>
        <v>12449218</v>
      </c>
      <c r="AD35" s="126"/>
      <c r="AE35" s="121">
        <f>SUM(AA35:AC35)</f>
        <v>12449218</v>
      </c>
    </row>
    <row r="36" spans="1:31" s="3" customFormat="1" ht="20.25" customHeight="1">
      <c r="A36" s="110" t="s">
        <v>195</v>
      </c>
      <c r="B36" s="100"/>
      <c r="C36" s="62"/>
      <c r="D36" s="101"/>
      <c r="E36" s="62"/>
      <c r="F36" s="62"/>
      <c r="G36" s="62"/>
      <c r="H36" s="62"/>
      <c r="I36" s="62"/>
      <c r="J36" s="101"/>
      <c r="K36" s="62"/>
      <c r="L36" s="62"/>
      <c r="M36" s="62"/>
      <c r="N36" s="101"/>
      <c r="O36" s="62"/>
      <c r="P36" s="101"/>
      <c r="Q36" s="62"/>
      <c r="R36" s="101"/>
      <c r="S36" s="62"/>
      <c r="T36" s="102"/>
      <c r="U36" s="62"/>
      <c r="V36" s="102"/>
      <c r="W36" s="62"/>
      <c r="X36" s="123"/>
      <c r="Y36" s="62"/>
      <c r="Z36" s="101"/>
      <c r="AA36" s="62"/>
      <c r="AB36" s="123"/>
      <c r="AC36" s="56"/>
      <c r="AD36" s="124"/>
      <c r="AE36" s="56"/>
    </row>
    <row r="37" spans="1:31" s="4" customFormat="1" ht="18.75" customHeight="1">
      <c r="A37" s="110" t="s">
        <v>185</v>
      </c>
      <c r="B37" s="110"/>
      <c r="C37" s="108">
        <f>C35+C29</f>
        <v>223004</v>
      </c>
      <c r="D37" s="111"/>
      <c r="E37" s="108">
        <f>E35+E29</f>
        <v>1719978</v>
      </c>
      <c r="F37" s="105"/>
      <c r="G37" s="108">
        <f>G35+G29</f>
        <v>20026391</v>
      </c>
      <c r="H37" s="105"/>
      <c r="I37" s="108">
        <f>I35+I29</f>
        <v>3470021</v>
      </c>
      <c r="J37" s="111"/>
      <c r="K37" s="241">
        <f>K35</f>
        <v>0</v>
      </c>
      <c r="L37" s="105"/>
      <c r="M37" s="108">
        <f>M35+M29</f>
        <v>-1628825</v>
      </c>
      <c r="N37" s="111"/>
      <c r="O37" s="108">
        <f>O35+O29</f>
        <v>-7362616</v>
      </c>
      <c r="P37" s="64"/>
      <c r="Q37" s="241">
        <f>Q35+Q29</f>
        <v>0</v>
      </c>
      <c r="R37" s="111"/>
      <c r="S37" s="241">
        <f>S35+S29</f>
        <v>0</v>
      </c>
      <c r="T37" s="129"/>
      <c r="U37" s="241">
        <f>U35+U29</f>
        <v>0</v>
      </c>
      <c r="V37" s="129"/>
      <c r="W37" s="241">
        <f>W35+W29</f>
        <v>0</v>
      </c>
      <c r="X37" s="128"/>
      <c r="Y37" s="121">
        <f>SUM(Q37:X37)</f>
        <v>0</v>
      </c>
      <c r="Z37" s="111"/>
      <c r="AA37" s="121">
        <f>SUM(C37:X37)</f>
        <v>16447953</v>
      </c>
      <c r="AB37" s="125"/>
      <c r="AC37" s="108">
        <f>AC35+AC29</f>
        <v>10898041</v>
      </c>
      <c r="AD37" s="130"/>
      <c r="AE37" s="121">
        <f>SUM(AA37:AC37)</f>
        <v>27345994</v>
      </c>
    </row>
    <row r="38" spans="1:31" s="3" customFormat="1" ht="20.25" customHeight="1">
      <c r="A38" s="110" t="s">
        <v>219</v>
      </c>
      <c r="B38" s="100"/>
      <c r="C38" s="62"/>
      <c r="D38" s="101"/>
      <c r="E38" s="62"/>
      <c r="F38" s="62"/>
      <c r="G38" s="62"/>
      <c r="H38" s="62"/>
      <c r="I38" s="62"/>
      <c r="J38" s="101"/>
      <c r="K38" s="62"/>
      <c r="L38" s="62"/>
      <c r="M38" s="62"/>
      <c r="N38" s="101"/>
      <c r="O38" s="62"/>
      <c r="P38" s="101"/>
      <c r="Q38" s="109"/>
      <c r="R38" s="131"/>
      <c r="S38" s="109"/>
      <c r="T38" s="129"/>
      <c r="U38" s="109"/>
      <c r="V38" s="129"/>
      <c r="W38" s="109"/>
      <c r="X38" s="131"/>
      <c r="Y38" s="109"/>
      <c r="Z38" s="131"/>
      <c r="AA38" s="109"/>
      <c r="AB38" s="101"/>
      <c r="AC38" s="132"/>
      <c r="AD38" s="133"/>
      <c r="AE38" s="132"/>
    </row>
    <row r="39" spans="1:31" s="3" customFormat="1" ht="20.25" customHeight="1">
      <c r="A39" s="100" t="s">
        <v>196</v>
      </c>
      <c r="B39" s="100"/>
      <c r="C39" s="223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223">
        <v>0</v>
      </c>
      <c r="N39" s="101"/>
      <c r="O39" s="109">
        <v>18789930</v>
      </c>
      <c r="P39" s="101"/>
      <c r="Q39" s="223">
        <v>0</v>
      </c>
      <c r="R39" s="131"/>
      <c r="S39" s="223">
        <v>0</v>
      </c>
      <c r="T39" s="129"/>
      <c r="U39" s="223">
        <v>0</v>
      </c>
      <c r="V39" s="129"/>
      <c r="W39" s="223">
        <v>0</v>
      </c>
      <c r="X39" s="131"/>
      <c r="Y39" s="134">
        <f>SUM(Q39:X39)</f>
        <v>0</v>
      </c>
      <c r="Z39" s="131"/>
      <c r="AA39" s="134">
        <f>SUM(C39:X39)</f>
        <v>18789930</v>
      </c>
      <c r="AB39" s="101"/>
      <c r="AC39" s="109">
        <v>2229093</v>
      </c>
      <c r="AD39" s="133"/>
      <c r="AE39" s="134">
        <f>SUM(AA39:AC39)</f>
        <v>21019023</v>
      </c>
    </row>
    <row r="40" spans="1:31" s="3" customFormat="1" ht="18.75" customHeight="1">
      <c r="A40" s="100" t="s">
        <v>197</v>
      </c>
      <c r="B40" s="100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101"/>
      <c r="O40" s="109"/>
      <c r="P40" s="101"/>
      <c r="Q40" s="223"/>
      <c r="R40" s="131"/>
      <c r="S40" s="223"/>
      <c r="T40" s="129"/>
      <c r="U40" s="223"/>
      <c r="V40" s="129"/>
      <c r="W40" s="223"/>
      <c r="X40" s="131"/>
      <c r="Y40" s="134"/>
      <c r="Z40" s="131"/>
      <c r="AA40" s="134"/>
      <c r="AB40" s="101"/>
      <c r="AC40" s="109"/>
      <c r="AD40" s="133"/>
      <c r="AE40" s="134"/>
    </row>
    <row r="41" spans="1:31" s="3" customFormat="1" ht="20.25" customHeight="1">
      <c r="A41" s="100" t="s">
        <v>318</v>
      </c>
      <c r="B41" s="100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101"/>
      <c r="O41" s="109"/>
      <c r="P41" s="101"/>
      <c r="Q41" s="223"/>
      <c r="R41" s="131"/>
      <c r="S41" s="223"/>
      <c r="T41" s="129"/>
      <c r="U41" s="223"/>
      <c r="V41" s="129"/>
      <c r="W41" s="223"/>
      <c r="X41" s="131"/>
      <c r="Y41" s="134"/>
      <c r="Z41" s="131"/>
      <c r="AA41" s="134"/>
      <c r="AB41" s="101"/>
      <c r="AC41" s="109"/>
      <c r="AD41" s="133"/>
      <c r="AE41" s="134"/>
    </row>
    <row r="42" spans="1:31" s="3" customFormat="1" ht="17.25" customHeight="1">
      <c r="A42" s="100" t="s">
        <v>320</v>
      </c>
      <c r="B42" s="100"/>
      <c r="C42" s="223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223">
        <v>0</v>
      </c>
      <c r="J42" s="223">
        <v>0</v>
      </c>
      <c r="K42" s="223">
        <v>0</v>
      </c>
      <c r="L42" s="223">
        <v>0</v>
      </c>
      <c r="M42" s="223">
        <v>0</v>
      </c>
      <c r="N42" s="101"/>
      <c r="O42" s="109">
        <v>135921</v>
      </c>
      <c r="P42" s="101"/>
      <c r="Q42" s="223">
        <v>0</v>
      </c>
      <c r="R42" s="131"/>
      <c r="S42" s="223">
        <v>0</v>
      </c>
      <c r="T42" s="129"/>
      <c r="U42" s="223">
        <v>0</v>
      </c>
      <c r="V42" s="129"/>
      <c r="W42" s="223">
        <v>0</v>
      </c>
      <c r="X42" s="131"/>
      <c r="Y42" s="134">
        <f>SUM(Q42:X42)</f>
        <v>0</v>
      </c>
      <c r="Z42" s="131"/>
      <c r="AA42" s="134">
        <v>135921</v>
      </c>
      <c r="AB42" s="101"/>
      <c r="AC42" s="223">
        <v>0</v>
      </c>
      <c r="AD42" s="133"/>
      <c r="AE42" s="134">
        <f>SUM(AA42:AC42)</f>
        <v>135921</v>
      </c>
    </row>
    <row r="43" spans="1:31" s="3" customFormat="1" ht="18.75" customHeight="1">
      <c r="A43" s="100" t="s">
        <v>319</v>
      </c>
      <c r="B43" s="100"/>
      <c r="C43" s="222">
        <v>0</v>
      </c>
      <c r="D43" s="223">
        <v>0</v>
      </c>
      <c r="E43" s="222">
        <v>0</v>
      </c>
      <c r="F43" s="223">
        <v>0</v>
      </c>
      <c r="G43" s="222">
        <v>0</v>
      </c>
      <c r="H43" s="223">
        <v>0</v>
      </c>
      <c r="I43" s="222">
        <v>0</v>
      </c>
      <c r="J43" s="223">
        <v>0</v>
      </c>
      <c r="K43" s="222">
        <v>0</v>
      </c>
      <c r="L43" s="223">
        <v>0</v>
      </c>
      <c r="M43" s="222">
        <v>0</v>
      </c>
      <c r="N43" s="101"/>
      <c r="O43" s="222">
        <v>0</v>
      </c>
      <c r="P43" s="101"/>
      <c r="Q43" s="103">
        <v>5459897</v>
      </c>
      <c r="R43" s="131"/>
      <c r="S43" s="103">
        <v>-68865</v>
      </c>
      <c r="T43" s="129"/>
      <c r="U43" s="103">
        <v>890991</v>
      </c>
      <c r="V43" s="109"/>
      <c r="W43" s="103">
        <v>-1288904</v>
      </c>
      <c r="X43" s="131"/>
      <c r="Y43" s="118">
        <f>SUM(Q43,S43,U43,W43)</f>
        <v>4993119</v>
      </c>
      <c r="Z43" s="131"/>
      <c r="AA43" s="118">
        <f>O43+Y43</f>
        <v>4993119</v>
      </c>
      <c r="AB43" s="101"/>
      <c r="AC43" s="103">
        <v>210152</v>
      </c>
      <c r="AD43" s="101"/>
      <c r="AE43" s="118">
        <f>SUM(AA43:AC43)</f>
        <v>5203271</v>
      </c>
    </row>
    <row r="44" spans="1:31" s="4" customFormat="1" ht="20.25" customHeight="1">
      <c r="A44" s="110" t="s">
        <v>220</v>
      </c>
      <c r="B44" s="110"/>
      <c r="C44" s="121">
        <f>SUM(C39:C43)</f>
        <v>0</v>
      </c>
      <c r="D44" s="107"/>
      <c r="E44" s="121">
        <f>SUM(E39:E43)</f>
        <v>0</v>
      </c>
      <c r="F44" s="64"/>
      <c r="G44" s="121">
        <f>SUM(G39:G43)</f>
        <v>0</v>
      </c>
      <c r="H44" s="64"/>
      <c r="I44" s="121">
        <f>SUM(I39:I43)</f>
        <v>0</v>
      </c>
      <c r="J44" s="107"/>
      <c r="K44" s="121">
        <f>SUM(K39:K43)</f>
        <v>0</v>
      </c>
      <c r="L44" s="64"/>
      <c r="M44" s="121">
        <f>SUM(M39:M43)</f>
        <v>0</v>
      </c>
      <c r="N44" s="107"/>
      <c r="O44" s="121">
        <f>SUM(O39:O43)</f>
        <v>18925851</v>
      </c>
      <c r="P44" s="127"/>
      <c r="Q44" s="121">
        <f>SUM(Q39:Q43)</f>
        <v>5459897</v>
      </c>
      <c r="R44" s="127"/>
      <c r="S44" s="121">
        <f>SUM(S39:S43)</f>
        <v>-68865</v>
      </c>
      <c r="T44" s="127"/>
      <c r="U44" s="121">
        <f>SUM(U39:U43)</f>
        <v>890991</v>
      </c>
      <c r="V44" s="127"/>
      <c r="W44" s="121">
        <f>SUM(W39:W43)</f>
        <v>-1288904</v>
      </c>
      <c r="X44" s="127"/>
      <c r="Y44" s="121">
        <f>SUM(Y39:Y43)</f>
        <v>4993119</v>
      </c>
      <c r="Z44" s="127"/>
      <c r="AA44" s="121">
        <f>SUM(AA39:AA43)</f>
        <v>23918970</v>
      </c>
      <c r="AB44" s="111"/>
      <c r="AC44" s="121">
        <f>SUM(AC39:AC43)</f>
        <v>2439245</v>
      </c>
      <c r="AD44" s="111"/>
      <c r="AE44" s="121">
        <f>SUM(AE39:AE43)</f>
        <v>26358215</v>
      </c>
    </row>
    <row r="45" spans="1:31" s="104" customFormat="1" ht="21" customHeight="1">
      <c r="A45" s="100" t="s">
        <v>224</v>
      </c>
      <c r="B45" s="100"/>
      <c r="C45" s="222">
        <v>0</v>
      </c>
      <c r="D45" s="223">
        <v>0</v>
      </c>
      <c r="E45" s="222">
        <v>0</v>
      </c>
      <c r="F45" s="223">
        <v>0</v>
      </c>
      <c r="G45" s="222">
        <v>0</v>
      </c>
      <c r="H45" s="223">
        <v>0</v>
      </c>
      <c r="I45" s="222">
        <v>0</v>
      </c>
      <c r="J45" s="223">
        <v>0</v>
      </c>
      <c r="K45" s="222">
        <v>0</v>
      </c>
      <c r="L45" s="223">
        <v>0</v>
      </c>
      <c r="M45" s="222">
        <v>0</v>
      </c>
      <c r="N45" s="101"/>
      <c r="O45" s="103">
        <v>18685</v>
      </c>
      <c r="P45" s="134"/>
      <c r="Q45" s="222">
        <v>-18685</v>
      </c>
      <c r="R45" s="223">
        <v>0</v>
      </c>
      <c r="S45" s="222">
        <v>0</v>
      </c>
      <c r="T45" s="134"/>
      <c r="U45" s="222">
        <v>0</v>
      </c>
      <c r="V45" s="223">
        <v>0</v>
      </c>
      <c r="W45" s="222">
        <v>0</v>
      </c>
      <c r="X45" s="134"/>
      <c r="Y45" s="118">
        <f>SUM(Q45:X45)</f>
        <v>-18685</v>
      </c>
      <c r="Z45" s="134"/>
      <c r="AA45" s="186">
        <f>SUM(C45:X45)</f>
        <v>0</v>
      </c>
      <c r="AB45" s="131"/>
      <c r="AC45" s="222">
        <v>0</v>
      </c>
      <c r="AD45" s="131"/>
      <c r="AE45" s="186">
        <f>SUM(AA45:AC45)</f>
        <v>0</v>
      </c>
    </row>
    <row r="46" spans="1:31" ht="21" customHeight="1" thickBot="1">
      <c r="A46" s="235" t="s">
        <v>233</v>
      </c>
      <c r="B46" s="235"/>
      <c r="C46" s="112">
        <f>C18+C37+C44+C45</f>
        <v>7742942</v>
      </c>
      <c r="D46" s="113"/>
      <c r="E46" s="112">
        <f>E18+E37+E44+E45</f>
        <v>-1135146</v>
      </c>
      <c r="F46" s="113"/>
      <c r="G46" s="112">
        <f>G18+G37+G44+G45</f>
        <v>36462883</v>
      </c>
      <c r="H46" s="113"/>
      <c r="I46" s="224">
        <f>I18+I37+I44+I45</f>
        <v>3470021</v>
      </c>
      <c r="J46" s="113"/>
      <c r="K46" s="112">
        <f>K18+K37+K44+K45</f>
        <v>820666</v>
      </c>
      <c r="L46" s="113"/>
      <c r="M46" s="224">
        <f>M18+M37+M44+M45</f>
        <v>0</v>
      </c>
      <c r="N46" s="113"/>
      <c r="O46" s="112">
        <f>O18+O37+O44+O45</f>
        <v>52770259</v>
      </c>
      <c r="P46" s="113"/>
      <c r="Q46" s="112">
        <f>Q18+Q37+Q44+Q45</f>
        <v>7855428</v>
      </c>
      <c r="R46" s="113"/>
      <c r="S46" s="112">
        <f>S18+S37+S44+S45</f>
        <v>215944</v>
      </c>
      <c r="T46" s="113"/>
      <c r="U46" s="112">
        <f>U18+U37+U44+U45</f>
        <v>777227</v>
      </c>
      <c r="V46" s="113"/>
      <c r="W46" s="112">
        <f>W18+W37+W44+W45</f>
        <v>-4458413</v>
      </c>
      <c r="X46" s="126"/>
      <c r="Y46" s="112">
        <f>Y18+Y37+Y44+Y45</f>
        <v>4390186</v>
      </c>
      <c r="Z46" s="126"/>
      <c r="AA46" s="112">
        <f>C46+E46+G46+K46+M46+O46+Y46+I46</f>
        <v>104521811</v>
      </c>
      <c r="AB46" s="126"/>
      <c r="AC46" s="112">
        <f>AC44+AC37+AC18</f>
        <v>16258989</v>
      </c>
      <c r="AD46" s="126"/>
      <c r="AE46" s="112">
        <f>AA46+AC46</f>
        <v>120780800</v>
      </c>
    </row>
    <row r="47" ht="21" customHeight="1" thickTop="1"/>
  </sheetData>
  <sheetProtection/>
  <mergeCells count="3">
    <mergeCell ref="C5:AE5"/>
    <mergeCell ref="Q6:Y6"/>
    <mergeCell ref="C12:AE12"/>
  </mergeCells>
  <printOptions/>
  <pageMargins left="0.7" right="0.4" top="0.48" bottom="0.3" header="0.5" footer="0.3"/>
  <pageSetup firstPageNumber="10" useFirstPageNumber="1" fitToHeight="2" horizontalDpi="600" verticalDpi="600" orientation="landscape" paperSize="9" scale="54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Y30"/>
  <sheetViews>
    <sheetView showGridLines="0" view="pageBreakPreview" zoomScale="70" zoomScaleNormal="80" zoomScaleSheetLayoutView="70" zoomScalePageLayoutView="0" workbookViewId="0" topLeftCell="A22">
      <selection activeCell="A33" sqref="A33:IV65536"/>
    </sheetView>
  </sheetViews>
  <sheetFormatPr defaultColWidth="9.140625" defaultRowHeight="22.5" customHeight="1"/>
  <cols>
    <col min="1" max="1" width="30.00390625" style="54" customWidth="1"/>
    <col min="2" max="2" width="8.57421875" style="54" customWidth="1"/>
    <col min="3" max="3" width="17.28125" style="54" customWidth="1"/>
    <col min="4" max="4" width="2.140625" style="54" customWidth="1"/>
    <col min="5" max="5" width="17.28125" style="54" customWidth="1"/>
    <col min="6" max="6" width="2.140625" style="54" customWidth="1"/>
    <col min="7" max="7" width="17.28125" style="54" customWidth="1"/>
    <col min="8" max="8" width="2.140625" style="54" customWidth="1"/>
    <col min="9" max="9" width="17.28125" style="54" customWidth="1"/>
    <col min="10" max="10" width="2.140625" style="54" customWidth="1"/>
    <col min="11" max="11" width="17.28125" style="54" customWidth="1"/>
    <col min="12" max="12" width="2.140625" style="54" customWidth="1"/>
    <col min="13" max="13" width="17.28125" style="54" customWidth="1"/>
    <col min="14" max="14" width="2.140625" style="54" customWidth="1"/>
    <col min="15" max="15" width="17.28125" style="54" customWidth="1"/>
    <col min="16" max="16" width="2.140625" style="54" customWidth="1"/>
    <col min="17" max="17" width="17.28125" style="54" customWidth="1"/>
    <col min="18" max="18" width="2.140625" style="54" customWidth="1"/>
    <col min="19" max="19" width="17.28125" style="54" customWidth="1"/>
    <col min="20" max="20" width="2.140625" style="54" hidden="1" customWidth="1"/>
    <col min="21" max="21" width="17.28125" style="54" hidden="1" customWidth="1"/>
    <col min="22" max="22" width="2.140625" style="54" customWidth="1"/>
    <col min="23" max="23" width="17.28125" style="54" customWidth="1"/>
    <col min="24" max="24" width="2.140625" style="54" customWidth="1"/>
    <col min="25" max="25" width="17.28125" style="54" customWidth="1"/>
    <col min="26" max="16384" width="9.140625" style="54" customWidth="1"/>
  </cols>
  <sheetData>
    <row r="1" spans="1:24" ht="24.75" customHeight="1">
      <c r="A1" s="136" t="s">
        <v>137</v>
      </c>
      <c r="B1" s="84"/>
      <c r="C1" s="85"/>
      <c r="D1" s="84"/>
      <c r="F1" s="84"/>
      <c r="L1" s="84"/>
      <c r="M1" s="84"/>
      <c r="N1" s="84"/>
      <c r="O1" s="84"/>
      <c r="P1" s="84"/>
      <c r="Q1" s="84"/>
      <c r="R1" s="84"/>
      <c r="T1" s="84"/>
      <c r="X1" s="84"/>
    </row>
    <row r="2" spans="1:24" ht="24.75" customHeight="1">
      <c r="A2" s="136" t="s">
        <v>170</v>
      </c>
      <c r="B2" s="84"/>
      <c r="C2" s="85"/>
      <c r="D2" s="84"/>
      <c r="F2" s="84"/>
      <c r="L2" s="84"/>
      <c r="M2" s="84"/>
      <c r="N2" s="84"/>
      <c r="O2" s="84"/>
      <c r="P2" s="84"/>
      <c r="Q2" s="84"/>
      <c r="R2" s="84"/>
      <c r="T2" s="84"/>
      <c r="X2" s="84"/>
    </row>
    <row r="3" spans="1:24" ht="24.75" customHeight="1">
      <c r="A3" s="115"/>
      <c r="B3" s="83"/>
      <c r="C3" s="85"/>
      <c r="D3" s="84"/>
      <c r="F3" s="84"/>
      <c r="L3" s="84"/>
      <c r="M3" s="84"/>
      <c r="N3" s="84"/>
      <c r="O3" s="84"/>
      <c r="P3" s="84"/>
      <c r="Q3" s="84"/>
      <c r="R3" s="84"/>
      <c r="T3" s="84"/>
      <c r="X3" s="84"/>
    </row>
    <row r="4" spans="1:25" ht="21.75" customHeight="1">
      <c r="A4" s="137"/>
      <c r="B4" s="137"/>
      <c r="C4" s="85"/>
      <c r="D4" s="137"/>
      <c r="E4" s="25"/>
      <c r="F4" s="137"/>
      <c r="G4" s="25"/>
      <c r="H4" s="25"/>
      <c r="I4" s="25"/>
      <c r="J4" s="25"/>
      <c r="K4" s="25"/>
      <c r="L4" s="137"/>
      <c r="M4" s="137"/>
      <c r="N4" s="137"/>
      <c r="O4" s="137"/>
      <c r="P4" s="137"/>
      <c r="Q4" s="137"/>
      <c r="R4" s="137"/>
      <c r="S4" s="25"/>
      <c r="T4" s="137"/>
      <c r="U4" s="25"/>
      <c r="V4" s="25"/>
      <c r="W4" s="25"/>
      <c r="X4" s="137"/>
      <c r="Y4" s="86" t="s">
        <v>149</v>
      </c>
    </row>
    <row r="5" spans="1:25" ht="21.75" customHeight="1">
      <c r="A5" s="138"/>
      <c r="B5" s="138"/>
      <c r="C5" s="262" t="s">
        <v>50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</row>
    <row r="6" spans="1:25" ht="21.75" customHeight="1">
      <c r="A6" s="138"/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263" t="s">
        <v>169</v>
      </c>
      <c r="T6" s="263"/>
      <c r="U6" s="263"/>
      <c r="V6" s="263"/>
      <c r="W6" s="263"/>
      <c r="X6" s="139"/>
      <c r="Y6" s="31"/>
    </row>
    <row r="7" spans="1:25" ht="21.75" customHeight="1">
      <c r="A7" s="138"/>
      <c r="B7" s="138"/>
      <c r="C7" s="139"/>
      <c r="D7" s="139"/>
      <c r="E7" s="139"/>
      <c r="F7" s="139"/>
      <c r="G7" s="139"/>
      <c r="H7" s="139"/>
      <c r="I7" s="139"/>
      <c r="J7" s="139"/>
      <c r="K7" s="174" t="s">
        <v>48</v>
      </c>
      <c r="L7" s="139"/>
      <c r="M7" s="139"/>
      <c r="N7" s="139"/>
      <c r="O7" s="139"/>
      <c r="P7" s="139"/>
      <c r="Q7" s="139"/>
      <c r="R7" s="139"/>
      <c r="S7" s="139"/>
      <c r="T7" s="139"/>
      <c r="U7" s="33" t="s">
        <v>47</v>
      </c>
      <c r="V7" s="139"/>
      <c r="W7" s="140" t="s">
        <v>171</v>
      </c>
      <c r="X7" s="139"/>
      <c r="Y7" s="31"/>
    </row>
    <row r="8" spans="1:25" ht="21.75" customHeight="1">
      <c r="A8" s="90"/>
      <c r="B8" s="90"/>
      <c r="C8" s="90" t="s">
        <v>21</v>
      </c>
      <c r="D8" s="90"/>
      <c r="E8" s="90"/>
      <c r="F8" s="90"/>
      <c r="G8" s="90"/>
      <c r="H8" s="90"/>
      <c r="I8" s="90"/>
      <c r="J8" s="90"/>
      <c r="K8" s="90" t="s">
        <v>246</v>
      </c>
      <c r="L8" s="139"/>
      <c r="M8" s="139"/>
      <c r="N8" s="139"/>
      <c r="O8" s="139"/>
      <c r="P8" s="139"/>
      <c r="Q8" s="141" t="s">
        <v>64</v>
      </c>
      <c r="R8" s="139"/>
      <c r="S8" s="33" t="s">
        <v>111</v>
      </c>
      <c r="T8" s="33"/>
      <c r="U8" s="33" t="s">
        <v>113</v>
      </c>
      <c r="V8" s="33"/>
      <c r="W8" s="87" t="s">
        <v>172</v>
      </c>
      <c r="X8" s="90"/>
      <c r="Y8" s="31"/>
    </row>
    <row r="9" spans="1:25" ht="21.75" customHeight="1">
      <c r="A9" s="90"/>
      <c r="B9" s="90"/>
      <c r="C9" s="90" t="s">
        <v>75</v>
      </c>
      <c r="D9" s="90"/>
      <c r="E9" s="33" t="s">
        <v>97</v>
      </c>
      <c r="F9" s="90"/>
      <c r="G9" s="90" t="s">
        <v>30</v>
      </c>
      <c r="H9" s="90"/>
      <c r="I9" s="90"/>
      <c r="J9" s="90"/>
      <c r="K9" s="90" t="s">
        <v>247</v>
      </c>
      <c r="L9" s="90"/>
      <c r="M9" s="90" t="s">
        <v>115</v>
      </c>
      <c r="N9" s="90"/>
      <c r="O9" s="32" t="s">
        <v>123</v>
      </c>
      <c r="P9" s="90"/>
      <c r="Q9" s="90" t="s">
        <v>40</v>
      </c>
      <c r="R9" s="90"/>
      <c r="S9" s="33" t="s">
        <v>68</v>
      </c>
      <c r="T9" s="33"/>
      <c r="U9" s="49" t="s">
        <v>114</v>
      </c>
      <c r="V9" s="33"/>
      <c r="W9" s="88" t="s">
        <v>174</v>
      </c>
      <c r="X9" s="90"/>
      <c r="Y9" s="88" t="s">
        <v>91</v>
      </c>
    </row>
    <row r="10" spans="1:25" ht="21.75" customHeight="1">
      <c r="A10" s="142"/>
      <c r="B10" s="91" t="s">
        <v>1</v>
      </c>
      <c r="C10" s="92" t="s">
        <v>176</v>
      </c>
      <c r="D10" s="142"/>
      <c r="E10" s="34" t="s">
        <v>109</v>
      </c>
      <c r="F10" s="142"/>
      <c r="G10" s="92" t="s">
        <v>200</v>
      </c>
      <c r="H10" s="90"/>
      <c r="I10" s="92" t="s">
        <v>234</v>
      </c>
      <c r="J10" s="90"/>
      <c r="K10" s="92" t="s">
        <v>248</v>
      </c>
      <c r="L10" s="142"/>
      <c r="M10" s="92" t="s">
        <v>93</v>
      </c>
      <c r="N10" s="142"/>
      <c r="O10" s="34" t="s">
        <v>106</v>
      </c>
      <c r="P10" s="142"/>
      <c r="Q10" s="92" t="s">
        <v>70</v>
      </c>
      <c r="R10" s="142"/>
      <c r="S10" s="34" t="s">
        <v>0</v>
      </c>
      <c r="T10" s="33"/>
      <c r="U10" s="50" t="s">
        <v>112</v>
      </c>
      <c r="V10" s="32"/>
      <c r="W10" s="93" t="s">
        <v>20</v>
      </c>
      <c r="X10" s="142"/>
      <c r="Y10" s="93" t="s">
        <v>32</v>
      </c>
    </row>
    <row r="11" spans="1:25" ht="21.75" customHeight="1">
      <c r="A11" s="142"/>
      <c r="B11" s="142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</row>
    <row r="12" spans="1:25" s="25" customFormat="1" ht="21.75" customHeight="1">
      <c r="A12" s="48" t="s">
        <v>163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3"/>
      <c r="P12" s="54"/>
      <c r="Q12" s="54"/>
      <c r="R12" s="54"/>
      <c r="S12" s="54"/>
      <c r="T12" s="54"/>
      <c r="U12" s="54"/>
      <c r="V12" s="54"/>
      <c r="W12" s="148"/>
      <c r="X12" s="54"/>
      <c r="Y12" s="54"/>
    </row>
    <row r="13" spans="1:25" s="25" customFormat="1" ht="21.75" customHeight="1">
      <c r="A13" s="48" t="s">
        <v>180</v>
      </c>
      <c r="B13" s="54"/>
      <c r="C13" s="149">
        <v>7519938</v>
      </c>
      <c r="D13" s="149"/>
      <c r="E13" s="149">
        <v>-1628825</v>
      </c>
      <c r="F13" s="149"/>
      <c r="G13" s="149">
        <v>16478865</v>
      </c>
      <c r="H13" s="149"/>
      <c r="I13" s="188" t="s">
        <v>183</v>
      </c>
      <c r="J13" s="188"/>
      <c r="K13" s="188" t="s">
        <v>183</v>
      </c>
      <c r="L13" s="149"/>
      <c r="M13" s="149">
        <v>820666</v>
      </c>
      <c r="N13" s="149"/>
      <c r="O13" s="13">
        <v>1628825</v>
      </c>
      <c r="P13" s="149"/>
      <c r="Q13" s="149">
        <v>21851539</v>
      </c>
      <c r="R13" s="149"/>
      <c r="S13" s="149">
        <v>593474</v>
      </c>
      <c r="T13" s="149"/>
      <c r="U13" s="150" t="s">
        <v>130</v>
      </c>
      <c r="V13" s="149"/>
      <c r="W13" s="149">
        <f>SUM(S13:U13)</f>
        <v>593474</v>
      </c>
      <c r="X13" s="149"/>
      <c r="Y13" s="149">
        <f>C13+E13+G13+M13+O13+Q13+W13</f>
        <v>47264482</v>
      </c>
    </row>
    <row r="14" spans="1:25" s="25" customFormat="1" ht="21.75" customHeight="1">
      <c r="A14" s="51" t="s">
        <v>181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3"/>
      <c r="P14" s="54"/>
      <c r="Q14" s="54"/>
      <c r="R14" s="54"/>
      <c r="S14" s="54"/>
      <c r="T14" s="54"/>
      <c r="U14" s="54"/>
      <c r="V14" s="54"/>
      <c r="W14" s="148"/>
      <c r="X14" s="54"/>
      <c r="Y14" s="54"/>
    </row>
    <row r="15" spans="1:25" s="25" customFormat="1" ht="21.75" customHeight="1">
      <c r="A15" s="51" t="s">
        <v>182</v>
      </c>
      <c r="B15" s="91">
        <v>3</v>
      </c>
      <c r="C15" s="143" t="s">
        <v>183</v>
      </c>
      <c r="D15" s="54"/>
      <c r="E15" s="143" t="s">
        <v>183</v>
      </c>
      <c r="F15" s="54"/>
      <c r="G15" s="143" t="s">
        <v>183</v>
      </c>
      <c r="H15" s="187"/>
      <c r="I15" s="143" t="s">
        <v>183</v>
      </c>
      <c r="J15" s="187"/>
      <c r="K15" s="143" t="s">
        <v>183</v>
      </c>
      <c r="L15" s="54"/>
      <c r="M15" s="143" t="s">
        <v>183</v>
      </c>
      <c r="N15" s="54"/>
      <c r="O15" s="143" t="s">
        <v>183</v>
      </c>
      <c r="P15" s="54"/>
      <c r="Q15" s="96">
        <v>8384</v>
      </c>
      <c r="R15" s="54"/>
      <c r="S15" s="96" t="s">
        <v>183</v>
      </c>
      <c r="T15" s="54"/>
      <c r="U15" s="143" t="s">
        <v>183</v>
      </c>
      <c r="V15" s="54"/>
      <c r="W15" s="96" t="str">
        <f>S15</f>
        <v>-</v>
      </c>
      <c r="X15" s="54"/>
      <c r="Y15" s="96">
        <f>SUM(C15:S15)</f>
        <v>8384</v>
      </c>
    </row>
    <row r="16" spans="1:2" s="53" customFormat="1" ht="21.75" customHeight="1">
      <c r="A16" s="48" t="s">
        <v>163</v>
      </c>
      <c r="B16" s="48"/>
    </row>
    <row r="17" spans="1:25" s="53" customFormat="1" ht="21.75" customHeight="1">
      <c r="A17" s="48" t="s">
        <v>243</v>
      </c>
      <c r="B17" s="48"/>
      <c r="C17" s="37">
        <f>SUM(C13:C15)</f>
        <v>7519938</v>
      </c>
      <c r="D17" s="35"/>
      <c r="E17" s="37">
        <f>SUM(E13:E15)</f>
        <v>-1628825</v>
      </c>
      <c r="F17" s="35"/>
      <c r="G17" s="37">
        <f>SUM(G13:G15)</f>
        <v>16478865</v>
      </c>
      <c r="H17" s="35"/>
      <c r="I17" s="243" t="s">
        <v>183</v>
      </c>
      <c r="J17" s="188"/>
      <c r="K17" s="243" t="s">
        <v>183</v>
      </c>
      <c r="L17" s="35"/>
      <c r="M17" s="37">
        <f>SUM(M13:M15)</f>
        <v>820666</v>
      </c>
      <c r="N17" s="35"/>
      <c r="O17" s="37">
        <f>SUM(O13:O15)</f>
        <v>1628825</v>
      </c>
      <c r="P17" s="35"/>
      <c r="Q17" s="37">
        <f>SUM(Q13:Q15)</f>
        <v>21859923</v>
      </c>
      <c r="R17" s="35"/>
      <c r="S17" s="37">
        <f>SUM(S13:S15)</f>
        <v>593474</v>
      </c>
      <c r="T17" s="35"/>
      <c r="U17" s="64" t="s">
        <v>130</v>
      </c>
      <c r="V17" s="64"/>
      <c r="W17" s="37">
        <f>SUM(W13:W15)</f>
        <v>593474</v>
      </c>
      <c r="X17" s="35"/>
      <c r="Y17" s="37">
        <f>C17+E17+G17+M17+O17+Q17+W17</f>
        <v>47272866</v>
      </c>
    </row>
    <row r="18" spans="1:25" s="53" customFormat="1" ht="21.75" customHeight="1">
      <c r="A18" s="48" t="s">
        <v>184</v>
      </c>
      <c r="B18" s="48"/>
      <c r="C18" s="35"/>
      <c r="D18" s="35"/>
      <c r="E18" s="10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64"/>
      <c r="V18" s="64"/>
      <c r="W18" s="105"/>
      <c r="X18" s="35"/>
      <c r="Y18" s="35"/>
    </row>
    <row r="19" spans="1:25" s="53" customFormat="1" ht="21.75" customHeight="1">
      <c r="A19" s="48" t="s">
        <v>185</v>
      </c>
      <c r="B19" s="48"/>
      <c r="C19" s="35"/>
      <c r="D19" s="35"/>
      <c r="E19" s="10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64"/>
      <c r="V19" s="64"/>
      <c r="W19" s="105"/>
      <c r="X19" s="35"/>
      <c r="Y19" s="35"/>
    </row>
    <row r="20" spans="1:25" s="53" customFormat="1" ht="21.75" customHeight="1">
      <c r="A20" s="99" t="s">
        <v>186</v>
      </c>
      <c r="B20" s="48"/>
      <c r="C20" s="35"/>
      <c r="D20" s="35"/>
      <c r="E20" s="10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64"/>
      <c r="V20" s="64"/>
      <c r="W20" s="105"/>
      <c r="X20" s="35"/>
      <c r="Y20" s="35"/>
    </row>
    <row r="21" spans="1:25" s="53" customFormat="1" ht="21.75" customHeight="1">
      <c r="A21" s="51" t="s">
        <v>201</v>
      </c>
      <c r="B21" s="144">
        <v>39</v>
      </c>
      <c r="C21" s="63" t="s">
        <v>183</v>
      </c>
      <c r="D21" s="151"/>
      <c r="E21" s="63" t="s">
        <v>183</v>
      </c>
      <c r="F21" s="151"/>
      <c r="G21" s="63" t="s">
        <v>183</v>
      </c>
      <c r="H21" s="62"/>
      <c r="I21" s="63" t="s">
        <v>183</v>
      </c>
      <c r="J21" s="62"/>
      <c r="K21" s="63" t="s">
        <v>183</v>
      </c>
      <c r="L21" s="151"/>
      <c r="M21" s="63" t="s">
        <v>183</v>
      </c>
      <c r="N21" s="151"/>
      <c r="O21" s="63" t="s">
        <v>183</v>
      </c>
      <c r="P21" s="151"/>
      <c r="Q21" s="116">
        <v>-8106279</v>
      </c>
      <c r="R21" s="151"/>
      <c r="S21" s="63" t="s">
        <v>183</v>
      </c>
      <c r="T21" s="151"/>
      <c r="U21" s="63" t="s">
        <v>183</v>
      </c>
      <c r="V21" s="62"/>
      <c r="W21" s="63" t="s">
        <v>183</v>
      </c>
      <c r="X21" s="35"/>
      <c r="Y21" s="116">
        <f>Q21</f>
        <v>-8106279</v>
      </c>
    </row>
    <row r="22" spans="1:25" s="53" customFormat="1" ht="21.75" customHeight="1">
      <c r="A22" s="99" t="s">
        <v>189</v>
      </c>
      <c r="B22" s="144"/>
      <c r="C22" s="68" t="s">
        <v>183</v>
      </c>
      <c r="D22" s="35"/>
      <c r="E22" s="68" t="s">
        <v>183</v>
      </c>
      <c r="F22" s="35"/>
      <c r="G22" s="68" t="s">
        <v>183</v>
      </c>
      <c r="H22" s="64"/>
      <c r="I22" s="68" t="s">
        <v>183</v>
      </c>
      <c r="J22" s="64"/>
      <c r="K22" s="68" t="s">
        <v>183</v>
      </c>
      <c r="L22" s="35"/>
      <c r="M22" s="68" t="s">
        <v>183</v>
      </c>
      <c r="N22" s="35"/>
      <c r="O22" s="68" t="s">
        <v>183</v>
      </c>
      <c r="P22" s="35"/>
      <c r="Q22" s="145">
        <f>Q21</f>
        <v>-8106279</v>
      </c>
      <c r="R22" s="35"/>
      <c r="S22" s="68" t="s">
        <v>183</v>
      </c>
      <c r="T22" s="35"/>
      <c r="U22" s="68" t="s">
        <v>183</v>
      </c>
      <c r="V22" s="64"/>
      <c r="W22" s="68" t="s">
        <v>183</v>
      </c>
      <c r="X22" s="35"/>
      <c r="Y22" s="145">
        <f>Q22</f>
        <v>-8106279</v>
      </c>
    </row>
    <row r="23" spans="1:25" s="53" customFormat="1" ht="21.75" customHeight="1">
      <c r="A23" s="48" t="s">
        <v>202</v>
      </c>
      <c r="B23" s="144"/>
      <c r="C23" s="37"/>
      <c r="D23" s="35"/>
      <c r="E23" s="152"/>
      <c r="F23" s="35"/>
      <c r="G23" s="37"/>
      <c r="H23" s="37"/>
      <c r="I23" s="37"/>
      <c r="J23" s="37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64"/>
      <c r="V23" s="64"/>
      <c r="W23" s="105"/>
      <c r="X23" s="35"/>
      <c r="Y23" s="37"/>
    </row>
    <row r="24" spans="1:25" s="53" customFormat="1" ht="21.75" customHeight="1">
      <c r="A24" s="48" t="s">
        <v>185</v>
      </c>
      <c r="B24" s="144"/>
      <c r="C24" s="68" t="s">
        <v>183</v>
      </c>
      <c r="D24" s="35"/>
      <c r="E24" s="68" t="s">
        <v>183</v>
      </c>
      <c r="F24" s="35"/>
      <c r="G24" s="68" t="s">
        <v>183</v>
      </c>
      <c r="H24" s="64"/>
      <c r="I24" s="68" t="s">
        <v>183</v>
      </c>
      <c r="J24" s="64"/>
      <c r="K24" s="68" t="s">
        <v>183</v>
      </c>
      <c r="L24" s="35"/>
      <c r="M24" s="68" t="s">
        <v>183</v>
      </c>
      <c r="N24" s="35"/>
      <c r="O24" s="68" t="s">
        <v>183</v>
      </c>
      <c r="P24" s="35"/>
      <c r="Q24" s="108">
        <f>Q22</f>
        <v>-8106279</v>
      </c>
      <c r="R24" s="35"/>
      <c r="S24" s="68" t="str">
        <f>S22</f>
        <v>-</v>
      </c>
      <c r="T24" s="35"/>
      <c r="U24" s="68" t="s">
        <v>183</v>
      </c>
      <c r="V24" s="64"/>
      <c r="W24" s="68" t="s">
        <v>183</v>
      </c>
      <c r="X24" s="35"/>
      <c r="Y24" s="108">
        <f>Q24</f>
        <v>-8106279</v>
      </c>
    </row>
    <row r="25" spans="1:25" s="53" customFormat="1" ht="21.75" customHeight="1">
      <c r="A25" s="48" t="s">
        <v>219</v>
      </c>
      <c r="B25" s="48"/>
      <c r="C25" s="35"/>
      <c r="D25" s="35"/>
      <c r="E25" s="10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64"/>
      <c r="V25" s="64"/>
      <c r="W25" s="105"/>
      <c r="X25" s="35"/>
      <c r="Y25" s="35"/>
    </row>
    <row r="26" spans="1:25" s="53" customFormat="1" ht="21.75" customHeight="1">
      <c r="A26" s="51" t="s">
        <v>196</v>
      </c>
      <c r="B26" s="48"/>
      <c r="C26" s="62" t="s">
        <v>183</v>
      </c>
      <c r="D26" s="151"/>
      <c r="E26" s="62" t="s">
        <v>183</v>
      </c>
      <c r="F26" s="151"/>
      <c r="G26" s="62" t="s">
        <v>183</v>
      </c>
      <c r="H26" s="62"/>
      <c r="I26" s="62"/>
      <c r="J26" s="62"/>
      <c r="K26" s="62"/>
      <c r="L26" s="151"/>
      <c r="M26" s="62" t="s">
        <v>183</v>
      </c>
      <c r="N26" s="62"/>
      <c r="O26" s="62" t="s">
        <v>183</v>
      </c>
      <c r="P26" s="35"/>
      <c r="Q26" s="109">
        <v>12719572</v>
      </c>
      <c r="R26" s="35"/>
      <c r="S26" s="62" t="s">
        <v>183</v>
      </c>
      <c r="T26" s="151"/>
      <c r="U26" s="62" t="s">
        <v>183</v>
      </c>
      <c r="V26" s="62"/>
      <c r="W26" s="62" t="s">
        <v>183</v>
      </c>
      <c r="X26" s="35"/>
      <c r="Y26" s="151">
        <f>Q26</f>
        <v>12719572</v>
      </c>
    </row>
    <row r="27" spans="1:25" s="53" customFormat="1" ht="21.75" customHeight="1">
      <c r="A27" s="51" t="s">
        <v>197</v>
      </c>
      <c r="B27" s="48"/>
      <c r="C27" s="63" t="s">
        <v>183</v>
      </c>
      <c r="D27" s="35"/>
      <c r="E27" s="63" t="s">
        <v>183</v>
      </c>
      <c r="F27" s="35"/>
      <c r="G27" s="63" t="s">
        <v>183</v>
      </c>
      <c r="H27" s="62"/>
      <c r="I27" s="63" t="s">
        <v>183</v>
      </c>
      <c r="J27" s="62"/>
      <c r="K27" s="63" t="s">
        <v>183</v>
      </c>
      <c r="L27" s="35"/>
      <c r="M27" s="63" t="s">
        <v>183</v>
      </c>
      <c r="N27" s="35"/>
      <c r="O27" s="63" t="s">
        <v>183</v>
      </c>
      <c r="P27" s="35"/>
      <c r="Q27" s="63" t="s">
        <v>183</v>
      </c>
      <c r="R27" s="35"/>
      <c r="S27" s="103">
        <v>85158</v>
      </c>
      <c r="T27" s="35"/>
      <c r="U27" s="62" t="s">
        <v>183</v>
      </c>
      <c r="V27" s="64"/>
      <c r="W27" s="103">
        <v>85158</v>
      </c>
      <c r="X27" s="35"/>
      <c r="Y27" s="116">
        <f>W27</f>
        <v>85158</v>
      </c>
    </row>
    <row r="28" spans="1:25" s="53" customFormat="1" ht="21.75" customHeight="1">
      <c r="A28" s="48" t="s">
        <v>220</v>
      </c>
      <c r="B28" s="48"/>
      <c r="C28" s="68" t="s">
        <v>183</v>
      </c>
      <c r="D28" s="35"/>
      <c r="E28" s="68" t="s">
        <v>183</v>
      </c>
      <c r="F28" s="35"/>
      <c r="G28" s="68" t="s">
        <v>183</v>
      </c>
      <c r="H28" s="64"/>
      <c r="I28" s="68" t="s">
        <v>183</v>
      </c>
      <c r="J28" s="64"/>
      <c r="K28" s="68" t="s">
        <v>183</v>
      </c>
      <c r="L28" s="35"/>
      <c r="M28" s="68" t="s">
        <v>183</v>
      </c>
      <c r="N28" s="35"/>
      <c r="O28" s="68" t="s">
        <v>183</v>
      </c>
      <c r="P28" s="35"/>
      <c r="Q28" s="108">
        <f>SUM(Q26:Q27)</f>
        <v>12719572</v>
      </c>
      <c r="R28" s="35"/>
      <c r="S28" s="106">
        <f>SUM(S26:S27)</f>
        <v>85158</v>
      </c>
      <c r="T28" s="35"/>
      <c r="U28" s="153" t="s">
        <v>183</v>
      </c>
      <c r="V28" s="64"/>
      <c r="W28" s="106">
        <f>SUM(W26:W27)</f>
        <v>85158</v>
      </c>
      <c r="X28" s="35"/>
      <c r="Y28" s="154">
        <f>SUM(Q28,W28)</f>
        <v>12804730</v>
      </c>
    </row>
    <row r="29" spans="1:25" s="53" customFormat="1" ht="21.75" customHeight="1">
      <c r="A29" s="48"/>
      <c r="B29" s="48"/>
      <c r="C29" s="64"/>
      <c r="D29" s="35"/>
      <c r="E29" s="64"/>
      <c r="F29" s="35"/>
      <c r="G29" s="64"/>
      <c r="H29" s="64"/>
      <c r="I29" s="64"/>
      <c r="J29" s="64"/>
      <c r="K29" s="64"/>
      <c r="L29" s="35"/>
      <c r="M29" s="64"/>
      <c r="N29" s="35"/>
      <c r="O29" s="64"/>
      <c r="P29" s="35"/>
      <c r="Q29" s="105"/>
      <c r="R29" s="35"/>
      <c r="S29" s="105"/>
      <c r="T29" s="35"/>
      <c r="U29" s="64"/>
      <c r="V29" s="64"/>
      <c r="W29" s="105"/>
      <c r="X29" s="35"/>
      <c r="Y29" s="155"/>
    </row>
    <row r="30" spans="1:25" s="53" customFormat="1" ht="21.75" customHeight="1" thickBot="1">
      <c r="A30" s="97" t="s">
        <v>164</v>
      </c>
      <c r="B30" s="48"/>
      <c r="C30" s="146">
        <f>C17</f>
        <v>7519938</v>
      </c>
      <c r="D30" s="35"/>
      <c r="E30" s="146">
        <f>E17</f>
        <v>-1628825</v>
      </c>
      <c r="F30" s="37"/>
      <c r="G30" s="146">
        <f>G17</f>
        <v>16478865</v>
      </c>
      <c r="H30" s="37"/>
      <c r="I30" s="240" t="s">
        <v>183</v>
      </c>
      <c r="J30" s="37"/>
      <c r="K30" s="240" t="str">
        <f>K17</f>
        <v>-</v>
      </c>
      <c r="L30" s="35"/>
      <c r="M30" s="146">
        <f>M17</f>
        <v>820666</v>
      </c>
      <c r="N30" s="35"/>
      <c r="O30" s="146">
        <f>O17</f>
        <v>1628825</v>
      </c>
      <c r="P30" s="35"/>
      <c r="Q30" s="146">
        <f>Q17+Q28+Q24</f>
        <v>26473216</v>
      </c>
      <c r="R30" s="35"/>
      <c r="S30" s="189">
        <f>S28+S17</f>
        <v>678632</v>
      </c>
      <c r="T30" s="31"/>
      <c r="U30" s="189" t="s">
        <v>183</v>
      </c>
      <c r="V30" s="18"/>
      <c r="W30" s="189">
        <f>S30</f>
        <v>678632</v>
      </c>
      <c r="X30" s="37"/>
      <c r="Y30" s="146">
        <f>Y17+Y28+Y24</f>
        <v>51971317</v>
      </c>
    </row>
    <row r="31" ht="22.5" customHeight="1" thickTop="1"/>
  </sheetData>
  <sheetProtection/>
  <mergeCells count="3">
    <mergeCell ref="C11:Y11"/>
    <mergeCell ref="C5:Y5"/>
    <mergeCell ref="S6:W6"/>
  </mergeCells>
  <printOptions/>
  <pageMargins left="0.82" right="0.5" top="0.48" bottom="0.5" header="0.5" footer="0"/>
  <pageSetup firstPageNumber="11" useFirstPageNumber="1" horizontalDpi="600" verticalDpi="600" orientation="landscape" paperSize="9" scale="59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Y36"/>
  <sheetViews>
    <sheetView view="pageBreakPreview" zoomScale="70" zoomScaleSheetLayoutView="70" zoomScalePageLayoutView="0" workbookViewId="0" topLeftCell="C21">
      <selection activeCell="C38" sqref="A38:IV65536"/>
    </sheetView>
  </sheetViews>
  <sheetFormatPr defaultColWidth="9.140625" defaultRowHeight="22.5" customHeight="1"/>
  <cols>
    <col min="1" max="1" width="32.28125" style="54" customWidth="1"/>
    <col min="2" max="2" width="8.57421875" style="54" customWidth="1"/>
    <col min="3" max="3" width="17.28125" style="54" customWidth="1"/>
    <col min="4" max="4" width="2.140625" style="54" customWidth="1"/>
    <col min="5" max="5" width="17.28125" style="54" customWidth="1"/>
    <col min="6" max="6" width="2.140625" style="54" customWidth="1"/>
    <col min="7" max="7" width="17.28125" style="54" customWidth="1"/>
    <col min="8" max="8" width="2.140625" style="54" customWidth="1"/>
    <col min="9" max="9" width="17.28125" style="54" customWidth="1"/>
    <col min="10" max="10" width="2.140625" style="54" customWidth="1"/>
    <col min="11" max="11" width="17.28125" style="54" customWidth="1"/>
    <col min="12" max="12" width="2.140625" style="54" customWidth="1"/>
    <col min="13" max="13" width="17.28125" style="54" customWidth="1"/>
    <col min="14" max="14" width="2.140625" style="54" customWidth="1"/>
    <col min="15" max="15" width="17.28125" style="54" customWidth="1"/>
    <col min="16" max="16" width="2.140625" style="54" customWidth="1"/>
    <col min="17" max="17" width="17.28125" style="54" customWidth="1"/>
    <col min="18" max="18" width="2.140625" style="54" customWidth="1"/>
    <col min="19" max="19" width="17.28125" style="54" customWidth="1"/>
    <col min="20" max="20" width="2.140625" style="54" hidden="1" customWidth="1"/>
    <col min="21" max="21" width="17.28125" style="54" hidden="1" customWidth="1"/>
    <col min="22" max="22" width="2.140625" style="54" customWidth="1"/>
    <col min="23" max="23" width="17.28125" style="54" customWidth="1"/>
    <col min="24" max="24" width="2.140625" style="54" customWidth="1"/>
    <col min="25" max="25" width="17.28125" style="54" customWidth="1"/>
    <col min="26" max="16384" width="9.140625" style="54" customWidth="1"/>
  </cols>
  <sheetData>
    <row r="1" spans="1:24" ht="24.75" customHeight="1">
      <c r="A1" s="136" t="s">
        <v>137</v>
      </c>
      <c r="B1" s="84"/>
      <c r="C1" s="85"/>
      <c r="D1" s="84"/>
      <c r="F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T1" s="84"/>
      <c r="X1" s="84"/>
    </row>
    <row r="2" spans="1:24" ht="24.75" customHeight="1">
      <c r="A2" s="136" t="s">
        <v>170</v>
      </c>
      <c r="B2" s="84"/>
      <c r="C2" s="85"/>
      <c r="D2" s="84"/>
      <c r="F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T2" s="84"/>
      <c r="X2" s="84"/>
    </row>
    <row r="3" spans="1:24" ht="24.75" customHeight="1">
      <c r="A3" s="115"/>
      <c r="B3" s="83"/>
      <c r="C3" s="85"/>
      <c r="D3" s="84"/>
      <c r="F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T3" s="84"/>
      <c r="X3" s="84"/>
    </row>
    <row r="4" spans="1:25" ht="21.75" customHeight="1">
      <c r="A4" s="137"/>
      <c r="B4" s="137"/>
      <c r="C4" s="85"/>
      <c r="D4" s="137"/>
      <c r="E4" s="25"/>
      <c r="F4" s="137"/>
      <c r="G4" s="25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25"/>
      <c r="T4" s="137"/>
      <c r="U4" s="25"/>
      <c r="V4" s="25"/>
      <c r="W4" s="25"/>
      <c r="X4" s="137"/>
      <c r="Y4" s="86" t="s">
        <v>149</v>
      </c>
    </row>
    <row r="5" spans="1:25" ht="21.75" customHeight="1">
      <c r="A5" s="138"/>
      <c r="B5" s="138"/>
      <c r="C5" s="262" t="s">
        <v>50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</row>
    <row r="6" spans="1:25" ht="21.75" customHeight="1">
      <c r="A6" s="138"/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263" t="s">
        <v>169</v>
      </c>
      <c r="T6" s="263"/>
      <c r="U6" s="263"/>
      <c r="V6" s="263"/>
      <c r="W6" s="263"/>
      <c r="X6" s="139"/>
      <c r="Y6" s="31"/>
    </row>
    <row r="7" spans="1:25" ht="21.75" customHeight="1">
      <c r="A7" s="138"/>
      <c r="B7" s="138"/>
      <c r="C7" s="139"/>
      <c r="D7" s="139"/>
      <c r="E7" s="139"/>
      <c r="F7" s="139"/>
      <c r="G7" s="139"/>
      <c r="H7" s="139"/>
      <c r="I7" s="139"/>
      <c r="J7" s="139"/>
      <c r="K7" s="190" t="s">
        <v>48</v>
      </c>
      <c r="L7" s="139"/>
      <c r="M7" s="139"/>
      <c r="N7" s="139"/>
      <c r="O7" s="139"/>
      <c r="P7" s="139"/>
      <c r="Q7" s="139"/>
      <c r="R7" s="139"/>
      <c r="S7" s="139"/>
      <c r="T7" s="139"/>
      <c r="U7" s="33" t="s">
        <v>47</v>
      </c>
      <c r="V7" s="139"/>
      <c r="W7" s="140" t="s">
        <v>171</v>
      </c>
      <c r="X7" s="139"/>
      <c r="Y7" s="31"/>
    </row>
    <row r="8" spans="1:25" ht="21.75" customHeight="1">
      <c r="A8" s="90"/>
      <c r="B8" s="90"/>
      <c r="C8" s="90" t="s">
        <v>21</v>
      </c>
      <c r="D8" s="90"/>
      <c r="E8" s="90"/>
      <c r="F8" s="90"/>
      <c r="G8" s="90"/>
      <c r="H8" s="139"/>
      <c r="I8" s="139"/>
      <c r="J8" s="139"/>
      <c r="K8" s="174" t="s">
        <v>246</v>
      </c>
      <c r="L8" s="139"/>
      <c r="M8" s="139"/>
      <c r="N8" s="139"/>
      <c r="O8" s="139"/>
      <c r="P8" s="139"/>
      <c r="Q8" s="141" t="s">
        <v>64</v>
      </c>
      <c r="R8" s="139"/>
      <c r="S8" s="33" t="s">
        <v>111</v>
      </c>
      <c r="T8" s="33"/>
      <c r="U8" s="33" t="s">
        <v>113</v>
      </c>
      <c r="V8" s="33"/>
      <c r="W8" s="87" t="s">
        <v>172</v>
      </c>
      <c r="X8" s="90"/>
      <c r="Y8" s="31"/>
    </row>
    <row r="9" spans="1:25" ht="21.75" customHeight="1">
      <c r="A9" s="90"/>
      <c r="B9" s="90"/>
      <c r="C9" s="90" t="s">
        <v>75</v>
      </c>
      <c r="D9" s="90"/>
      <c r="E9" s="33" t="s">
        <v>97</v>
      </c>
      <c r="F9" s="90"/>
      <c r="G9" s="90" t="s">
        <v>30</v>
      </c>
      <c r="H9" s="90"/>
      <c r="I9" s="90"/>
      <c r="J9" s="90"/>
      <c r="K9" s="90" t="s">
        <v>247</v>
      </c>
      <c r="L9" s="90"/>
      <c r="M9" s="90" t="s">
        <v>115</v>
      </c>
      <c r="N9" s="90"/>
      <c r="O9" s="32" t="s">
        <v>123</v>
      </c>
      <c r="P9" s="90"/>
      <c r="Q9" s="90" t="s">
        <v>40</v>
      </c>
      <c r="R9" s="90"/>
      <c r="S9" s="33" t="s">
        <v>68</v>
      </c>
      <c r="T9" s="33"/>
      <c r="U9" s="49" t="s">
        <v>114</v>
      </c>
      <c r="V9" s="33"/>
      <c r="W9" s="88" t="s">
        <v>174</v>
      </c>
      <c r="X9" s="90"/>
      <c r="Y9" s="88" t="s">
        <v>91</v>
      </c>
    </row>
    <row r="10" spans="1:25" ht="21.75" customHeight="1">
      <c r="A10" s="142"/>
      <c r="B10" s="91" t="s">
        <v>1</v>
      </c>
      <c r="C10" s="92" t="s">
        <v>176</v>
      </c>
      <c r="D10" s="142"/>
      <c r="E10" s="34" t="s">
        <v>109</v>
      </c>
      <c r="F10" s="142"/>
      <c r="G10" s="92" t="s">
        <v>200</v>
      </c>
      <c r="H10" s="142"/>
      <c r="I10" s="92" t="s">
        <v>234</v>
      </c>
      <c r="J10" s="142"/>
      <c r="K10" s="92" t="s">
        <v>248</v>
      </c>
      <c r="L10" s="142"/>
      <c r="M10" s="92" t="s">
        <v>93</v>
      </c>
      <c r="N10" s="142"/>
      <c r="O10" s="34" t="s">
        <v>106</v>
      </c>
      <c r="P10" s="142"/>
      <c r="Q10" s="92" t="s">
        <v>70</v>
      </c>
      <c r="R10" s="142"/>
      <c r="S10" s="34" t="s">
        <v>0</v>
      </c>
      <c r="T10" s="33"/>
      <c r="U10" s="50" t="s">
        <v>112</v>
      </c>
      <c r="V10" s="32"/>
      <c r="W10" s="93" t="s">
        <v>20</v>
      </c>
      <c r="X10" s="142"/>
      <c r="Y10" s="93" t="s">
        <v>32</v>
      </c>
    </row>
    <row r="11" spans="1:25" ht="21.75" customHeight="1">
      <c r="A11" s="142"/>
      <c r="B11" s="142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</row>
    <row r="12" spans="1:25" s="25" customFormat="1" ht="21.75" customHeight="1">
      <c r="A12" s="48" t="s">
        <v>232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3"/>
      <c r="P12" s="54"/>
      <c r="Q12" s="54"/>
      <c r="R12" s="54"/>
      <c r="S12" s="54"/>
      <c r="T12" s="54"/>
      <c r="U12" s="54"/>
      <c r="V12" s="54"/>
      <c r="W12" s="148"/>
      <c r="X12" s="54"/>
      <c r="Y12" s="54"/>
    </row>
    <row r="13" spans="1:25" s="25" customFormat="1" ht="21.75" customHeight="1">
      <c r="A13" s="48" t="s">
        <v>216</v>
      </c>
      <c r="B13" s="54"/>
      <c r="C13" s="149">
        <v>7519938</v>
      </c>
      <c r="D13" s="149"/>
      <c r="E13" s="149">
        <v>-1628825</v>
      </c>
      <c r="F13" s="149"/>
      <c r="G13" s="149">
        <v>16478865</v>
      </c>
      <c r="H13" s="149"/>
      <c r="I13" s="191" t="s">
        <v>183</v>
      </c>
      <c r="J13" s="149"/>
      <c r="K13" s="188" t="s">
        <v>183</v>
      </c>
      <c r="L13" s="149"/>
      <c r="M13" s="149">
        <v>820666</v>
      </c>
      <c r="N13" s="149"/>
      <c r="O13" s="13">
        <v>1628825</v>
      </c>
      <c r="P13" s="149"/>
      <c r="Q13" s="149">
        <v>26461122</v>
      </c>
      <c r="R13" s="149"/>
      <c r="S13" s="149">
        <v>678632</v>
      </c>
      <c r="T13" s="149"/>
      <c r="U13" s="150"/>
      <c r="V13" s="149"/>
      <c r="W13" s="149">
        <f>SUM(S13:U13)</f>
        <v>678632</v>
      </c>
      <c r="X13" s="149"/>
      <c r="Y13" s="149">
        <f>C13+E13+G13+M13+O13+Q13+W13</f>
        <v>51959223</v>
      </c>
    </row>
    <row r="14" spans="1:25" s="25" customFormat="1" ht="21.75" customHeight="1">
      <c r="A14" s="51" t="s">
        <v>181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3"/>
      <c r="P14" s="54"/>
      <c r="Q14" s="54"/>
      <c r="R14" s="54"/>
      <c r="S14" s="54"/>
      <c r="T14" s="54"/>
      <c r="U14" s="54"/>
      <c r="V14" s="54"/>
      <c r="W14" s="148"/>
      <c r="X14" s="54"/>
      <c r="Y14" s="54"/>
    </row>
    <row r="15" spans="1:25" s="25" customFormat="1" ht="21.75" customHeight="1">
      <c r="A15" s="51" t="s">
        <v>182</v>
      </c>
      <c r="B15" s="91">
        <v>3</v>
      </c>
      <c r="C15" s="143" t="s">
        <v>183</v>
      </c>
      <c r="D15" s="54"/>
      <c r="E15" s="143" t="s">
        <v>183</v>
      </c>
      <c r="F15" s="54"/>
      <c r="G15" s="143" t="s">
        <v>183</v>
      </c>
      <c r="H15" s="54"/>
      <c r="I15" s="143" t="s">
        <v>183</v>
      </c>
      <c r="J15" s="54"/>
      <c r="K15" s="143" t="s">
        <v>183</v>
      </c>
      <c r="L15" s="54"/>
      <c r="M15" s="143" t="s">
        <v>183</v>
      </c>
      <c r="N15" s="54"/>
      <c r="O15" s="143" t="s">
        <v>183</v>
      </c>
      <c r="P15" s="54"/>
      <c r="Q15" s="96">
        <v>12094</v>
      </c>
      <c r="R15" s="54"/>
      <c r="S15" s="96" t="s">
        <v>183</v>
      </c>
      <c r="T15" s="54"/>
      <c r="U15" s="143"/>
      <c r="V15" s="54"/>
      <c r="W15" s="121">
        <f>SUM(S15:U15)</f>
        <v>0</v>
      </c>
      <c r="X15" s="54"/>
      <c r="Y15" s="96">
        <f>SUM(C15:S15)</f>
        <v>12094</v>
      </c>
    </row>
    <row r="16" spans="1:2" s="53" customFormat="1" ht="21.75" customHeight="1">
      <c r="A16" s="48" t="s">
        <v>232</v>
      </c>
      <c r="B16" s="48"/>
    </row>
    <row r="17" spans="1:25" s="53" customFormat="1" ht="21.75" customHeight="1">
      <c r="A17" s="48" t="s">
        <v>243</v>
      </c>
      <c r="B17" s="48"/>
      <c r="C17" s="35">
        <f>SUM(C13:C15)</f>
        <v>7519938</v>
      </c>
      <c r="D17" s="35"/>
      <c r="E17" s="35">
        <f>SUM(E13:E15)</f>
        <v>-1628825</v>
      </c>
      <c r="F17" s="35"/>
      <c r="G17" s="35">
        <f>SUM(G13:G15)</f>
        <v>16478865</v>
      </c>
      <c r="H17" s="35"/>
      <c r="I17" s="127">
        <f>SUM(I13:I15)</f>
        <v>0</v>
      </c>
      <c r="J17" s="127"/>
      <c r="K17" s="127">
        <f>SUM(K13:K15)</f>
        <v>0</v>
      </c>
      <c r="L17" s="35"/>
      <c r="M17" s="35">
        <f>SUM(M13:M15)</f>
        <v>820666</v>
      </c>
      <c r="N17" s="35"/>
      <c r="O17" s="35">
        <f>SUM(O13:O15)</f>
        <v>1628825</v>
      </c>
      <c r="P17" s="35"/>
      <c r="Q17" s="35">
        <f>SUM(Q13:Q15)</f>
        <v>26473216</v>
      </c>
      <c r="R17" s="35"/>
      <c r="S17" s="35">
        <f>SUM(S13:S15)</f>
        <v>678632</v>
      </c>
      <c r="T17" s="35"/>
      <c r="U17" s="64" t="s">
        <v>130</v>
      </c>
      <c r="V17" s="64"/>
      <c r="W17" s="35">
        <f>SUM(W13:W15)</f>
        <v>678632</v>
      </c>
      <c r="X17" s="35"/>
      <c r="Y17" s="35">
        <f>C17+E17+G17+M17+O17+Q17+W17</f>
        <v>51971317</v>
      </c>
    </row>
    <row r="18" spans="1:25" s="53" customFormat="1" ht="21.75" customHeight="1">
      <c r="A18" s="48" t="s">
        <v>184</v>
      </c>
      <c r="B18" s="48"/>
      <c r="C18" s="35"/>
      <c r="D18" s="35"/>
      <c r="E18" s="10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64"/>
      <c r="V18" s="64"/>
      <c r="W18" s="105"/>
      <c r="X18" s="35"/>
      <c r="Y18" s="35"/>
    </row>
    <row r="19" spans="1:25" s="53" customFormat="1" ht="21.75" customHeight="1">
      <c r="A19" s="48" t="s">
        <v>185</v>
      </c>
      <c r="B19" s="48"/>
      <c r="C19" s="35"/>
      <c r="D19" s="35"/>
      <c r="E19" s="10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64"/>
      <c r="V19" s="64"/>
      <c r="W19" s="105"/>
      <c r="X19" s="35"/>
      <c r="Y19" s="35"/>
    </row>
    <row r="20" spans="1:25" s="53" customFormat="1" ht="21.75" customHeight="1">
      <c r="A20" s="99" t="s">
        <v>235</v>
      </c>
      <c r="B20" s="48"/>
      <c r="C20" s="35"/>
      <c r="D20" s="35"/>
      <c r="E20" s="10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64"/>
      <c r="V20" s="64"/>
      <c r="W20" s="105"/>
      <c r="X20" s="35"/>
      <c r="Y20" s="35"/>
    </row>
    <row r="21" spans="1:25" s="53" customFormat="1" ht="21.75" customHeight="1">
      <c r="A21" s="99" t="s">
        <v>236</v>
      </c>
      <c r="B21" s="48"/>
      <c r="C21" s="35"/>
      <c r="D21" s="35"/>
      <c r="E21" s="1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64"/>
      <c r="V21" s="64"/>
      <c r="W21" s="105"/>
      <c r="X21" s="35"/>
      <c r="Y21" s="35"/>
    </row>
    <row r="22" spans="1:25" s="53" customFormat="1" ht="21.75" customHeight="1">
      <c r="A22" s="192" t="s">
        <v>250</v>
      </c>
      <c r="B22" s="144">
        <v>27</v>
      </c>
      <c r="C22" s="151">
        <v>694004</v>
      </c>
      <c r="D22" s="151"/>
      <c r="E22" s="66" t="s">
        <v>183</v>
      </c>
      <c r="F22" s="151"/>
      <c r="G22" s="151">
        <v>20126119</v>
      </c>
      <c r="H22" s="151"/>
      <c r="I22" s="206">
        <v>3470021</v>
      </c>
      <c r="J22" s="206"/>
      <c r="K22" s="66" t="s">
        <v>183</v>
      </c>
      <c r="L22" s="206"/>
      <c r="M22" s="66" t="s">
        <v>183</v>
      </c>
      <c r="N22" s="151"/>
      <c r="O22" s="66" t="s">
        <v>183</v>
      </c>
      <c r="P22" s="151"/>
      <c r="Q22" s="66" t="s">
        <v>183</v>
      </c>
      <c r="R22" s="151"/>
      <c r="S22" s="66" t="s">
        <v>183</v>
      </c>
      <c r="T22" s="151"/>
      <c r="U22" s="66" t="s">
        <v>183</v>
      </c>
      <c r="V22" s="64"/>
      <c r="W22" s="134" t="str">
        <f>S22</f>
        <v>-</v>
      </c>
      <c r="X22" s="151"/>
      <c r="Y22" s="134">
        <f>SUM(C22:S22)</f>
        <v>24290144</v>
      </c>
    </row>
    <row r="23" spans="1:25" s="53" customFormat="1" ht="21.75" customHeight="1">
      <c r="A23" s="192" t="s">
        <v>251</v>
      </c>
      <c r="B23" s="144">
        <v>27</v>
      </c>
      <c r="C23" s="117">
        <v>-471000</v>
      </c>
      <c r="D23" s="117"/>
      <c r="E23" s="117">
        <v>1628825</v>
      </c>
      <c r="F23" s="117"/>
      <c r="G23" s="117">
        <v>-1032129</v>
      </c>
      <c r="H23" s="117"/>
      <c r="I23" s="66" t="s">
        <v>183</v>
      </c>
      <c r="J23" s="66"/>
      <c r="K23" s="66" t="s">
        <v>183</v>
      </c>
      <c r="L23" s="206"/>
      <c r="M23" s="66" t="s">
        <v>183</v>
      </c>
      <c r="N23" s="117"/>
      <c r="O23" s="117">
        <v>-1628825</v>
      </c>
      <c r="P23" s="117"/>
      <c r="Q23" s="117">
        <v>1503129</v>
      </c>
      <c r="R23" s="117"/>
      <c r="S23" s="66" t="s">
        <v>183</v>
      </c>
      <c r="T23" s="117"/>
      <c r="U23" s="66" t="s">
        <v>183</v>
      </c>
      <c r="V23" s="64"/>
      <c r="W23" s="134" t="str">
        <f>S23</f>
        <v>-</v>
      </c>
      <c r="X23" s="151"/>
      <c r="Y23" s="134">
        <f>SUM(C23:S23)</f>
        <v>0</v>
      </c>
    </row>
    <row r="24" spans="1:25" s="53" customFormat="1" ht="21.75" customHeight="1">
      <c r="A24" s="51" t="s">
        <v>249</v>
      </c>
      <c r="B24" s="144">
        <v>39</v>
      </c>
      <c r="C24" s="63" t="s">
        <v>183</v>
      </c>
      <c r="D24" s="117"/>
      <c r="E24" s="63" t="s">
        <v>183</v>
      </c>
      <c r="F24" s="117"/>
      <c r="G24" s="63" t="s">
        <v>183</v>
      </c>
      <c r="H24" s="117"/>
      <c r="I24" s="63" t="s">
        <v>183</v>
      </c>
      <c r="J24" s="62"/>
      <c r="K24" s="63" t="s">
        <v>183</v>
      </c>
      <c r="L24" s="206"/>
      <c r="M24" s="63" t="s">
        <v>183</v>
      </c>
      <c r="N24" s="117"/>
      <c r="O24" s="63" t="s">
        <v>183</v>
      </c>
      <c r="P24" s="117"/>
      <c r="Q24" s="116">
        <v>-9291531</v>
      </c>
      <c r="R24" s="117"/>
      <c r="S24" s="63" t="s">
        <v>183</v>
      </c>
      <c r="T24" s="117"/>
      <c r="U24" s="63" t="s">
        <v>183</v>
      </c>
      <c r="V24" s="62"/>
      <c r="W24" s="118" t="str">
        <f>S24</f>
        <v>-</v>
      </c>
      <c r="X24" s="151"/>
      <c r="Y24" s="118">
        <f>SUM(C24:S24)</f>
        <v>-9291531</v>
      </c>
    </row>
    <row r="25" spans="1:25" s="53" customFormat="1" ht="21.75" customHeight="1">
      <c r="A25" s="99" t="s">
        <v>244</v>
      </c>
      <c r="B25" s="144"/>
      <c r="C25" s="62"/>
      <c r="D25" s="117"/>
      <c r="E25" s="62"/>
      <c r="F25" s="117"/>
      <c r="G25" s="62"/>
      <c r="H25" s="117"/>
      <c r="I25" s="62"/>
      <c r="J25" s="117"/>
      <c r="K25" s="62"/>
      <c r="L25" s="117"/>
      <c r="M25" s="62"/>
      <c r="N25" s="117"/>
      <c r="O25" s="62"/>
      <c r="P25" s="117"/>
      <c r="Q25" s="117"/>
      <c r="R25" s="117"/>
      <c r="S25" s="62"/>
      <c r="T25" s="117"/>
      <c r="U25" s="62"/>
      <c r="V25" s="62"/>
      <c r="W25" s="127"/>
      <c r="X25" s="37"/>
      <c r="Y25" s="127"/>
    </row>
    <row r="26" spans="1:25" s="53" customFormat="1" ht="21.75" customHeight="1">
      <c r="A26" s="99" t="s">
        <v>236</v>
      </c>
      <c r="B26" s="144"/>
      <c r="C26" s="121">
        <f>SUM(C22:C24)</f>
        <v>223004</v>
      </c>
      <c r="D26" s="35"/>
      <c r="E26" s="121">
        <f>SUM(E22:E24)</f>
        <v>1628825</v>
      </c>
      <c r="F26" s="35"/>
      <c r="G26" s="121">
        <f>SUM(G22:G24)</f>
        <v>19093990</v>
      </c>
      <c r="H26" s="35"/>
      <c r="I26" s="121">
        <f>SUM(I22:I24)</f>
        <v>3470021</v>
      </c>
      <c r="J26" s="35"/>
      <c r="K26" s="121">
        <f>SUM(K22:K24)</f>
        <v>0</v>
      </c>
      <c r="L26" s="35"/>
      <c r="M26" s="121">
        <f>SUM(M22:M24)</f>
        <v>0</v>
      </c>
      <c r="N26" s="35"/>
      <c r="O26" s="121">
        <f>SUM(O22:O24)</f>
        <v>-1628825</v>
      </c>
      <c r="P26" s="35"/>
      <c r="Q26" s="121">
        <f>SUM(Q22:Q24)</f>
        <v>-7788402</v>
      </c>
      <c r="R26" s="35"/>
      <c r="S26" s="121">
        <f>SUM(S22:S24)</f>
        <v>0</v>
      </c>
      <c r="T26" s="35"/>
      <c r="U26" s="68" t="s">
        <v>183</v>
      </c>
      <c r="V26" s="64"/>
      <c r="W26" s="121">
        <f>SUM(W22:W24)</f>
        <v>0</v>
      </c>
      <c r="X26" s="35"/>
      <c r="Y26" s="121">
        <f>SUM(Y22:Y24)</f>
        <v>14998613</v>
      </c>
    </row>
    <row r="27" spans="1:25" s="53" customFormat="1" ht="21.75" customHeight="1">
      <c r="A27" s="99" t="s">
        <v>252</v>
      </c>
      <c r="B27" s="144"/>
      <c r="C27" s="127"/>
      <c r="D27" s="35"/>
      <c r="E27" s="127"/>
      <c r="F27" s="35"/>
      <c r="G27" s="127"/>
      <c r="H27" s="35"/>
      <c r="I27" s="127"/>
      <c r="J27" s="35"/>
      <c r="K27" s="127"/>
      <c r="L27" s="35"/>
      <c r="M27" s="127"/>
      <c r="N27" s="35"/>
      <c r="O27" s="127"/>
      <c r="P27" s="35"/>
      <c r="Q27" s="127"/>
      <c r="R27" s="35"/>
      <c r="S27" s="127"/>
      <c r="T27" s="35"/>
      <c r="U27" s="64"/>
      <c r="V27" s="64"/>
      <c r="W27" s="127"/>
      <c r="X27" s="35"/>
      <c r="Y27" s="127"/>
    </row>
    <row r="28" spans="1:25" s="53" customFormat="1" ht="21.75" customHeight="1">
      <c r="A28" s="177" t="s">
        <v>253</v>
      </c>
      <c r="B28" s="144">
        <v>6</v>
      </c>
      <c r="C28" s="70" t="s">
        <v>183</v>
      </c>
      <c r="D28" s="35"/>
      <c r="E28" s="70" t="s">
        <v>183</v>
      </c>
      <c r="F28" s="35"/>
      <c r="G28" s="70" t="s">
        <v>183</v>
      </c>
      <c r="H28" s="35"/>
      <c r="I28" s="70" t="s">
        <v>183</v>
      </c>
      <c r="J28" s="35"/>
      <c r="K28" s="118">
        <v>428671</v>
      </c>
      <c r="L28" s="35"/>
      <c r="M28" s="70" t="s">
        <v>183</v>
      </c>
      <c r="N28" s="35"/>
      <c r="O28" s="70" t="s">
        <v>183</v>
      </c>
      <c r="P28" s="35"/>
      <c r="Q28" s="70" t="s">
        <v>183</v>
      </c>
      <c r="R28" s="35"/>
      <c r="S28" s="77">
        <v>-435570</v>
      </c>
      <c r="T28" s="35"/>
      <c r="U28" s="64"/>
      <c r="V28" s="64"/>
      <c r="W28" s="118">
        <f>S28</f>
        <v>-435570</v>
      </c>
      <c r="X28" s="151"/>
      <c r="Y28" s="118">
        <f>SUM(C28:S28)</f>
        <v>-6899</v>
      </c>
    </row>
    <row r="29" spans="1:25" s="53" customFormat="1" ht="21.75" customHeight="1">
      <c r="A29" s="48" t="s">
        <v>202</v>
      </c>
      <c r="B29" s="144"/>
      <c r="C29" s="37"/>
      <c r="D29" s="35"/>
      <c r="E29" s="152"/>
      <c r="F29" s="35"/>
      <c r="G29" s="37"/>
      <c r="H29" s="35"/>
      <c r="I29" s="37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64"/>
      <c r="V29" s="64"/>
      <c r="W29" s="105"/>
      <c r="X29" s="35"/>
      <c r="Y29" s="37"/>
    </row>
    <row r="30" spans="1:25" s="53" customFormat="1" ht="21.75" customHeight="1">
      <c r="A30" s="48" t="s">
        <v>185</v>
      </c>
      <c r="B30" s="144"/>
      <c r="C30" s="121">
        <f>SUM(C26:C28)</f>
        <v>223004</v>
      </c>
      <c r="D30" s="35"/>
      <c r="E30" s="121">
        <f>SUM(E26:E28)</f>
        <v>1628825</v>
      </c>
      <c r="F30" s="35"/>
      <c r="G30" s="121">
        <f>SUM(G26:G28)</f>
        <v>19093990</v>
      </c>
      <c r="H30" s="35"/>
      <c r="I30" s="121">
        <f>SUM(I26:I28)</f>
        <v>3470021</v>
      </c>
      <c r="J30" s="35"/>
      <c r="K30" s="121">
        <f>SUM(K26:K28)</f>
        <v>428671</v>
      </c>
      <c r="L30" s="35"/>
      <c r="M30" s="121">
        <f>SUM(M26:M28)</f>
        <v>0</v>
      </c>
      <c r="N30" s="35"/>
      <c r="O30" s="121">
        <f>SUM(O26:O28)</f>
        <v>-1628825</v>
      </c>
      <c r="P30" s="35"/>
      <c r="Q30" s="121">
        <f>SUM(Q26:Q28)</f>
        <v>-7788402</v>
      </c>
      <c r="R30" s="35"/>
      <c r="S30" s="121">
        <f>SUM(S26:S28)</f>
        <v>-435570</v>
      </c>
      <c r="T30" s="35"/>
      <c r="U30" s="68" t="s">
        <v>183</v>
      </c>
      <c r="V30" s="64"/>
      <c r="W30" s="121">
        <f>SUM(W26:W28)</f>
        <v>-435570</v>
      </c>
      <c r="X30" s="35"/>
      <c r="Y30" s="121">
        <f>SUM(Y26:Y28)</f>
        <v>14991714</v>
      </c>
    </row>
    <row r="31" spans="1:25" s="53" customFormat="1" ht="21.75" customHeight="1">
      <c r="A31" s="48" t="s">
        <v>219</v>
      </c>
      <c r="B31" s="48"/>
      <c r="C31" s="35"/>
      <c r="D31" s="35"/>
      <c r="E31" s="10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64"/>
      <c r="V31" s="64"/>
      <c r="W31" s="105"/>
      <c r="X31" s="35"/>
      <c r="Y31" s="35"/>
    </row>
    <row r="32" spans="1:25" s="53" customFormat="1" ht="21.75" customHeight="1">
      <c r="A32" s="51" t="s">
        <v>196</v>
      </c>
      <c r="B32" s="48"/>
      <c r="C32" s="66" t="s">
        <v>183</v>
      </c>
      <c r="D32" s="151"/>
      <c r="E32" s="66" t="s">
        <v>183</v>
      </c>
      <c r="F32" s="151"/>
      <c r="G32" s="66" t="s">
        <v>183</v>
      </c>
      <c r="H32" s="151"/>
      <c r="I32" s="66" t="s">
        <v>183</v>
      </c>
      <c r="J32" s="62"/>
      <c r="K32" s="66" t="s">
        <v>183</v>
      </c>
      <c r="L32" s="62"/>
      <c r="M32" s="66" t="s">
        <v>183</v>
      </c>
      <c r="N32" s="62"/>
      <c r="O32" s="66" t="s">
        <v>183</v>
      </c>
      <c r="P32" s="35"/>
      <c r="Q32" s="109">
        <v>8051352</v>
      </c>
      <c r="R32" s="35"/>
      <c r="S32" s="66" t="s">
        <v>183</v>
      </c>
      <c r="T32" s="151"/>
      <c r="U32" s="62"/>
      <c r="V32" s="62"/>
      <c r="W32" s="134" t="str">
        <f>S32</f>
        <v>-</v>
      </c>
      <c r="X32" s="151"/>
      <c r="Y32" s="134">
        <f>SUM(C32:S32)</f>
        <v>8051352</v>
      </c>
    </row>
    <row r="33" spans="1:25" s="53" customFormat="1" ht="21.75" customHeight="1">
      <c r="A33" s="51" t="s">
        <v>197</v>
      </c>
      <c r="B33" s="48"/>
      <c r="C33" s="66" t="s">
        <v>183</v>
      </c>
      <c r="D33" s="35"/>
      <c r="E33" s="66" t="s">
        <v>183</v>
      </c>
      <c r="F33" s="35"/>
      <c r="G33" s="66" t="s">
        <v>183</v>
      </c>
      <c r="H33" s="35"/>
      <c r="I33" s="66" t="s">
        <v>183</v>
      </c>
      <c r="J33" s="35"/>
      <c r="K33" s="66" t="s">
        <v>183</v>
      </c>
      <c r="L33" s="35"/>
      <c r="M33" s="66" t="s">
        <v>183</v>
      </c>
      <c r="N33" s="35"/>
      <c r="O33" s="66" t="s">
        <v>183</v>
      </c>
      <c r="P33" s="35"/>
      <c r="Q33" s="66" t="s">
        <v>183</v>
      </c>
      <c r="R33" s="35"/>
      <c r="S33" s="103">
        <v>1037884</v>
      </c>
      <c r="T33" s="35"/>
      <c r="U33" s="62"/>
      <c r="V33" s="64"/>
      <c r="W33" s="118">
        <f>S33</f>
        <v>1037884</v>
      </c>
      <c r="X33" s="151"/>
      <c r="Y33" s="118">
        <f>SUM(C33:S33)</f>
        <v>1037884</v>
      </c>
    </row>
    <row r="34" spans="1:25" s="53" customFormat="1" ht="21.75" customHeight="1">
      <c r="A34" s="48" t="s">
        <v>220</v>
      </c>
      <c r="B34" s="48"/>
      <c r="C34" s="207">
        <f>SUM(C32:C33)</f>
        <v>0</v>
      </c>
      <c r="D34" s="35"/>
      <c r="E34" s="207">
        <f>SUM(E32:E33)</f>
        <v>0</v>
      </c>
      <c r="F34" s="35"/>
      <c r="G34" s="207">
        <f>SUM(G32:G33)</f>
        <v>0</v>
      </c>
      <c r="H34" s="35"/>
      <c r="I34" s="207">
        <f>SUM(I32:I33)</f>
        <v>0</v>
      </c>
      <c r="J34" s="35"/>
      <c r="K34" s="207">
        <f>SUM(K32:K33)</f>
        <v>0</v>
      </c>
      <c r="L34" s="35"/>
      <c r="M34" s="207">
        <f>SUM(M32:M33)</f>
        <v>0</v>
      </c>
      <c r="N34" s="35"/>
      <c r="O34" s="207">
        <f>SUM(O32:O33)</f>
        <v>0</v>
      </c>
      <c r="P34" s="35"/>
      <c r="Q34" s="207">
        <f>SUM(Q32:Q33)</f>
        <v>8051352</v>
      </c>
      <c r="R34" s="35"/>
      <c r="S34" s="121">
        <f>SUM(S32:S33)</f>
        <v>1037884</v>
      </c>
      <c r="T34" s="35"/>
      <c r="U34" s="153" t="s">
        <v>183</v>
      </c>
      <c r="V34" s="64"/>
      <c r="W34" s="121">
        <f>SUM(W32:W33)</f>
        <v>1037884</v>
      </c>
      <c r="X34" s="35"/>
      <c r="Y34" s="121">
        <f>SUM(Y32:Y33)</f>
        <v>9089236</v>
      </c>
    </row>
    <row r="35" spans="1:25" s="53" customFormat="1" ht="21.75" customHeight="1">
      <c r="A35" s="48"/>
      <c r="B35" s="48"/>
      <c r="C35" s="64"/>
      <c r="D35" s="35"/>
      <c r="E35" s="64"/>
      <c r="F35" s="35"/>
      <c r="G35" s="64"/>
      <c r="H35" s="35"/>
      <c r="I35" s="64"/>
      <c r="J35" s="35"/>
      <c r="K35" s="64"/>
      <c r="L35" s="35"/>
      <c r="M35" s="64"/>
      <c r="N35" s="35"/>
      <c r="O35" s="64"/>
      <c r="P35" s="35"/>
      <c r="Q35" s="105"/>
      <c r="R35" s="35"/>
      <c r="S35" s="105"/>
      <c r="T35" s="35"/>
      <c r="U35" s="64"/>
      <c r="V35" s="64"/>
      <c r="W35" s="105"/>
      <c r="X35" s="35"/>
      <c r="Y35" s="155"/>
    </row>
    <row r="36" spans="1:25" s="53" customFormat="1" ht="21.75" customHeight="1" thickBot="1">
      <c r="A36" s="97" t="s">
        <v>233</v>
      </c>
      <c r="B36" s="48"/>
      <c r="C36" s="146">
        <f>C17+C30+C34</f>
        <v>7742942</v>
      </c>
      <c r="D36" s="35"/>
      <c r="E36" s="193">
        <f>E17+E30+E34</f>
        <v>0</v>
      </c>
      <c r="F36" s="37"/>
      <c r="G36" s="146">
        <f>G17+G30+G34</f>
        <v>35572855</v>
      </c>
      <c r="H36" s="35"/>
      <c r="I36" s="193">
        <f>I17+I30+I34</f>
        <v>3470021</v>
      </c>
      <c r="J36" s="35"/>
      <c r="K36" s="193">
        <f>K17+K30+K34</f>
        <v>428671</v>
      </c>
      <c r="L36" s="35"/>
      <c r="M36" s="146">
        <f>M17+M30+M34</f>
        <v>820666</v>
      </c>
      <c r="N36" s="35"/>
      <c r="O36" s="193">
        <f>O17+O30+O34</f>
        <v>0</v>
      </c>
      <c r="P36" s="35"/>
      <c r="Q36" s="146">
        <f>Q17+Q30+Q34</f>
        <v>26736166</v>
      </c>
      <c r="R36" s="35"/>
      <c r="S36" s="146">
        <f>S17+S30+S34</f>
        <v>1280946</v>
      </c>
      <c r="T36" s="20"/>
      <c r="U36" s="147" t="s">
        <v>183</v>
      </c>
      <c r="V36" s="67"/>
      <c r="W36" s="146">
        <f>W17+W30+W34</f>
        <v>1280946</v>
      </c>
      <c r="X36" s="37"/>
      <c r="Y36" s="146">
        <f>Y17+Y30+Y34</f>
        <v>76052267</v>
      </c>
    </row>
    <row r="37" ht="22.5" customHeight="1" thickTop="1"/>
  </sheetData>
  <sheetProtection/>
  <mergeCells count="3">
    <mergeCell ref="C5:Y5"/>
    <mergeCell ref="S6:W6"/>
    <mergeCell ref="C11:Y11"/>
  </mergeCells>
  <printOptions/>
  <pageMargins left="0.82" right="0.3" top="0.48" bottom="0.5" header="0.5" footer="0"/>
  <pageSetup firstPageNumber="12" useFirstPageNumber="1" horizontalDpi="600" verticalDpi="600" orientation="landscape" paperSize="9" scale="59" r:id="rId1"/>
  <headerFooter alignWithMargins="0">
    <oddFooter>&amp;L  หมายเหตุประกอบงบการเงินเป็นส่วนหนึ่งของงบการเงินนี้&amp;C&amp;P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0"/>
  <sheetViews>
    <sheetView zoomScaleSheetLayoutView="100" zoomScalePageLayoutView="0" workbookViewId="0" topLeftCell="A128">
      <selection activeCell="B142" sqref="B142"/>
    </sheetView>
  </sheetViews>
  <sheetFormatPr defaultColWidth="35.00390625" defaultRowHeight="23.25" customHeight="1"/>
  <cols>
    <col min="1" max="1" width="4.7109375" style="3" customWidth="1"/>
    <col min="2" max="2" width="36.421875" style="3" customWidth="1"/>
    <col min="3" max="3" width="10.7109375" style="2" customWidth="1"/>
    <col min="4" max="4" width="0.85546875" style="3" customWidth="1"/>
    <col min="5" max="5" width="11.8515625" style="16" customWidth="1"/>
    <col min="6" max="6" width="0.85546875" style="9" customWidth="1"/>
    <col min="7" max="7" width="11.8515625" style="16" customWidth="1"/>
    <col min="8" max="8" width="0.85546875" style="9" customWidth="1"/>
    <col min="9" max="9" width="11.8515625" style="9" customWidth="1"/>
    <col min="10" max="10" width="0.9921875" style="9" customWidth="1"/>
    <col min="11" max="11" width="12.140625" style="9" customWidth="1"/>
    <col min="12" max="16384" width="35.00390625" style="3" customWidth="1"/>
  </cols>
  <sheetData>
    <row r="1" spans="1:2" ht="23.25" customHeight="1">
      <c r="A1" s="7" t="s">
        <v>57</v>
      </c>
      <c r="B1" s="7"/>
    </row>
    <row r="2" spans="1:2" ht="23.25" customHeight="1">
      <c r="A2" s="7" t="s">
        <v>39</v>
      </c>
      <c r="B2" s="7"/>
    </row>
    <row r="3" spans="1:7" ht="23.25" customHeight="1">
      <c r="A3" s="256"/>
      <c r="B3" s="256"/>
      <c r="C3" s="256"/>
      <c r="D3" s="256"/>
      <c r="E3" s="256"/>
      <c r="F3" s="256"/>
      <c r="G3" s="256"/>
    </row>
    <row r="4" spans="1:11" ht="23.25">
      <c r="A4" s="24"/>
      <c r="B4" s="24"/>
      <c r="C4" s="24"/>
      <c r="D4" s="24"/>
      <c r="E4" s="60" t="s">
        <v>150</v>
      </c>
      <c r="F4" s="60"/>
      <c r="G4" s="60" t="s">
        <v>150</v>
      </c>
      <c r="H4" s="60"/>
      <c r="I4" s="60"/>
      <c r="J4" s="61"/>
      <c r="K4" s="57" t="s">
        <v>149</v>
      </c>
    </row>
    <row r="5" spans="4:11" ht="18" customHeight="1">
      <c r="D5" s="1"/>
      <c r="E5" s="253" t="s">
        <v>58</v>
      </c>
      <c r="F5" s="253"/>
      <c r="G5" s="253"/>
      <c r="H5" s="10"/>
      <c r="I5" s="253" t="s">
        <v>49</v>
      </c>
      <c r="J5" s="253"/>
      <c r="K5" s="253"/>
    </row>
    <row r="6" spans="3:11" ht="21">
      <c r="C6" s="2" t="s">
        <v>1</v>
      </c>
      <c r="D6" s="2"/>
      <c r="E6" s="201">
        <v>2555</v>
      </c>
      <c r="F6" s="38"/>
      <c r="G6" s="201">
        <v>2554</v>
      </c>
      <c r="H6" s="38"/>
      <c r="I6" s="201">
        <v>2555</v>
      </c>
      <c r="J6" s="38"/>
      <c r="K6" s="201">
        <v>2554</v>
      </c>
    </row>
    <row r="7" spans="3:11" s="89" customFormat="1" ht="21">
      <c r="C7" s="30"/>
      <c r="D7" s="30"/>
      <c r="E7" s="244"/>
      <c r="F7" s="210"/>
      <c r="G7" s="203" t="s">
        <v>263</v>
      </c>
      <c r="H7" s="210"/>
      <c r="I7" s="244"/>
      <c r="J7" s="210"/>
      <c r="K7" s="203" t="s">
        <v>263</v>
      </c>
    </row>
    <row r="8" spans="1:4" ht="21" customHeight="1">
      <c r="A8" s="8" t="s">
        <v>33</v>
      </c>
      <c r="B8" s="8"/>
      <c r="D8" s="1"/>
    </row>
    <row r="9" spans="1:11" ht="21" customHeight="1">
      <c r="A9" s="3" t="s">
        <v>96</v>
      </c>
      <c r="D9" s="1"/>
      <c r="E9" s="16">
        <v>21019023</v>
      </c>
      <c r="G9" s="16">
        <f>'[1]PL'!F40</f>
        <v>16236677</v>
      </c>
      <c r="I9" s="55">
        <v>8051352</v>
      </c>
      <c r="K9" s="9">
        <f>'[1]PL'!J52</f>
        <v>12719572</v>
      </c>
    </row>
    <row r="10" spans="1:4" ht="21" customHeight="1">
      <c r="A10" s="5" t="s">
        <v>34</v>
      </c>
      <c r="B10" s="5"/>
      <c r="D10" s="1"/>
    </row>
    <row r="11" spans="1:11" ht="21" customHeight="1">
      <c r="A11" s="53" t="s">
        <v>323</v>
      </c>
      <c r="C11" s="2">
        <v>17</v>
      </c>
      <c r="D11" s="1"/>
      <c r="E11" s="16">
        <v>39460</v>
      </c>
      <c r="G11" s="65" t="s">
        <v>131</v>
      </c>
      <c r="I11" s="65" t="s">
        <v>131</v>
      </c>
      <c r="K11" s="65" t="s">
        <v>131</v>
      </c>
    </row>
    <row r="12" spans="1:11" ht="21" customHeight="1">
      <c r="A12" s="53" t="s">
        <v>322</v>
      </c>
      <c r="C12" s="2">
        <v>18</v>
      </c>
      <c r="D12" s="1"/>
      <c r="E12" s="16">
        <v>6513638</v>
      </c>
      <c r="G12" s="16">
        <v>4657998</v>
      </c>
      <c r="I12" s="9">
        <v>1801662</v>
      </c>
      <c r="K12" s="9">
        <v>2027817</v>
      </c>
    </row>
    <row r="13" spans="1:11" ht="21" customHeight="1">
      <c r="A13" s="3" t="s">
        <v>138</v>
      </c>
      <c r="D13" s="1"/>
      <c r="E13" s="16">
        <v>823312</v>
      </c>
      <c r="G13" s="16">
        <v>81330</v>
      </c>
      <c r="I13" s="9">
        <v>7822</v>
      </c>
      <c r="K13" s="9">
        <v>7607</v>
      </c>
    </row>
    <row r="14" spans="1:4" ht="21" customHeight="1">
      <c r="A14" s="52" t="s">
        <v>151</v>
      </c>
      <c r="D14" s="1"/>
    </row>
    <row r="15" spans="1:11" ht="21" customHeight="1">
      <c r="A15" s="52" t="s">
        <v>152</v>
      </c>
      <c r="B15" s="41"/>
      <c r="C15" s="2">
        <v>9</v>
      </c>
      <c r="D15" s="1"/>
      <c r="E15" s="16">
        <v>51148</v>
      </c>
      <c r="G15" s="16">
        <v>-40498</v>
      </c>
      <c r="I15" s="9">
        <v>41743</v>
      </c>
      <c r="K15" s="9">
        <v>-4639</v>
      </c>
    </row>
    <row r="16" spans="1:11" ht="21" customHeight="1">
      <c r="A16" s="52" t="s">
        <v>291</v>
      </c>
      <c r="B16" s="41"/>
      <c r="D16" s="1"/>
      <c r="E16" s="3"/>
      <c r="F16" s="3"/>
      <c r="G16" s="3"/>
      <c r="H16" s="3"/>
      <c r="I16" s="3"/>
      <c r="J16" s="3"/>
      <c r="K16" s="3"/>
    </row>
    <row r="17" spans="1:11" ht="21" customHeight="1">
      <c r="A17" s="52" t="s">
        <v>292</v>
      </c>
      <c r="B17" s="41"/>
      <c r="D17" s="1"/>
      <c r="E17" s="3"/>
      <c r="F17" s="3"/>
      <c r="G17" s="3"/>
      <c r="H17" s="3"/>
      <c r="I17" s="3"/>
      <c r="J17" s="3"/>
      <c r="K17" s="3"/>
    </row>
    <row r="18" spans="1:11" ht="21" customHeight="1">
      <c r="A18" s="52" t="s">
        <v>339</v>
      </c>
      <c r="B18" s="41"/>
      <c r="D18" s="1"/>
      <c r="E18" s="16">
        <v>4757</v>
      </c>
      <c r="G18" s="16">
        <v>20983</v>
      </c>
      <c r="I18" s="9">
        <v>-4272</v>
      </c>
      <c r="K18" s="9">
        <v>3790</v>
      </c>
    </row>
    <row r="19" spans="1:11" ht="21" customHeight="1">
      <c r="A19" s="3" t="s">
        <v>25</v>
      </c>
      <c r="D19" s="1"/>
      <c r="E19" s="75">
        <v>-285700</v>
      </c>
      <c r="G19" s="75">
        <v>-249087</v>
      </c>
      <c r="I19" s="9">
        <v>-1835701</v>
      </c>
      <c r="K19" s="9">
        <v>-1803031</v>
      </c>
    </row>
    <row r="20" spans="1:11" ht="21" customHeight="1">
      <c r="A20" s="3" t="s">
        <v>73</v>
      </c>
      <c r="D20" s="1"/>
      <c r="E20" s="16">
        <v>-37710</v>
      </c>
      <c r="G20" s="16">
        <v>-35788</v>
      </c>
      <c r="I20" s="9">
        <v>-7974579</v>
      </c>
      <c r="K20" s="9">
        <v>-7148620</v>
      </c>
    </row>
    <row r="21" spans="1:11" ht="21" customHeight="1">
      <c r="A21" s="41" t="s">
        <v>117</v>
      </c>
      <c r="B21" s="41"/>
      <c r="C21" s="2">
        <v>35</v>
      </c>
      <c r="D21" s="1"/>
      <c r="E21" s="16">
        <v>6377490</v>
      </c>
      <c r="G21" s="16">
        <v>2431830</v>
      </c>
      <c r="I21" s="9">
        <v>2928613</v>
      </c>
      <c r="K21" s="9">
        <v>1770121</v>
      </c>
    </row>
    <row r="22" spans="1:11" ht="21" customHeight="1">
      <c r="A22" s="53" t="s">
        <v>153</v>
      </c>
      <c r="D22" s="1"/>
      <c r="E22" s="16">
        <v>-6008871</v>
      </c>
      <c r="G22" s="16">
        <v>-1358290</v>
      </c>
      <c r="I22" s="209">
        <v>-162202</v>
      </c>
      <c r="K22" s="209">
        <v>204081</v>
      </c>
    </row>
    <row r="23" spans="1:11" ht="21" customHeight="1">
      <c r="A23" s="53" t="s">
        <v>271</v>
      </c>
      <c r="C23" s="2">
        <v>26</v>
      </c>
      <c r="D23" s="1"/>
      <c r="E23" s="16">
        <v>566218</v>
      </c>
      <c r="G23" s="16">
        <v>499887</v>
      </c>
      <c r="I23" s="209">
        <v>147103</v>
      </c>
      <c r="K23" s="209">
        <v>148320</v>
      </c>
    </row>
    <row r="24" spans="1:11" ht="21" customHeight="1">
      <c r="A24" s="53" t="s">
        <v>283</v>
      </c>
      <c r="D24" s="1"/>
      <c r="E24" s="65" t="s">
        <v>131</v>
      </c>
      <c r="G24" s="65" t="s">
        <v>131</v>
      </c>
      <c r="I24" s="209">
        <v>-1116</v>
      </c>
      <c r="K24" s="209">
        <v>-162096</v>
      </c>
    </row>
    <row r="25" spans="1:11" ht="21" customHeight="1">
      <c r="A25" s="53" t="s">
        <v>311</v>
      </c>
      <c r="D25" s="1"/>
      <c r="I25" s="209"/>
      <c r="K25" s="209"/>
    </row>
    <row r="26" spans="1:11" ht="21" customHeight="1">
      <c r="A26" s="53" t="s">
        <v>290</v>
      </c>
      <c r="D26" s="1"/>
      <c r="E26" s="16">
        <v>5</v>
      </c>
      <c r="G26" s="65" t="s">
        <v>131</v>
      </c>
      <c r="I26" s="65" t="s">
        <v>131</v>
      </c>
      <c r="K26" s="65" t="s">
        <v>131</v>
      </c>
    </row>
    <row r="27" spans="1:11" ht="21" customHeight="1">
      <c r="A27" s="52" t="s">
        <v>154</v>
      </c>
      <c r="B27" s="41"/>
      <c r="D27" s="1"/>
      <c r="E27" s="3"/>
      <c r="F27" s="3"/>
      <c r="G27" s="3"/>
      <c r="H27" s="3"/>
      <c r="I27" s="3"/>
      <c r="J27" s="3"/>
      <c r="K27" s="3"/>
    </row>
    <row r="28" spans="1:11" ht="21" customHeight="1">
      <c r="A28" s="52" t="s">
        <v>155</v>
      </c>
      <c r="B28" s="41"/>
      <c r="D28" s="1"/>
      <c r="E28" s="16">
        <v>-12547</v>
      </c>
      <c r="G28" s="16">
        <v>15808</v>
      </c>
      <c r="I28" s="9">
        <v>-10198</v>
      </c>
      <c r="K28" s="9">
        <v>23524</v>
      </c>
    </row>
    <row r="29" spans="1:11" ht="21" customHeight="1">
      <c r="A29" s="41" t="s">
        <v>76</v>
      </c>
      <c r="B29" s="41"/>
      <c r="D29" s="1"/>
      <c r="E29" s="16">
        <v>66424</v>
      </c>
      <c r="G29" s="16">
        <v>39214</v>
      </c>
      <c r="I29" s="9">
        <v>6351</v>
      </c>
      <c r="K29" s="9">
        <v>13594</v>
      </c>
    </row>
    <row r="30" spans="1:11" ht="21" customHeight="1">
      <c r="A30" s="52" t="s">
        <v>295</v>
      </c>
      <c r="B30" s="41"/>
      <c r="D30" s="1"/>
      <c r="I30" s="65"/>
      <c r="K30" s="65"/>
    </row>
    <row r="31" spans="1:11" ht="21" customHeight="1">
      <c r="A31" s="52" t="s">
        <v>296</v>
      </c>
      <c r="B31" s="41"/>
      <c r="D31" s="1"/>
      <c r="E31" s="16">
        <v>-6422</v>
      </c>
      <c r="G31" s="16">
        <v>6352</v>
      </c>
      <c r="I31" s="65" t="s">
        <v>131</v>
      </c>
      <c r="K31" s="65" t="s">
        <v>131</v>
      </c>
    </row>
    <row r="32" spans="1:11" ht="21" customHeight="1">
      <c r="A32" s="52" t="s">
        <v>340</v>
      </c>
      <c r="B32" s="41"/>
      <c r="D32" s="1"/>
      <c r="I32" s="16"/>
      <c r="K32" s="65"/>
    </row>
    <row r="33" spans="1:11" ht="21" customHeight="1">
      <c r="A33" s="52" t="s">
        <v>341</v>
      </c>
      <c r="B33" s="41"/>
      <c r="D33" s="1"/>
      <c r="E33" s="16">
        <v>-70806</v>
      </c>
      <c r="G33" s="65" t="s">
        <v>131</v>
      </c>
      <c r="I33" s="16">
        <v>-6690</v>
      </c>
      <c r="K33" s="65" t="s">
        <v>131</v>
      </c>
    </row>
    <row r="34" spans="1:11" ht="21" customHeight="1">
      <c r="A34" s="52" t="s">
        <v>332</v>
      </c>
      <c r="B34" s="41"/>
      <c r="D34" s="1"/>
      <c r="E34" s="16">
        <v>-458263</v>
      </c>
      <c r="G34" s="16">
        <v>-34888</v>
      </c>
      <c r="I34" s="9">
        <v>-711</v>
      </c>
      <c r="K34" s="9">
        <v>-12228</v>
      </c>
    </row>
    <row r="35" spans="1:11" ht="21" customHeight="1">
      <c r="A35" s="41" t="s">
        <v>133</v>
      </c>
      <c r="B35" s="41"/>
      <c r="D35" s="1"/>
      <c r="E35" s="65" t="s">
        <v>131</v>
      </c>
      <c r="G35" s="16">
        <v>-2</v>
      </c>
      <c r="I35" s="65" t="s">
        <v>131</v>
      </c>
      <c r="K35" s="9">
        <v>-1</v>
      </c>
    </row>
    <row r="36" spans="1:11" ht="21" customHeight="1">
      <c r="A36" s="52" t="s">
        <v>156</v>
      </c>
      <c r="B36" s="41"/>
      <c r="D36" s="1"/>
      <c r="E36" s="3"/>
      <c r="F36" s="3"/>
      <c r="G36" s="3"/>
      <c r="H36" s="3"/>
      <c r="I36" s="3"/>
      <c r="J36" s="3"/>
      <c r="K36" s="3"/>
    </row>
    <row r="37" spans="1:11" ht="21" customHeight="1">
      <c r="A37" s="52" t="s">
        <v>157</v>
      </c>
      <c r="B37" s="41"/>
      <c r="D37" s="1"/>
      <c r="E37" s="16">
        <v>-318855</v>
      </c>
      <c r="G37" s="16">
        <v>37527</v>
      </c>
      <c r="I37" s="9">
        <v>-102830</v>
      </c>
      <c r="K37" s="9">
        <v>43138</v>
      </c>
    </row>
    <row r="38" spans="3:11" ht="21" customHeight="1">
      <c r="C38" s="3"/>
      <c r="E38" s="3"/>
      <c r="F38" s="3"/>
      <c r="G38" s="3"/>
      <c r="H38" s="3"/>
      <c r="I38" s="3"/>
      <c r="J38" s="3"/>
      <c r="K38" s="3"/>
    </row>
    <row r="39" spans="3:11" ht="21" customHeight="1">
      <c r="C39" s="3"/>
      <c r="E39" s="3"/>
      <c r="F39" s="3"/>
      <c r="G39" s="3"/>
      <c r="H39" s="3"/>
      <c r="I39" s="3"/>
      <c r="J39" s="3"/>
      <c r="K39" s="3"/>
    </row>
    <row r="40" spans="1:2" ht="23.25" customHeight="1">
      <c r="A40" s="7" t="s">
        <v>57</v>
      </c>
      <c r="B40" s="7"/>
    </row>
    <row r="41" spans="1:2" ht="23.25" customHeight="1">
      <c r="A41" s="7" t="s">
        <v>39</v>
      </c>
      <c r="B41" s="7"/>
    </row>
    <row r="42" spans="1:7" ht="22.5" customHeight="1">
      <c r="A42" s="256"/>
      <c r="B42" s="256"/>
      <c r="C42" s="256"/>
      <c r="D42" s="256"/>
      <c r="E42" s="256"/>
      <c r="F42" s="256"/>
      <c r="G42" s="256"/>
    </row>
    <row r="43" spans="1:7" ht="12.75" customHeight="1" hidden="1">
      <c r="A43" s="24"/>
      <c r="B43" s="24"/>
      <c r="C43" s="24"/>
      <c r="D43" s="24"/>
      <c r="E43" s="24"/>
      <c r="F43" s="24"/>
      <c r="G43" s="24"/>
    </row>
    <row r="44" spans="1:11" ht="23.25">
      <c r="A44" s="24"/>
      <c r="B44" s="24"/>
      <c r="C44" s="24"/>
      <c r="D44" s="24"/>
      <c r="E44" s="24"/>
      <c r="F44" s="24"/>
      <c r="G44" s="24"/>
      <c r="K44" s="57" t="s">
        <v>149</v>
      </c>
    </row>
    <row r="45" spans="4:11" ht="23.25" customHeight="1">
      <c r="D45" s="1"/>
      <c r="E45" s="253" t="s">
        <v>58</v>
      </c>
      <c r="F45" s="253"/>
      <c r="G45" s="253"/>
      <c r="H45" s="10"/>
      <c r="I45" s="253" t="s">
        <v>49</v>
      </c>
      <c r="J45" s="253"/>
      <c r="K45" s="253"/>
    </row>
    <row r="46" spans="3:11" ht="23.25" customHeight="1">
      <c r="C46" s="2" t="s">
        <v>1</v>
      </c>
      <c r="D46" s="2"/>
      <c r="E46" s="201">
        <v>2555</v>
      </c>
      <c r="F46" s="38"/>
      <c r="G46" s="201">
        <v>2554</v>
      </c>
      <c r="H46" s="38"/>
      <c r="I46" s="201">
        <v>2555</v>
      </c>
      <c r="J46" s="38"/>
      <c r="K46" s="201">
        <v>2554</v>
      </c>
    </row>
    <row r="47" spans="3:11" s="89" customFormat="1" ht="23.25" customHeight="1">
      <c r="C47" s="30"/>
      <c r="D47" s="30"/>
      <c r="E47" s="244"/>
      <c r="F47" s="210"/>
      <c r="G47" s="203" t="s">
        <v>263</v>
      </c>
      <c r="H47" s="210"/>
      <c r="I47" s="244"/>
      <c r="J47" s="210"/>
      <c r="K47" s="203" t="s">
        <v>263</v>
      </c>
    </row>
    <row r="48" spans="1:11" ht="23.25" customHeight="1">
      <c r="A48" s="8" t="s">
        <v>158</v>
      </c>
      <c r="D48" s="1"/>
      <c r="E48" s="71"/>
      <c r="F48" s="71"/>
      <c r="G48" s="71"/>
      <c r="H48" s="71"/>
      <c r="I48" s="71"/>
      <c r="J48" s="71"/>
      <c r="K48" s="71"/>
    </row>
    <row r="49" spans="1:11" ht="23.25" customHeight="1">
      <c r="A49" s="53" t="s">
        <v>256</v>
      </c>
      <c r="B49" s="104"/>
      <c r="E49" s="20"/>
      <c r="F49" s="20"/>
      <c r="G49" s="20"/>
      <c r="H49" s="20"/>
      <c r="I49" s="20"/>
      <c r="J49" s="20"/>
      <c r="K49" s="20"/>
    </row>
    <row r="50" spans="1:11" ht="23.25" customHeight="1">
      <c r="A50" s="53" t="s">
        <v>257</v>
      </c>
      <c r="B50" s="104"/>
      <c r="E50" s="20">
        <v>-2044742</v>
      </c>
      <c r="F50" s="20"/>
      <c r="G50" s="223">
        <v>-193290</v>
      </c>
      <c r="H50" s="20"/>
      <c r="I50" s="65" t="s">
        <v>131</v>
      </c>
      <c r="J50" s="20"/>
      <c r="K50" s="223">
        <v>-15707</v>
      </c>
    </row>
    <row r="51" spans="1:11" ht="21" customHeight="1">
      <c r="A51" s="53" t="s">
        <v>327</v>
      </c>
      <c r="C51" s="3"/>
      <c r="D51" s="1"/>
      <c r="E51" s="65"/>
      <c r="G51" s="3"/>
      <c r="H51" s="3"/>
      <c r="I51" s="3"/>
      <c r="J51" s="3"/>
      <c r="K51" s="3"/>
    </row>
    <row r="52" spans="1:11" ht="21" customHeight="1">
      <c r="A52" s="53" t="s">
        <v>326</v>
      </c>
      <c r="D52" s="1"/>
      <c r="E52" s="16">
        <v>-309481</v>
      </c>
      <c r="G52" s="65" t="s">
        <v>131</v>
      </c>
      <c r="I52" s="209">
        <v>-55678</v>
      </c>
      <c r="K52" s="209">
        <v>296243</v>
      </c>
    </row>
    <row r="53" spans="1:11" ht="23.25" customHeight="1">
      <c r="A53" s="53" t="s">
        <v>256</v>
      </c>
      <c r="B53" s="104"/>
      <c r="E53" s="20"/>
      <c r="F53" s="20"/>
      <c r="G53" s="20"/>
      <c r="H53" s="20"/>
      <c r="I53" s="20"/>
      <c r="J53" s="20"/>
      <c r="K53" s="20"/>
    </row>
    <row r="54" spans="1:11" ht="23.25" customHeight="1">
      <c r="A54" s="53" t="s">
        <v>261</v>
      </c>
      <c r="B54" s="104"/>
      <c r="C54" s="2">
        <v>5</v>
      </c>
      <c r="E54" s="20">
        <v>-8673448</v>
      </c>
      <c r="F54" s="20"/>
      <c r="G54" s="194">
        <v>0</v>
      </c>
      <c r="H54" s="20"/>
      <c r="I54" s="65" t="s">
        <v>131</v>
      </c>
      <c r="J54" s="20"/>
      <c r="K54" s="194">
        <v>0</v>
      </c>
    </row>
    <row r="55" spans="1:11" ht="21" customHeight="1">
      <c r="A55" s="41" t="s">
        <v>74</v>
      </c>
      <c r="B55" s="41"/>
      <c r="C55" s="3"/>
      <c r="D55" s="1"/>
      <c r="G55" s="3"/>
      <c r="H55" s="3"/>
      <c r="I55" s="3"/>
      <c r="J55" s="3"/>
      <c r="K55" s="3"/>
    </row>
    <row r="56" spans="1:11" ht="21" customHeight="1">
      <c r="A56" s="53" t="s">
        <v>262</v>
      </c>
      <c r="B56" s="41"/>
      <c r="C56" s="2" t="s">
        <v>272</v>
      </c>
      <c r="D56" s="1"/>
      <c r="E56" s="16">
        <v>-4138445</v>
      </c>
      <c r="G56" s="16">
        <v>-3862900</v>
      </c>
      <c r="I56" s="65" t="s">
        <v>131</v>
      </c>
      <c r="J56" s="209"/>
      <c r="K56" s="65" t="s">
        <v>131</v>
      </c>
    </row>
    <row r="57" spans="1:11" ht="21" customHeight="1">
      <c r="A57" s="53" t="s">
        <v>324</v>
      </c>
      <c r="C57" s="2">
        <v>36</v>
      </c>
      <c r="D57" s="1"/>
      <c r="E57" s="77">
        <v>2674667</v>
      </c>
      <c r="G57" s="77">
        <v>2898045</v>
      </c>
      <c r="I57" s="40">
        <v>-4610</v>
      </c>
      <c r="K57" s="40">
        <v>261060</v>
      </c>
    </row>
    <row r="58" spans="4:11" ht="21" customHeight="1">
      <c r="D58" s="1"/>
      <c r="E58" s="76">
        <f>SUM(E50:E57)+SUM(E9:E37)</f>
        <v>15770852</v>
      </c>
      <c r="G58" s="76">
        <f>SUM(G50:G57)+SUM(G9:G37)</f>
        <v>21150908</v>
      </c>
      <c r="I58" s="76">
        <f>SUM(I50:I57)+SUM(I9:I37)</f>
        <v>2826059</v>
      </c>
      <c r="K58" s="76">
        <f>SUM(K50:K57)+SUM(K9:K37)</f>
        <v>8372545</v>
      </c>
    </row>
    <row r="59" spans="1:4" ht="23.25" customHeight="1">
      <c r="A59" s="5" t="s">
        <v>35</v>
      </c>
      <c r="B59" s="5"/>
      <c r="D59" s="1"/>
    </row>
    <row r="60" spans="1:11" ht="21.75" customHeight="1">
      <c r="A60" s="3" t="s">
        <v>59</v>
      </c>
      <c r="D60" s="1"/>
      <c r="E60" s="16">
        <v>-4274952</v>
      </c>
      <c r="G60" s="16">
        <v>-184109</v>
      </c>
      <c r="I60" s="9">
        <v>634850</v>
      </c>
      <c r="K60" s="9">
        <v>572727</v>
      </c>
    </row>
    <row r="61" spans="1:11" ht="21">
      <c r="A61" s="3" t="s">
        <v>4</v>
      </c>
      <c r="D61" s="1"/>
      <c r="E61" s="16">
        <v>-10184514</v>
      </c>
      <c r="G61" s="16">
        <v>249356</v>
      </c>
      <c r="I61" s="9">
        <v>-2259651</v>
      </c>
      <c r="K61" s="9">
        <v>132049</v>
      </c>
    </row>
    <row r="62" spans="1:11" ht="23.25" customHeight="1">
      <c r="A62" s="53" t="s">
        <v>258</v>
      </c>
      <c r="E62" s="20">
        <v>-766325</v>
      </c>
      <c r="F62" s="20"/>
      <c r="G62" s="20">
        <v>-2374526</v>
      </c>
      <c r="H62" s="20"/>
      <c r="I62" s="73">
        <v>41802</v>
      </c>
      <c r="J62" s="20"/>
      <c r="K62" s="73">
        <v>-453844</v>
      </c>
    </row>
    <row r="63" spans="1:11" ht="21.75" customHeight="1">
      <c r="A63" s="3" t="s">
        <v>5</v>
      </c>
      <c r="D63" s="1"/>
      <c r="E63" s="16">
        <v>1988660</v>
      </c>
      <c r="G63" s="16">
        <v>-695989</v>
      </c>
      <c r="I63" s="9">
        <v>-106707</v>
      </c>
      <c r="K63" s="9">
        <v>-147848</v>
      </c>
    </row>
    <row r="64" spans="1:11" ht="21.75" customHeight="1">
      <c r="A64" s="3" t="s">
        <v>9</v>
      </c>
      <c r="D64" s="1"/>
      <c r="E64" s="16">
        <v>-701475</v>
      </c>
      <c r="G64" s="16">
        <v>81187</v>
      </c>
      <c r="I64" s="9">
        <v>-1648</v>
      </c>
      <c r="K64" s="9">
        <v>-9757</v>
      </c>
    </row>
    <row r="65" spans="1:11" ht="21.75" customHeight="1">
      <c r="A65" s="3" t="s">
        <v>62</v>
      </c>
      <c r="D65" s="1"/>
      <c r="E65" s="16">
        <v>3126252</v>
      </c>
      <c r="G65" s="16">
        <v>2080129</v>
      </c>
      <c r="I65" s="9">
        <v>-1205744</v>
      </c>
      <c r="K65" s="9">
        <v>772435</v>
      </c>
    </row>
    <row r="66" spans="1:11" ht="21.75" customHeight="1">
      <c r="A66" s="3" t="s">
        <v>14</v>
      </c>
      <c r="D66" s="1"/>
      <c r="E66" s="76">
        <v>251797</v>
      </c>
      <c r="F66" s="39"/>
      <c r="G66" s="76">
        <v>298183</v>
      </c>
      <c r="H66" s="39"/>
      <c r="I66" s="39">
        <v>-78732</v>
      </c>
      <c r="J66" s="39"/>
      <c r="K66" s="39">
        <v>47731</v>
      </c>
    </row>
    <row r="67" spans="1:11" ht="21.75" customHeight="1">
      <c r="A67" s="53" t="s">
        <v>337</v>
      </c>
      <c r="D67" s="1"/>
      <c r="E67" s="16">
        <v>-210074</v>
      </c>
      <c r="G67" s="16">
        <v>-140705</v>
      </c>
      <c r="I67" s="9">
        <v>2258</v>
      </c>
      <c r="K67" s="9">
        <v>-14702</v>
      </c>
    </row>
    <row r="68" spans="1:11" ht="21.75" customHeight="1">
      <c r="A68" s="3" t="s">
        <v>42</v>
      </c>
      <c r="D68" s="1"/>
      <c r="E68" s="16">
        <v>-4471180</v>
      </c>
      <c r="G68" s="16">
        <v>-2906177</v>
      </c>
      <c r="I68" s="9">
        <v>-93436</v>
      </c>
      <c r="K68" s="9">
        <v>-48161</v>
      </c>
    </row>
    <row r="69" spans="1:11" ht="23.25" customHeight="1">
      <c r="A69" s="6" t="s">
        <v>325</v>
      </c>
      <c r="B69" s="6"/>
      <c r="D69" s="1"/>
      <c r="E69" s="12">
        <f>SUM(E58,E60:E68)</f>
        <v>529041</v>
      </c>
      <c r="F69" s="13"/>
      <c r="G69" s="12">
        <f>SUM(G58,G60:G68)</f>
        <v>17558257</v>
      </c>
      <c r="H69" s="13"/>
      <c r="I69" s="12">
        <f>SUM(I58,I60:I68)</f>
        <v>-240949</v>
      </c>
      <c r="J69" s="13"/>
      <c r="K69" s="12">
        <f>SUM(K60:K68)+K58</f>
        <v>9223175</v>
      </c>
    </row>
    <row r="70" spans="1:11" ht="4.5" customHeight="1">
      <c r="A70" s="6"/>
      <c r="B70" s="6"/>
      <c r="D70" s="1"/>
      <c r="E70" s="18"/>
      <c r="F70" s="13"/>
      <c r="G70" s="18"/>
      <c r="H70" s="13"/>
      <c r="I70" s="14"/>
      <c r="J70" s="13"/>
      <c r="K70" s="14"/>
    </row>
    <row r="71" spans="1:4" ht="23.25" customHeight="1">
      <c r="A71" s="8" t="s">
        <v>36</v>
      </c>
      <c r="B71" s="8"/>
      <c r="D71" s="1"/>
    </row>
    <row r="72" spans="1:11" ht="21.75" customHeight="1">
      <c r="A72" s="3" t="s">
        <v>92</v>
      </c>
      <c r="D72" s="1"/>
      <c r="E72" s="16">
        <v>178646</v>
      </c>
      <c r="G72" s="16">
        <v>229390</v>
      </c>
      <c r="I72" s="9">
        <v>1854706</v>
      </c>
      <c r="K72" s="9">
        <v>1786989</v>
      </c>
    </row>
    <row r="73" spans="1:11" ht="21.75" customHeight="1">
      <c r="A73" s="3" t="s">
        <v>43</v>
      </c>
      <c r="D73" s="1"/>
      <c r="E73" s="16">
        <v>2481416</v>
      </c>
      <c r="G73" s="16">
        <v>1409758</v>
      </c>
      <c r="I73" s="9">
        <v>6923602</v>
      </c>
      <c r="K73" s="9">
        <v>8857062</v>
      </c>
    </row>
    <row r="74" spans="1:11" ht="21.75" customHeight="1">
      <c r="A74" s="53" t="s">
        <v>159</v>
      </c>
      <c r="D74" s="1"/>
      <c r="E74" s="65" t="s">
        <v>131</v>
      </c>
      <c r="G74" s="65" t="s">
        <v>131</v>
      </c>
      <c r="I74" s="9">
        <v>-11210585</v>
      </c>
      <c r="K74" s="9">
        <v>8314853</v>
      </c>
    </row>
    <row r="75" spans="1:11" ht="23.25" customHeight="1">
      <c r="A75" s="53" t="s">
        <v>312</v>
      </c>
      <c r="E75" s="16">
        <v>4229148</v>
      </c>
      <c r="G75" s="65" t="s">
        <v>131</v>
      </c>
      <c r="I75" s="65" t="s">
        <v>131</v>
      </c>
      <c r="K75" s="65" t="s">
        <v>131</v>
      </c>
    </row>
    <row r="76" spans="1:2" ht="23.25" customHeight="1">
      <c r="A76" s="7" t="s">
        <v>57</v>
      </c>
      <c r="B76" s="7"/>
    </row>
    <row r="77" spans="1:2" ht="23.25">
      <c r="A77" s="7" t="s">
        <v>39</v>
      </c>
      <c r="B77" s="7"/>
    </row>
    <row r="78" spans="1:7" ht="23.25" customHeight="1">
      <c r="A78" s="256"/>
      <c r="B78" s="256"/>
      <c r="C78" s="256"/>
      <c r="D78" s="256"/>
      <c r="E78" s="256"/>
      <c r="F78" s="256"/>
      <c r="G78" s="256"/>
    </row>
    <row r="79" spans="1:11" ht="23.25" customHeight="1">
      <c r="A79" s="24"/>
      <c r="B79" s="24"/>
      <c r="C79" s="24"/>
      <c r="D79" s="24"/>
      <c r="E79" s="24"/>
      <c r="F79" s="24"/>
      <c r="G79" s="24"/>
      <c r="K79" s="57" t="s">
        <v>149</v>
      </c>
    </row>
    <row r="80" spans="1:11" s="89" customFormat="1" ht="23.25" customHeight="1">
      <c r="A80" s="3"/>
      <c r="B80" s="3"/>
      <c r="C80" s="2"/>
      <c r="D80" s="1"/>
      <c r="E80" s="253" t="s">
        <v>58</v>
      </c>
      <c r="F80" s="253"/>
      <c r="G80" s="253"/>
      <c r="H80" s="10"/>
      <c r="I80" s="253" t="s">
        <v>49</v>
      </c>
      <c r="J80" s="253"/>
      <c r="K80" s="253"/>
    </row>
    <row r="81" spans="1:11" s="5" customFormat="1" ht="23.25" customHeight="1">
      <c r="A81" s="3"/>
      <c r="B81" s="3"/>
      <c r="C81" s="2" t="s">
        <v>1</v>
      </c>
      <c r="D81" s="2"/>
      <c r="E81" s="201">
        <v>2555</v>
      </c>
      <c r="F81" s="38"/>
      <c r="G81" s="201">
        <v>2554</v>
      </c>
      <c r="H81" s="38"/>
      <c r="I81" s="201">
        <v>2555</v>
      </c>
      <c r="J81" s="38"/>
      <c r="K81" s="201">
        <v>2554</v>
      </c>
    </row>
    <row r="82" spans="1:11" ht="21.75" customHeight="1">
      <c r="A82" s="89"/>
      <c r="B82" s="89"/>
      <c r="C82" s="30"/>
      <c r="D82" s="30"/>
      <c r="E82" s="244"/>
      <c r="F82" s="210"/>
      <c r="G82" s="203" t="s">
        <v>263</v>
      </c>
      <c r="H82" s="210"/>
      <c r="I82" s="244"/>
      <c r="J82" s="210"/>
      <c r="K82" s="203" t="s">
        <v>263</v>
      </c>
    </row>
    <row r="83" spans="1:11" ht="21.75" customHeight="1">
      <c r="A83" s="8" t="s">
        <v>160</v>
      </c>
      <c r="B83" s="5"/>
      <c r="D83" s="2"/>
      <c r="E83" s="72"/>
      <c r="F83" s="72"/>
      <c r="G83" s="72"/>
      <c r="H83" s="72"/>
      <c r="I83" s="72"/>
      <c r="J83" s="72"/>
      <c r="K83" s="72"/>
    </row>
    <row r="84" spans="1:7" ht="23.25" customHeight="1">
      <c r="A84" s="53" t="s">
        <v>329</v>
      </c>
      <c r="D84" s="1"/>
      <c r="E84" s="65"/>
      <c r="G84" s="65"/>
    </row>
    <row r="85" spans="1:11" ht="23.25" customHeight="1">
      <c r="A85" s="53" t="s">
        <v>328</v>
      </c>
      <c r="C85" s="2">
        <v>6</v>
      </c>
      <c r="D85" s="1"/>
      <c r="E85" s="171">
        <v>0</v>
      </c>
      <c r="G85" s="171">
        <v>0</v>
      </c>
      <c r="I85" s="9">
        <v>10823489</v>
      </c>
      <c r="K85" s="171">
        <v>0</v>
      </c>
    </row>
    <row r="86" spans="1:11" ht="21.75" customHeight="1">
      <c r="A86" s="3" t="s">
        <v>118</v>
      </c>
      <c r="D86" s="1"/>
      <c r="E86" s="16">
        <v>-8929070</v>
      </c>
      <c r="G86" s="16">
        <v>-6966183</v>
      </c>
      <c r="I86" s="9">
        <v>-31679870</v>
      </c>
      <c r="K86" s="9">
        <v>-11955679</v>
      </c>
    </row>
    <row r="87" spans="1:11" ht="21.75" customHeight="1">
      <c r="A87" s="3" t="s">
        <v>119</v>
      </c>
      <c r="D87" s="1"/>
      <c r="E87" s="16">
        <v>7837845</v>
      </c>
      <c r="G87" s="16">
        <v>1568996</v>
      </c>
      <c r="I87" s="9">
        <v>304328</v>
      </c>
      <c r="K87" s="9">
        <v>1960601</v>
      </c>
    </row>
    <row r="88" spans="1:11" ht="21.75" customHeight="1">
      <c r="A88" s="104" t="s">
        <v>313</v>
      </c>
      <c r="D88" s="1"/>
      <c r="E88" s="16">
        <v>-45399100</v>
      </c>
      <c r="G88" s="171">
        <v>0</v>
      </c>
      <c r="I88" s="171">
        <v>0</v>
      </c>
      <c r="K88" s="171">
        <v>0</v>
      </c>
    </row>
    <row r="89" spans="1:11" ht="21.75" customHeight="1">
      <c r="A89" s="104" t="s">
        <v>217</v>
      </c>
      <c r="D89" s="1"/>
      <c r="E89" s="16">
        <v>300095</v>
      </c>
      <c r="G89" s="16">
        <v>25282</v>
      </c>
      <c r="I89" s="9">
        <v>718</v>
      </c>
      <c r="K89" s="9">
        <v>12228</v>
      </c>
    </row>
    <row r="90" spans="1:11" ht="21.75" customHeight="1">
      <c r="A90" s="53" t="s">
        <v>297</v>
      </c>
      <c r="D90" s="1"/>
      <c r="E90" s="171">
        <v>0</v>
      </c>
      <c r="G90" s="171">
        <v>0</v>
      </c>
      <c r="I90" s="9">
        <v>-8873288</v>
      </c>
      <c r="K90" s="9">
        <v>1960192</v>
      </c>
    </row>
    <row r="91" spans="1:11" s="5" customFormat="1" ht="23.25" customHeight="1">
      <c r="A91" s="53" t="s">
        <v>314</v>
      </c>
      <c r="B91" s="3"/>
      <c r="C91" s="2"/>
      <c r="D91" s="1"/>
      <c r="E91" s="16">
        <v>83</v>
      </c>
      <c r="F91" s="9"/>
      <c r="G91" s="171">
        <v>0</v>
      </c>
      <c r="H91" s="9"/>
      <c r="I91" s="171">
        <v>0</v>
      </c>
      <c r="J91" s="9"/>
      <c r="K91" s="171">
        <v>0</v>
      </c>
    </row>
    <row r="92" spans="1:11" ht="21.75" customHeight="1">
      <c r="A92" s="3" t="s">
        <v>218</v>
      </c>
      <c r="B92" s="5"/>
      <c r="D92" s="2"/>
      <c r="E92" s="16">
        <v>-424</v>
      </c>
      <c r="F92" s="72"/>
      <c r="G92" s="16">
        <v>-532</v>
      </c>
      <c r="H92" s="72"/>
      <c r="I92" s="65" t="s">
        <v>131</v>
      </c>
      <c r="J92" s="72"/>
      <c r="K92" s="9">
        <v>-67632</v>
      </c>
    </row>
    <row r="93" spans="1:11" ht="21.75" customHeight="1">
      <c r="A93" s="3" t="s">
        <v>37</v>
      </c>
      <c r="D93" s="1"/>
      <c r="E93" s="16">
        <f>-19946429</f>
        <v>-19946429</v>
      </c>
      <c r="G93" s="16">
        <v>-10287375</v>
      </c>
      <c r="I93" s="9">
        <v>-4323273</v>
      </c>
      <c r="K93" s="9">
        <v>-3327004</v>
      </c>
    </row>
    <row r="94" spans="1:11" ht="21.75" customHeight="1">
      <c r="A94" s="3" t="s">
        <v>77</v>
      </c>
      <c r="D94" s="1"/>
      <c r="E94" s="16">
        <v>127933</v>
      </c>
      <c r="G94" s="16">
        <v>95944</v>
      </c>
      <c r="I94" s="9">
        <v>47893</v>
      </c>
      <c r="K94" s="9">
        <v>35496</v>
      </c>
    </row>
    <row r="95" spans="1:11" ht="21.75" customHeight="1">
      <c r="A95" s="53" t="s">
        <v>277</v>
      </c>
      <c r="D95" s="1"/>
      <c r="E95" s="16">
        <v>-139151</v>
      </c>
      <c r="G95" s="16">
        <v>-123902</v>
      </c>
      <c r="I95" s="9">
        <v>-15896</v>
      </c>
      <c r="K95" s="9">
        <v>-14355</v>
      </c>
    </row>
    <row r="96" spans="1:11" ht="21.75" customHeight="1">
      <c r="A96" s="53" t="s">
        <v>278</v>
      </c>
      <c r="D96" s="1"/>
      <c r="E96" s="65" t="s">
        <v>131</v>
      </c>
      <c r="G96" s="16">
        <v>7</v>
      </c>
      <c r="I96" s="65" t="s">
        <v>131</v>
      </c>
      <c r="K96" s="172">
        <v>7</v>
      </c>
    </row>
    <row r="97" spans="1:11" ht="21.75" customHeight="1">
      <c r="A97" s="53" t="s">
        <v>331</v>
      </c>
      <c r="D97" s="1"/>
      <c r="E97" s="16">
        <v>-234927</v>
      </c>
      <c r="G97" s="65" t="s">
        <v>131</v>
      </c>
      <c r="I97" s="65" t="s">
        <v>131</v>
      </c>
      <c r="K97" s="65" t="s">
        <v>131</v>
      </c>
    </row>
    <row r="98" spans="1:11" ht="21">
      <c r="A98" s="53" t="s">
        <v>221</v>
      </c>
      <c r="D98" s="1"/>
      <c r="E98" s="65" t="s">
        <v>131</v>
      </c>
      <c r="F98" s="39"/>
      <c r="G98" s="65" t="s">
        <v>131</v>
      </c>
      <c r="H98" s="39"/>
      <c r="I98" s="9">
        <v>1116</v>
      </c>
      <c r="J98" s="39"/>
      <c r="K98" s="9">
        <v>578319</v>
      </c>
    </row>
    <row r="99" spans="1:11" ht="23.25" customHeight="1">
      <c r="A99" s="6" t="s">
        <v>132</v>
      </c>
      <c r="B99" s="6"/>
      <c r="D99" s="1"/>
      <c r="E99" s="12">
        <f>SUM(E85:E98)+SUM(E72:E75)</f>
        <v>-59493935</v>
      </c>
      <c r="F99" s="13"/>
      <c r="G99" s="12">
        <f>SUM(G85:G98)+SUM(G72:G75)</f>
        <v>-14048615</v>
      </c>
      <c r="H99" s="13"/>
      <c r="I99" s="12">
        <f>SUM(I85:I98)+SUM(I72:I75)</f>
        <v>-36147060</v>
      </c>
      <c r="J99" s="13"/>
      <c r="K99" s="12">
        <f>SUM(K85:K98)+SUM(K72:K75)</f>
        <v>8141077</v>
      </c>
    </row>
    <row r="100" spans="4:11" ht="21.75" customHeight="1">
      <c r="D100" s="2"/>
      <c r="E100" s="72"/>
      <c r="F100" s="72"/>
      <c r="G100" s="72"/>
      <c r="H100" s="72"/>
      <c r="I100" s="72"/>
      <c r="J100" s="72"/>
      <c r="K100" s="72"/>
    </row>
    <row r="101" spans="1:4" ht="21.75" customHeight="1">
      <c r="A101" s="8" t="s">
        <v>38</v>
      </c>
      <c r="B101" s="8"/>
      <c r="D101" s="1"/>
    </row>
    <row r="102" spans="1:11" ht="21.75" customHeight="1">
      <c r="A102" s="3" t="s">
        <v>86</v>
      </c>
      <c r="D102" s="1"/>
      <c r="E102" s="16">
        <f>-5508948</f>
        <v>-5508948</v>
      </c>
      <c r="G102" s="16">
        <v>-2256420</v>
      </c>
      <c r="I102" s="9">
        <v>-2278098</v>
      </c>
      <c r="K102" s="9">
        <v>-1672589</v>
      </c>
    </row>
    <row r="103" spans="1:11" ht="21.75" customHeight="1">
      <c r="A103" s="53" t="s">
        <v>229</v>
      </c>
      <c r="D103" s="1"/>
      <c r="E103" s="16">
        <v>13007088</v>
      </c>
      <c r="G103" s="16">
        <v>12889292</v>
      </c>
      <c r="I103" s="9">
        <v>3837904</v>
      </c>
      <c r="K103" s="9">
        <v>711705</v>
      </c>
    </row>
    <row r="104" spans="1:11" ht="21.75" customHeight="1">
      <c r="A104" s="53" t="s">
        <v>288</v>
      </c>
      <c r="D104" s="1"/>
      <c r="E104" s="16">
        <v>4879162</v>
      </c>
      <c r="G104" s="65" t="s">
        <v>131</v>
      </c>
      <c r="I104" s="9">
        <v>4879162</v>
      </c>
      <c r="K104" s="65" t="s">
        <v>131</v>
      </c>
    </row>
    <row r="105" spans="1:11" ht="21.75" customHeight="1">
      <c r="A105" s="53" t="s">
        <v>289</v>
      </c>
      <c r="D105" s="1"/>
      <c r="E105" s="65" t="s">
        <v>131</v>
      </c>
      <c r="G105" s="65" t="s">
        <v>131</v>
      </c>
      <c r="I105" s="9">
        <v>350000</v>
      </c>
      <c r="K105" s="9">
        <v>1000</v>
      </c>
    </row>
    <row r="106" spans="1:11" ht="21.75" customHeight="1">
      <c r="A106" s="53" t="s">
        <v>315</v>
      </c>
      <c r="D106" s="1"/>
      <c r="E106" s="16">
        <v>-63193</v>
      </c>
      <c r="G106" s="65" t="s">
        <v>131</v>
      </c>
      <c r="I106" s="65" t="s">
        <v>131</v>
      </c>
      <c r="K106" s="65" t="s">
        <v>131</v>
      </c>
    </row>
    <row r="107" spans="1:11" ht="21.75" customHeight="1">
      <c r="A107" s="53" t="s">
        <v>316</v>
      </c>
      <c r="D107" s="1"/>
      <c r="E107" s="16">
        <v>-40934</v>
      </c>
      <c r="G107" s="65" t="s">
        <v>131</v>
      </c>
      <c r="I107" s="65" t="s">
        <v>131</v>
      </c>
      <c r="K107" s="65" t="s">
        <v>131</v>
      </c>
    </row>
    <row r="108" spans="1:11" ht="21.75" customHeight="1">
      <c r="A108" s="53" t="s">
        <v>145</v>
      </c>
      <c r="D108" s="1"/>
      <c r="E108" s="16">
        <v>-5069</v>
      </c>
      <c r="G108" s="16">
        <v>-2743</v>
      </c>
      <c r="I108" s="65" t="s">
        <v>131</v>
      </c>
      <c r="K108" s="65" t="s">
        <v>131</v>
      </c>
    </row>
    <row r="109" spans="1:11" ht="23.25" customHeight="1">
      <c r="A109" s="3" t="s">
        <v>124</v>
      </c>
      <c r="D109" s="1"/>
      <c r="E109" s="16">
        <v>32152614</v>
      </c>
      <c r="G109" s="16">
        <v>2379710</v>
      </c>
      <c r="I109" s="9">
        <v>3082000</v>
      </c>
      <c r="K109" s="65" t="s">
        <v>131</v>
      </c>
    </row>
    <row r="110" spans="1:2" ht="23.25" customHeight="1">
      <c r="A110" s="7" t="s">
        <v>57</v>
      </c>
      <c r="B110" s="7"/>
    </row>
    <row r="111" spans="1:2" ht="23.25">
      <c r="A111" s="7" t="s">
        <v>39</v>
      </c>
      <c r="B111" s="7"/>
    </row>
    <row r="112" spans="1:7" ht="23.25" customHeight="1">
      <c r="A112" s="256"/>
      <c r="B112" s="256"/>
      <c r="C112" s="256"/>
      <c r="D112" s="256"/>
      <c r="E112" s="256"/>
      <c r="F112" s="256"/>
      <c r="G112" s="256"/>
    </row>
    <row r="113" spans="1:11" ht="23.25" customHeight="1">
      <c r="A113" s="24"/>
      <c r="B113" s="24"/>
      <c r="C113" s="24"/>
      <c r="D113" s="24"/>
      <c r="E113" s="24"/>
      <c r="F113" s="24"/>
      <c r="G113" s="24"/>
      <c r="K113" s="57" t="s">
        <v>149</v>
      </c>
    </row>
    <row r="114" spans="1:11" s="89" customFormat="1" ht="23.25" customHeight="1">
      <c r="A114" s="3"/>
      <c r="B114" s="3"/>
      <c r="C114" s="2"/>
      <c r="D114" s="1"/>
      <c r="E114" s="253" t="s">
        <v>58</v>
      </c>
      <c r="F114" s="253"/>
      <c r="G114" s="253"/>
      <c r="H114" s="10"/>
      <c r="I114" s="253" t="s">
        <v>49</v>
      </c>
      <c r="J114" s="253"/>
      <c r="K114" s="253"/>
    </row>
    <row r="115" spans="1:11" s="5" customFormat="1" ht="23.25" customHeight="1">
      <c r="A115" s="3"/>
      <c r="B115" s="3"/>
      <c r="C115" s="2" t="s">
        <v>1</v>
      </c>
      <c r="D115" s="2"/>
      <c r="E115" s="201">
        <v>2555</v>
      </c>
      <c r="F115" s="38"/>
      <c r="G115" s="201">
        <v>2554</v>
      </c>
      <c r="H115" s="38"/>
      <c r="I115" s="201">
        <v>2555</v>
      </c>
      <c r="J115" s="38"/>
      <c r="K115" s="201">
        <v>2554</v>
      </c>
    </row>
    <row r="116" spans="1:11" ht="21.75" customHeight="1">
      <c r="A116" s="89"/>
      <c r="B116" s="89"/>
      <c r="C116" s="30"/>
      <c r="D116" s="30"/>
      <c r="E116" s="244"/>
      <c r="F116" s="210"/>
      <c r="G116" s="203" t="s">
        <v>263</v>
      </c>
      <c r="H116" s="210"/>
      <c r="I116" s="244"/>
      <c r="J116" s="210"/>
      <c r="K116" s="203" t="s">
        <v>263</v>
      </c>
    </row>
    <row r="117" spans="1:11" ht="21.75" customHeight="1">
      <c r="A117" s="8" t="s">
        <v>294</v>
      </c>
      <c r="B117" s="5"/>
      <c r="D117" s="2"/>
      <c r="E117" s="72"/>
      <c r="F117" s="72"/>
      <c r="G117" s="72"/>
      <c r="H117" s="72"/>
      <c r="I117" s="72"/>
      <c r="J117" s="72"/>
      <c r="K117" s="72"/>
    </row>
    <row r="118" spans="1:11" ht="23.25" customHeight="1">
      <c r="A118" s="3" t="s">
        <v>121</v>
      </c>
      <c r="D118" s="1"/>
      <c r="E118" s="16">
        <v>-5111261</v>
      </c>
      <c r="G118" s="16">
        <v>-1377042</v>
      </c>
      <c r="I118" s="9">
        <v>-1900000</v>
      </c>
      <c r="K118" s="9">
        <v>-800000</v>
      </c>
    </row>
    <row r="119" spans="1:11" s="5" customFormat="1" ht="23.25" customHeight="1">
      <c r="A119" s="3" t="s">
        <v>67</v>
      </c>
      <c r="B119" s="3"/>
      <c r="C119" s="2"/>
      <c r="D119" s="1"/>
      <c r="E119" s="16">
        <v>21060000</v>
      </c>
      <c r="F119" s="9"/>
      <c r="G119" s="16">
        <v>16000000</v>
      </c>
      <c r="H119" s="9"/>
      <c r="I119" s="9">
        <v>21060000</v>
      </c>
      <c r="J119" s="9"/>
      <c r="K119" s="9">
        <v>16000000</v>
      </c>
    </row>
    <row r="120" spans="1:11" ht="21.75" customHeight="1">
      <c r="A120" s="3" t="s">
        <v>78</v>
      </c>
      <c r="D120" s="1"/>
      <c r="E120" s="16">
        <v>-4473879</v>
      </c>
      <c r="G120" s="16">
        <v>-6800000</v>
      </c>
      <c r="I120" s="9">
        <v>-2500000</v>
      </c>
      <c r="K120" s="9">
        <v>-6800000</v>
      </c>
    </row>
    <row r="121" spans="1:11" ht="21.75" customHeight="1">
      <c r="A121" s="53" t="s">
        <v>273</v>
      </c>
      <c r="B121" s="5"/>
      <c r="D121" s="2"/>
      <c r="E121" s="16">
        <v>1302127</v>
      </c>
      <c r="F121" s="72"/>
      <c r="G121" s="65" t="s">
        <v>131</v>
      </c>
      <c r="I121" s="65" t="s">
        <v>131</v>
      </c>
      <c r="J121" s="72"/>
      <c r="K121" s="65" t="s">
        <v>131</v>
      </c>
    </row>
    <row r="122" spans="1:11" ht="21.75" customHeight="1">
      <c r="A122" s="53" t="s">
        <v>228</v>
      </c>
      <c r="D122" s="1"/>
      <c r="E122" s="16">
        <f>-306804-27773</f>
        <v>-334577</v>
      </c>
      <c r="G122" s="16">
        <v>70624</v>
      </c>
      <c r="I122" s="9">
        <f>-27773-12848</f>
        <v>-40621</v>
      </c>
      <c r="K122" s="9">
        <v>-7926</v>
      </c>
    </row>
    <row r="123" spans="1:11" ht="21.75" customHeight="1">
      <c r="A123" s="53" t="s">
        <v>222</v>
      </c>
      <c r="D123" s="1"/>
      <c r="E123" s="209"/>
      <c r="G123" s="209"/>
      <c r="H123" s="3"/>
      <c r="I123" s="3"/>
      <c r="J123" s="3"/>
      <c r="K123" s="3"/>
    </row>
    <row r="124" spans="1:11" ht="21.75" customHeight="1">
      <c r="A124" s="53" t="s">
        <v>223</v>
      </c>
      <c r="D124" s="1"/>
      <c r="E124" s="209">
        <v>-1</v>
      </c>
      <c r="G124" s="209">
        <v>-1</v>
      </c>
      <c r="I124" s="65" t="s">
        <v>131</v>
      </c>
      <c r="K124" s="65" t="s">
        <v>131</v>
      </c>
    </row>
    <row r="125" spans="1:4" ht="21.75" customHeight="1">
      <c r="A125" s="53" t="s">
        <v>144</v>
      </c>
      <c r="D125" s="1"/>
    </row>
    <row r="126" spans="1:11" ht="23.25" customHeight="1">
      <c r="A126" s="53" t="s">
        <v>143</v>
      </c>
      <c r="D126" s="1"/>
      <c r="E126" s="16">
        <v>-8862975</v>
      </c>
      <c r="G126" s="16">
        <v>-7652887</v>
      </c>
      <c r="I126" s="9">
        <v>-9289020</v>
      </c>
      <c r="K126" s="9">
        <v>-8104631</v>
      </c>
    </row>
    <row r="127" spans="1:11" ht="23.25" customHeight="1">
      <c r="A127" s="53" t="s">
        <v>203</v>
      </c>
      <c r="D127" s="1"/>
      <c r="E127" s="16">
        <v>-1551048</v>
      </c>
      <c r="G127" s="16">
        <v>-228138</v>
      </c>
      <c r="I127" s="65" t="s">
        <v>131</v>
      </c>
      <c r="K127" s="65" t="s">
        <v>131</v>
      </c>
    </row>
    <row r="128" spans="1:11" ht="23.25" customHeight="1">
      <c r="A128" s="6" t="s">
        <v>54</v>
      </c>
      <c r="B128" s="6"/>
      <c r="D128" s="1"/>
      <c r="E128" s="12">
        <f>SUM(E102:E109)+SUM(E118:E127)</f>
        <v>46449106</v>
      </c>
      <c r="F128" s="13"/>
      <c r="G128" s="12">
        <f>SUM(G102:G109)+SUM(G118:G127)</f>
        <v>13022395</v>
      </c>
      <c r="H128" s="13"/>
      <c r="I128" s="12">
        <f>SUM(I102:I109)+SUM(I118:I127)</f>
        <v>17201327</v>
      </c>
      <c r="J128" s="13"/>
      <c r="K128" s="12">
        <f>SUM(K102:K109)+SUM(K118:K127)</f>
        <v>-672441</v>
      </c>
    </row>
    <row r="129" spans="1:11" ht="23.25" customHeight="1">
      <c r="A129" s="6"/>
      <c r="B129" s="6"/>
      <c r="D129" s="1"/>
      <c r="E129" s="14"/>
      <c r="F129" s="13"/>
      <c r="G129" s="14"/>
      <c r="H129" s="13"/>
      <c r="I129" s="14"/>
      <c r="J129" s="13"/>
      <c r="K129" s="14"/>
    </row>
    <row r="130" spans="1:11" ht="23.25" customHeight="1">
      <c r="A130" s="6" t="s">
        <v>161</v>
      </c>
      <c r="B130" s="6"/>
      <c r="D130" s="1"/>
      <c r="E130" s="3"/>
      <c r="F130" s="3"/>
      <c r="G130" s="3"/>
      <c r="H130" s="3"/>
      <c r="I130" s="3"/>
      <c r="J130" s="3"/>
      <c r="K130" s="3"/>
    </row>
    <row r="131" spans="1:11" ht="23.25" customHeight="1">
      <c r="A131" s="6" t="s">
        <v>162</v>
      </c>
      <c r="B131" s="6"/>
      <c r="D131" s="1"/>
      <c r="E131" s="19">
        <f>E69+E99+E128</f>
        <v>-12515788</v>
      </c>
      <c r="F131" s="13"/>
      <c r="G131" s="19">
        <f>G69+G99+G128</f>
        <v>16532037</v>
      </c>
      <c r="H131" s="13"/>
      <c r="I131" s="19">
        <f>I69+I99+I128</f>
        <v>-19186682</v>
      </c>
      <c r="J131" s="13"/>
      <c r="K131" s="19">
        <f>K69+K99+K128</f>
        <v>16691811</v>
      </c>
    </row>
    <row r="132" spans="1:11" ht="23.25" customHeight="1">
      <c r="A132" s="41" t="s">
        <v>55</v>
      </c>
      <c r="B132" s="41"/>
      <c r="D132" s="1"/>
      <c r="E132" s="16">
        <v>23993026</v>
      </c>
      <c r="G132" s="16">
        <v>7754662</v>
      </c>
      <c r="I132" s="9">
        <v>20472567</v>
      </c>
      <c r="K132" s="9">
        <v>3780756</v>
      </c>
    </row>
    <row r="133" spans="1:4" ht="23.25" customHeight="1">
      <c r="A133" s="41" t="s">
        <v>120</v>
      </c>
      <c r="B133" s="41"/>
      <c r="D133" s="1"/>
    </row>
    <row r="134" spans="1:11" ht="21">
      <c r="A134" s="52" t="s">
        <v>226</v>
      </c>
      <c r="B134" s="41"/>
      <c r="D134" s="1"/>
      <c r="E134" s="76">
        <v>773108</v>
      </c>
      <c r="G134" s="76">
        <v>-293673</v>
      </c>
      <c r="I134" s="65" t="s">
        <v>131</v>
      </c>
      <c r="K134" s="65" t="s">
        <v>131</v>
      </c>
    </row>
    <row r="135" spans="1:11" ht="23.25" customHeight="1" thickBot="1">
      <c r="A135" s="6" t="s">
        <v>56</v>
      </c>
      <c r="B135" s="6"/>
      <c r="D135" s="1"/>
      <c r="E135" s="15">
        <f>SUM(E131:E134)</f>
        <v>12250346</v>
      </c>
      <c r="F135" s="13"/>
      <c r="G135" s="15">
        <f>SUM(G131:G134)</f>
        <v>23993026</v>
      </c>
      <c r="H135" s="13"/>
      <c r="I135" s="15">
        <f>SUM(I131:I134)</f>
        <v>1285885</v>
      </c>
      <c r="J135" s="13"/>
      <c r="K135" s="15">
        <f>SUM(K131:K134)</f>
        <v>20472567</v>
      </c>
    </row>
    <row r="136" spans="4:11" ht="22.5" customHeight="1" thickTop="1">
      <c r="D136" s="2"/>
      <c r="E136" s="71"/>
      <c r="F136" s="72"/>
      <c r="G136" s="72"/>
      <c r="H136" s="72"/>
      <c r="I136" s="72"/>
      <c r="J136" s="72"/>
      <c r="K136" s="72"/>
    </row>
    <row r="137" spans="1:2" ht="22.5" customHeight="1">
      <c r="A137" s="8" t="s">
        <v>79</v>
      </c>
      <c r="B137" s="17"/>
    </row>
    <row r="138" spans="1:11" ht="22.5" customHeight="1">
      <c r="A138" s="252" t="s">
        <v>336</v>
      </c>
      <c r="B138" s="4" t="s">
        <v>3</v>
      </c>
      <c r="C138" s="17"/>
      <c r="D138" s="17"/>
      <c r="E138" s="20"/>
      <c r="F138" s="20"/>
      <c r="G138" s="20"/>
      <c r="H138" s="20"/>
      <c r="I138" s="20"/>
      <c r="J138" s="20"/>
      <c r="K138" s="20"/>
    </row>
    <row r="139" spans="1:11" ht="22.5" customHeight="1">
      <c r="A139" s="53" t="s">
        <v>335</v>
      </c>
      <c r="B139" s="53" t="s">
        <v>122</v>
      </c>
      <c r="D139" s="2"/>
      <c r="E139" s="20"/>
      <c r="F139" s="20"/>
      <c r="G139" s="20"/>
      <c r="H139" s="20"/>
      <c r="I139" s="20"/>
      <c r="J139" s="20"/>
      <c r="K139" s="20"/>
    </row>
    <row r="140" spans="1:11" ht="22.5" customHeight="1">
      <c r="A140" s="53" t="s">
        <v>335</v>
      </c>
      <c r="B140" s="53" t="s">
        <v>3</v>
      </c>
      <c r="C140" s="2">
        <v>8</v>
      </c>
      <c r="D140" s="2"/>
      <c r="E140" s="20">
        <f>'[1]BL (3)'!D9</f>
        <v>12258401</v>
      </c>
      <c r="F140" s="20"/>
      <c r="G140" s="20">
        <f>'[1]BL (3)'!F9</f>
        <v>24341345</v>
      </c>
      <c r="H140" s="20"/>
      <c r="I140" s="20">
        <f>'[1]BL (3)'!J9</f>
        <v>1290419</v>
      </c>
      <c r="J140" s="20"/>
      <c r="K140" s="20">
        <f>'[1]BL (3)'!L9</f>
        <v>20477018</v>
      </c>
    </row>
    <row r="141" spans="1:11" ht="23.25" customHeight="1">
      <c r="A141" s="53" t="s">
        <v>335</v>
      </c>
      <c r="B141" s="53" t="s">
        <v>125</v>
      </c>
      <c r="C141" s="2">
        <v>24</v>
      </c>
      <c r="D141" s="2"/>
      <c r="E141" s="21">
        <v>-8055</v>
      </c>
      <c r="F141" s="20"/>
      <c r="G141" s="21">
        <v>-348319</v>
      </c>
      <c r="H141" s="20"/>
      <c r="I141" s="21">
        <v>-4534</v>
      </c>
      <c r="J141" s="20"/>
      <c r="K141" s="21">
        <v>-4451</v>
      </c>
    </row>
    <row r="142" spans="1:11" ht="23.25" customHeight="1" thickBot="1">
      <c r="A142" s="4"/>
      <c r="B142" s="4" t="s">
        <v>126</v>
      </c>
      <c r="C142" s="17"/>
      <c r="D142" s="17"/>
      <c r="E142" s="15">
        <f>SUM(E140:E141)</f>
        <v>12250346</v>
      </c>
      <c r="F142" s="23"/>
      <c r="G142" s="22">
        <f>SUM(G140:G141)</f>
        <v>23993026</v>
      </c>
      <c r="H142" s="23"/>
      <c r="I142" s="22">
        <f>SUM(I140:I141)</f>
        <v>1285885</v>
      </c>
      <c r="J142" s="23"/>
      <c r="K142" s="22">
        <f>SUM(K140:K141)</f>
        <v>20472567</v>
      </c>
    </row>
    <row r="143" spans="1:11" ht="23.25" customHeight="1" thickTop="1">
      <c r="A143" s="7" t="s">
        <v>57</v>
      </c>
      <c r="B143" s="7"/>
      <c r="K143" s="16"/>
    </row>
    <row r="144" spans="1:2" ht="23.25" customHeight="1">
      <c r="A144" s="7" t="s">
        <v>39</v>
      </c>
      <c r="B144" s="7"/>
    </row>
    <row r="146" spans="1:11" ht="23.25" customHeight="1">
      <c r="A146" s="250" t="s">
        <v>333</v>
      </c>
      <c r="B146" s="4" t="s">
        <v>334</v>
      </c>
      <c r="C146" s="251"/>
      <c r="D146" s="25"/>
      <c r="E146" s="3"/>
      <c r="F146" s="25"/>
      <c r="G146" s="3"/>
      <c r="H146" s="3"/>
      <c r="I146" s="3"/>
      <c r="J146" s="3"/>
      <c r="K146" s="3"/>
    </row>
    <row r="147" spans="1:11" ht="23.25" customHeight="1">
      <c r="A147" s="250"/>
      <c r="B147" s="4"/>
      <c r="C147" s="251"/>
      <c r="D147" s="25"/>
      <c r="E147" s="3"/>
      <c r="F147" s="25"/>
      <c r="G147" s="3"/>
      <c r="H147" s="3"/>
      <c r="I147" s="3"/>
      <c r="J147" s="3"/>
      <c r="K147" s="3"/>
    </row>
    <row r="148" spans="1:11" ht="23.25" customHeight="1">
      <c r="A148" s="250"/>
      <c r="B148" t="s">
        <v>338</v>
      </c>
      <c r="C148" s="251"/>
      <c r="D148" s="25"/>
      <c r="E148" s="3"/>
      <c r="F148" s="25"/>
      <c r="G148" s="3"/>
      <c r="H148" s="3"/>
      <c r="I148" s="3"/>
      <c r="J148" s="3"/>
      <c r="K148" s="3"/>
    </row>
    <row r="149" spans="1:11" ht="23.25" customHeight="1">
      <c r="A149" s="250"/>
      <c r="B149"/>
      <c r="C149" s="251"/>
      <c r="D149" s="25"/>
      <c r="E149" s="3"/>
      <c r="F149" s="25"/>
      <c r="G149" s="3"/>
      <c r="H149" s="3"/>
      <c r="I149" s="3"/>
      <c r="J149" s="3"/>
      <c r="K149" s="3"/>
    </row>
    <row r="150" spans="1:11" ht="23.25" customHeight="1">
      <c r="A150" s="25"/>
      <c r="B150" t="s">
        <v>343</v>
      </c>
      <c r="C150" s="251"/>
      <c r="D150" s="25"/>
      <c r="E150" s="3"/>
      <c r="F150" s="25"/>
      <c r="G150" s="3"/>
      <c r="H150" s="3"/>
      <c r="I150" s="3"/>
      <c r="J150" s="3"/>
      <c r="K150" s="3"/>
    </row>
    <row r="151" spans="1:11" ht="23.25" customHeight="1">
      <c r="A151" s="25"/>
      <c r="B151" s="54" t="s">
        <v>344</v>
      </c>
      <c r="C151" s="251"/>
      <c r="D151" s="25"/>
      <c r="E151" s="3"/>
      <c r="F151" s="25"/>
      <c r="G151" s="3"/>
      <c r="H151" s="3"/>
      <c r="I151" s="3"/>
      <c r="J151" s="3"/>
      <c r="K151" s="3"/>
    </row>
    <row r="152" spans="1:11" ht="23.25" customHeight="1">
      <c r="A152" s="25"/>
      <c r="B152" s="54" t="s">
        <v>345</v>
      </c>
      <c r="C152" s="251"/>
      <c r="D152" s="25"/>
      <c r="E152" s="3"/>
      <c r="F152" s="25"/>
      <c r="G152" s="3"/>
      <c r="H152" s="3"/>
      <c r="I152" s="3"/>
      <c r="J152" s="3"/>
      <c r="K152" s="3"/>
    </row>
    <row r="153" spans="1:11" ht="23.25" customHeight="1">
      <c r="A153" s="25"/>
      <c r="B153" s="54"/>
      <c r="C153" s="251"/>
      <c r="D153" s="25"/>
      <c r="E153" s="3"/>
      <c r="F153" s="25"/>
      <c r="G153" s="3"/>
      <c r="H153" s="3"/>
      <c r="I153" s="3"/>
      <c r="J153" s="3"/>
      <c r="K153" s="3"/>
    </row>
    <row r="154" spans="1:11" ht="23.25" customHeight="1">
      <c r="A154" s="25"/>
      <c r="B154" t="s">
        <v>346</v>
      </c>
      <c r="C154" s="251"/>
      <c r="D154" s="25"/>
      <c r="E154" s="3"/>
      <c r="F154" s="25"/>
      <c r="G154" s="3"/>
      <c r="H154" s="3"/>
      <c r="I154" s="3"/>
      <c r="J154" s="3"/>
      <c r="K154" s="3"/>
    </row>
    <row r="155" spans="1:11" ht="23.25" customHeight="1">
      <c r="A155" s="25"/>
      <c r="B155" t="s">
        <v>347</v>
      </c>
      <c r="C155" s="251"/>
      <c r="D155" s="25"/>
      <c r="E155" s="3"/>
      <c r="F155" s="25"/>
      <c r="G155" s="3"/>
      <c r="H155" s="3"/>
      <c r="I155" s="3"/>
      <c r="J155" s="3"/>
      <c r="K155" s="3"/>
    </row>
    <row r="156" spans="1:11" ht="23.25" customHeight="1">
      <c r="A156" s="25"/>
      <c r="B156" t="s">
        <v>348</v>
      </c>
      <c r="C156" s="251"/>
      <c r="D156" s="25"/>
      <c r="E156" s="3"/>
      <c r="F156" s="25"/>
      <c r="G156" s="3"/>
      <c r="H156" s="3"/>
      <c r="I156" s="3"/>
      <c r="J156" s="3"/>
      <c r="K156" s="3"/>
    </row>
    <row r="157" spans="1:11" ht="23.25" customHeight="1">
      <c r="A157" s="25"/>
      <c r="B157" t="s">
        <v>349</v>
      </c>
      <c r="C157" s="251"/>
      <c r="D157" s="25"/>
      <c r="E157" s="3"/>
      <c r="F157" s="25"/>
      <c r="G157" s="3"/>
      <c r="H157" s="3"/>
      <c r="I157" s="3"/>
      <c r="J157" s="3"/>
      <c r="K157" s="3"/>
    </row>
    <row r="159" ht="23.25" customHeight="1">
      <c r="B159" s="53" t="s">
        <v>350</v>
      </c>
    </row>
    <row r="160" ht="23.25" customHeight="1">
      <c r="B160" s="53" t="s">
        <v>351</v>
      </c>
    </row>
  </sheetData>
  <sheetProtection/>
  <mergeCells count="12">
    <mergeCell ref="E114:G114"/>
    <mergeCell ref="I114:K114"/>
    <mergeCell ref="A3:G3"/>
    <mergeCell ref="E5:G5"/>
    <mergeCell ref="I5:K5"/>
    <mergeCell ref="A42:G42"/>
    <mergeCell ref="E45:G45"/>
    <mergeCell ref="I45:K45"/>
    <mergeCell ref="A78:G78"/>
    <mergeCell ref="E80:G80"/>
    <mergeCell ref="I80:K80"/>
    <mergeCell ref="A112:G112"/>
  </mergeCells>
  <printOptions/>
  <pageMargins left="0.8" right="0.8" top="0.48" bottom="0.5" header="0.5" footer="0.5"/>
  <pageSetup firstPageNumber="13" useFirstPageNumber="1" horizontalDpi="600" verticalDpi="600" orientation="portrait" paperSize="9" scale="93" r:id="rId1"/>
  <headerFooter alignWithMargins="0">
    <oddFooter>&amp;L หมายเหตุประกอบงบการเงินเป็นส่วนหนึ่งของงบการเงินนี้
&amp;C&amp;P</oddFooter>
  </headerFooter>
  <rowBreaks count="4" manualBreakCount="4">
    <brk id="39" max="10" man="1"/>
    <brk id="75" max="10" man="1"/>
    <brk id="109" max="10" man="1"/>
    <brk id="1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user</cp:lastModifiedBy>
  <cp:lastPrinted>2013-02-25T07:30:23Z</cp:lastPrinted>
  <dcterms:created xsi:type="dcterms:W3CDTF">2006-01-06T08:39:44Z</dcterms:created>
  <dcterms:modified xsi:type="dcterms:W3CDTF">2013-02-26T00:41:26Z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