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20535" windowHeight="4395" tabRatio="672" activeTab="0"/>
  </bookViews>
  <sheets>
    <sheet name="BL" sheetId="1" r:id="rId1"/>
    <sheet name="CH10" sheetId="2" r:id="rId2"/>
    <sheet name="SH11" sheetId="3" r:id="rId3"/>
    <sheet name="SH12" sheetId="4" r:id="rId4"/>
    <sheet name="CF" sheetId="5" r:id="rId5"/>
  </sheets>
  <definedNames>
    <definedName name="_xlnm.Print_Area" localSheetId="0">'BL'!$A$1:$J$197</definedName>
    <definedName name="_xlnm.Print_Area" localSheetId="4">'CF'!$A$1:$K$114</definedName>
    <definedName name="_xlnm.Print_Area" localSheetId="1">'CH10'!$A$1:$AE$33</definedName>
    <definedName name="_xlnm.Print_Area" localSheetId="2">'SH11'!$A$1:$AE$36</definedName>
    <definedName name="_xlnm.Print_Area" localSheetId="3">'SH12'!$A$1:$S$22</definedName>
  </definedNames>
  <calcPr fullCalcOnLoad="1"/>
</workbook>
</file>

<file path=xl/sharedStrings.xml><?xml version="1.0" encoding="utf-8"?>
<sst xmlns="http://schemas.openxmlformats.org/spreadsheetml/2006/main" count="579" uniqueCount="286">
  <si>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</si>
  <si>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</si>
  <si>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</si>
  <si>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</si>
  <si>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</si>
  <si>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</si>
  <si>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</si>
  <si>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</si>
  <si>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</si>
  <si>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</si>
  <si>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</si>
  <si>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</si>
  <si>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</si>
  <si>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</si>
  <si>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</si>
  <si>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</si>
  <si>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</si>
  <si>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</si>
  <si>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</si>
  <si>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</si>
  <si>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</si>
  <si>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</si>
  <si>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</si>
  <si>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</si>
  <si>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</si>
  <si>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</si>
  <si>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</si>
  <si>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</si>
  <si>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</si>
  <si>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</si>
  <si>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</si>
  <si>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</si>
  <si>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</si>
  <si>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</si>
  <si>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</si>
  <si>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</si>
  <si>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</si>
  <si>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</si>
  <si>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</si>
  <si>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</si>
  <si>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</si>
  <si>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</si>
  <si>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</si>
  <si>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</si>
  <si>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</si>
  <si>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</si>
  <si>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</si>
  <si>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</si>
  <si>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</si>
  <si>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 xml:space="preserve">31 ธันวาคม 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</si>
  <si>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</si>
  <si>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</si>
  <si>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</si>
  <si>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</si>
  <si>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</si>
  <si>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</si>
  <si>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</si>
  <si>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</si>
  <si>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</si>
  <si>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</si>
  <si>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</si>
  <si>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</si>
  <si>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</si>
  <si>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</si>
  <si>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</si>
  <si>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</si>
  <si>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จ่ายภาษีเงินได้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</si>
  <si>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</si>
  <si>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</si>
  <si>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</si>
  <si>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</si>
  <si>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</si>
  <si>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</si>
  <si>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</si>
  <si>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ต้นทุนขายสินค้า</t>
  </si>
  <si>
    <t>รับดอกเบี้ย</t>
  </si>
  <si>
    <t xml:space="preserve"> </t>
  </si>
  <si>
    <t>กำไรสำหรับงวด</t>
  </si>
  <si>
    <t xml:space="preserve">ประมาณการหนี้สินและอื่นๆ </t>
  </si>
  <si>
    <t>ของบริษัท</t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</si>
  <si>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</si>
  <si>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</si>
  <si>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</si>
  <si>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</si>
  <si>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</si>
  <si>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</si>
  <si>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</si>
  <si>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</si>
  <si>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</si>
  <si>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</si>
  <si>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</si>
  <si>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</si>
  <si>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</si>
  <si>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</si>
  <si>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</si>
  <si>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</si>
  <si>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</si>
  <si>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</si>
  <si>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</si>
  <si>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</si>
  <si>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</si>
  <si>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</si>
  <si>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</si>
  <si>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</si>
  <si>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</si>
  <si>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</si>
  <si>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</si>
  <si>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</si>
  <si>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</si>
  <si>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</si>
  <si>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</si>
  <si>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</si>
  <si>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</si>
  <si>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</si>
  <si>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</si>
  <si>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ยุติธรรมของ</t>
  </si>
  <si>
    <t>ในมูลค่า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</si>
  <si>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</si>
  <si>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</si>
  <si>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</si>
  <si>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</si>
  <si>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ขายเงินลงทุน</t>
  </si>
  <si>
    <t>ประกอบด้วย</t>
  </si>
  <si>
    <t>เงินเบิกเกินบัญชี</t>
  </si>
  <si>
    <t>สุทธิ</t>
  </si>
  <si>
    <t>31 มีนาคม</t>
  </si>
  <si>
    <t>(หน่วย: พันบาท)</t>
  </si>
  <si>
    <t>หนี้สูญและหนี้สงสัยจะสูญ (กลับรายการ</t>
  </si>
  <si>
    <t xml:space="preserve">   ค่าเผื่อหนี้สงสัยจะสูญ)</t>
  </si>
  <si>
    <t>งบแสดงฐานะการเงิน</t>
  </si>
  <si>
    <t>ส่วนได้เสียที่ไม่มีอำนาจควบคุม</t>
  </si>
  <si>
    <t>กำไรขาดทุนเบ็ดเสร็จอื่น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</si>
  <si>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</si>
  <si>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</si>
  <si>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</si>
  <si>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</si>
  <si>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</si>
  <si>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</si>
  <si>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</si>
  <si>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</si>
  <si>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</si>
  <si>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</si>
  <si>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</si>
  <si>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</si>
  <si>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</si>
  <si>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</si>
  <si>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</si>
  <si>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</si>
  <si>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</si>
  <si>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 xml:space="preserve">   ให้เท่ากับมูลค่าสุทธิที่จะได้รับ</t>
  </si>
  <si>
    <t>กำไรจากการขายเงินลงทุน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</si>
  <si>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</si>
  <si>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</si>
  <si>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</si>
  <si>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</si>
  <si>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</si>
  <si>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</si>
  <si>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>รวมรายการกับผู้ถือหุ้นที่บันทึกโดยตรง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</si>
  <si>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</si>
  <si>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</si>
  <si>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ซื้อสินทรัพย์ไม่มีตัวตนอื่น </t>
  </si>
  <si>
    <t xml:space="preserve">   รวมการเปลี่ยนแปลงในส่วนได้เสีย</t>
  </si>
  <si>
    <t>สินทรัพย์ (ต่อ)</t>
  </si>
  <si>
    <t>เงินปันผลรับ</t>
  </si>
  <si>
    <t>ขาดทุนจากอัตราแลกเปลี่ยนสุทธิ</t>
  </si>
  <si>
    <t>(ไม่ได้ตรวจสอบ)</t>
  </si>
  <si>
    <t>ส่วนเกินทุนอื่น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</si>
  <si>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</si>
  <si>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</si>
  <si>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</si>
  <si>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ส่วนเกินทุนอื่น</t>
  </si>
  <si>
    <t xml:space="preserve">   ของสินทรัพย์ชีวภาพ</t>
  </si>
  <si>
    <t>ตั๋วแลกเงิน</t>
  </si>
  <si>
    <t>สินทรัพย์ชีวภาพส่วนที่หมุนเวียนและไม่หมุนเวียน</t>
  </si>
  <si>
    <t>เงินปันผลค้างรับ</t>
  </si>
  <si>
    <t>สิทธิการเช่าจ่ายล่วงหน้า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</si>
  <si>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</si>
  <si>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</si>
  <si>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   สำหรับงวดสามเดือนสิ้นสุด วันที่ 31 มีนาคม</t>
  </si>
  <si>
    <t xml:space="preserve">     - อื่นๆ </t>
  </si>
  <si>
    <t>จากรายการกับ</t>
  </si>
  <si>
    <t>กิจการภายใต้</t>
  </si>
  <si>
    <t>การควบคุมเดียวกัน</t>
  </si>
  <si>
    <t xml:space="preserve">   หลักคณิตศาสตร์ประกันภัย</t>
  </si>
  <si>
    <t>ภาระผูกพันผลประโยชน์พนักงาน</t>
  </si>
  <si>
    <t>หนี้สินและส่วนของผู้ถือหุ้น (ต่อ)</t>
  </si>
  <si>
    <t xml:space="preserve">   ยุติธรรมของสินทรัพย์ชีวภาพ</t>
  </si>
  <si>
    <t>งบกำไรขาดทุน (ไม่ได้ตรวจสอบ)</t>
  </si>
  <si>
    <t>งบแสดงการเปลี่ยนแปลงส่วนของผู้ถือหุ้น (ไม่ได้ตรวจสอบ)</t>
  </si>
  <si>
    <t>1.</t>
  </si>
  <si>
    <t>2.</t>
  </si>
  <si>
    <t>รายการที่มิใช่เงินสด</t>
  </si>
  <si>
    <t>งบกำไรขาดทุนเบ็ดเสร็จ (ไม่ได้ตรวจสอบ)</t>
  </si>
  <si>
    <t>งบกระแสเงินสด (ไม่ได้ตรวจสอบ)</t>
  </si>
  <si>
    <t>วันที่ 31 มีนาคม</t>
  </si>
  <si>
    <t>ในบริษัทย่อย</t>
  </si>
  <si>
    <t>เงินสดจ่ายค่าสิทธิการเช่า</t>
  </si>
  <si>
    <t>กระแสเงินสดจากกิจกรรมดำเนินงาน (ต่อ)</t>
  </si>
  <si>
    <t>ส่วนของกำไร (ขาดทุน) เบ็ดเสร็จรวมที่เป็นของ</t>
  </si>
  <si>
    <t>งบกำไรขาดทุน (ต่อ) (ไม่ได้ตรวจสอบ)</t>
  </si>
  <si>
    <t>ส่วนเกินทุนจากการเปลี่ยนแปลง</t>
  </si>
  <si>
    <t>ส่วนเกินทุนจาก</t>
  </si>
  <si>
    <t>ส่วนได้</t>
  </si>
  <si>
    <t>เงินลงทุนชั่วคราว</t>
  </si>
  <si>
    <t xml:space="preserve">   ส่วนที่เป็นของบริษัทใหญ่</t>
  </si>
  <si>
    <t xml:space="preserve">   ส่วนที่เป็นของส่วนได้เสีย</t>
  </si>
  <si>
    <t xml:space="preserve">      ที่ไม่มีอำนาจควบคุม</t>
  </si>
  <si>
    <t>โอนไปกำไรสะสม</t>
  </si>
  <si>
    <t xml:space="preserve">   และอสังหาริมทรัพย์เพื่อการลงทุน</t>
  </si>
  <si>
    <t>ภาระผูกพันตามโครงการผลประโยชน์พนักงาน</t>
  </si>
  <si>
    <t>ซื้อที่ดิน อาคารและอุปกรณ์</t>
  </si>
  <si>
    <t>ขายที่ดิน อาคารและอุปกรณ์</t>
  </si>
  <si>
    <t xml:space="preserve">   เงินลงทุนเผื่อขาย</t>
  </si>
  <si>
    <t>การเปลี่ยนแปลงในมูลค่ายุติธรรมของ</t>
  </si>
  <si>
    <t>เงินสดสุทธิได้มาจาก (ใช้ไปใน) กิจกรรมจัดหาเงิน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</si>
  <si>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</si>
  <si>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ส่วนได้ในบริษัทย่อยและบริษัทร่วม</t>
  </si>
  <si>
    <t>สำหรับงวดสามเดือนสิ้นสุดวันที่ 31 มีนาคม 2558</t>
  </si>
  <si>
    <t>ยอดคงเหลือ ณ วันที่ 1 มกราคม 2558</t>
  </si>
  <si>
    <t>ยอดคงเหลือ ณ วันที่ 31 มีนาคม 2558</t>
  </si>
  <si>
    <t>และบริษัทร่วม</t>
  </si>
  <si>
    <t xml:space="preserve">      ของบริษัทย่อยและบริษัทร่วม</t>
  </si>
  <si>
    <t xml:space="preserve">   การเปลี่ยนแปลงส่วนได้เสียในบริษัทร่วม</t>
  </si>
  <si>
    <t>กำไรขาดทุนเบ็ดเสร็จสำหรับปี</t>
  </si>
  <si>
    <t xml:space="preserve">         ตามหลักคณิตศาสตร์ประกันภัย</t>
  </si>
  <si>
    <t>รวมกำไรขาดทุนเบ็ดเสร็จสำหรับปี</t>
  </si>
  <si>
    <t xml:space="preserve">   สำหรับงวดสามเดือนสิ้นสุด </t>
  </si>
  <si>
    <t>3, 10</t>
  </si>
  <si>
    <t>7, 8</t>
  </si>
  <si>
    <t>เงินลงทุนในการร่วมค้า</t>
  </si>
  <si>
    <t>รายการที่จะไม่ถูกจัดประเภทรายการใหม่</t>
  </si>
  <si>
    <t>รายการที่อาจถูกจัดประเภทรายการใหม่</t>
  </si>
  <si>
    <t xml:space="preserve">      เงินปันผลจ่ายโดยบริษัทย่อยแก่ส่วนได้เสีย</t>
  </si>
  <si>
    <t xml:space="preserve">         ที่ไม่มีอำนาจควบคุม</t>
  </si>
  <si>
    <t xml:space="preserve">   และการร่วมค้า</t>
  </si>
  <si>
    <t>เงินกู้ยืมระยะสั้นจากการร่วมค้า</t>
  </si>
  <si>
    <t>ผลต่างจากการตีราคาสินทรัพย์</t>
  </si>
  <si>
    <t>5, 7</t>
  </si>
  <si>
    <t xml:space="preserve">     - ขาดทุนจากการประมาณการ</t>
  </si>
  <si>
    <t>เงินสดสุทธิได้มาจาก (ใช้ไปใน) กิจกรรมลงทุน</t>
  </si>
  <si>
    <t>เงินสดจ่ายซื้อส่วนได้เสียในบริษัทย่อยบางส่วน</t>
  </si>
  <si>
    <t>กำไรเบ็ดเสร็จรวมสำหรับงวด</t>
  </si>
  <si>
    <t>2558</t>
  </si>
  <si>
    <t>ยอดคงเหลือ ณ วันที่ 31 มีนาคม 2559</t>
  </si>
  <si>
    <t>สำหรับงวดสามเดือนสิ้นสุดวันที่ 31 มีนาคม 2559</t>
  </si>
  <si>
    <t>ยอดคงเหลือ ณ วันที่ 1 มกราคม 2559</t>
  </si>
  <si>
    <t xml:space="preserve">   เข้าไปไว้ในกำไรหรือขาดทุนในภายหลัง</t>
  </si>
  <si>
    <t>กำไรขาดทุนเบ็ดเสร็จอื่นสำหรับงวด</t>
  </si>
  <si>
    <t xml:space="preserve">   ส่วนที่เป็นของส่วนได้เสียที่ไม่มีอำนาจควบคุม</t>
  </si>
  <si>
    <t>จัดประเภทการเปลี่ยนแปลงในมูลค่ายุติธรรม</t>
  </si>
  <si>
    <t xml:space="preserve">   สุทธิของเงินลงทุนเผื่อขายไปกำไรหรือขาดทุน</t>
  </si>
  <si>
    <t>ค่าเสื่อมราคาของสินทรัพย์ชีวภาพ</t>
  </si>
  <si>
    <t>กำไรจากอัตราแลกเปลี่ยนสุทธิ</t>
  </si>
  <si>
    <t>(กำไร) ขาดทุนจากการเปลี่ยนแปลงมูลค่า</t>
  </si>
  <si>
    <t>สำหรับงวดสามเดือนสิ้นสุด</t>
  </si>
  <si>
    <t>จ่ายชำระคืนหุ้นกู้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</si>
  <si>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</si>
  <si>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</si>
  <si>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ขาดทุนจากการประมาณการตาม</t>
  </si>
  <si>
    <t>ภาษีเงินได้เกี่ยวกับองค์ประกอบของกำไร</t>
  </si>
  <si>
    <t xml:space="preserve">   ขาดทุนเบ็ดเสร็จอื่น</t>
  </si>
  <si>
    <t xml:space="preserve">  - สุทธิจากภาษี</t>
  </si>
  <si>
    <t xml:space="preserve">   รวมการจัดสรรส่วนทุนให้ผู้ถือหุ้น</t>
  </si>
  <si>
    <t xml:space="preserve">   การเปลี่ยนแปลงในส่วนได้เสียของบริษัทร่วม</t>
  </si>
  <si>
    <t xml:space="preserve">   รวมการเปลี่ยนแปลงในส่วนได้เสียของบริษัทร่วม</t>
  </si>
  <si>
    <t>(กำไร) ขาดทุนจากการเปลี่ยนแปลงมูลค่ายุติธรรม</t>
  </si>
  <si>
    <t>จ่ายผลประโยชน์พนักงาน</t>
  </si>
  <si>
    <t>เงินสดสุทธิได้มาจาก (ใช้ไปใน) กิจกรรมดำเนินงาน</t>
  </si>
  <si>
    <t>เงินสดจ่ายซื้อเงินลงทุนชั่วคราว</t>
  </si>
  <si>
    <t>เงินกู้ยืมระยะสั้นจากสถาบันการเงินเพิ่มขึ้น (ลดลง)</t>
  </si>
  <si>
    <t>ตั๋วแลกเงินเพิ่มขึ้น (ลดลง)</t>
  </si>
  <si>
    <t xml:space="preserve">   ลดลงสุทธิ </t>
  </si>
  <si>
    <t xml:space="preserve">(กำไร) ขาดทุนจากการขายและตัดจำหน่ายที่ดิน </t>
  </si>
  <si>
    <t>เงินให้กู้ยืมระยะสั้นแก่บริษัทย่อยเพิ่มขึ้น</t>
  </si>
  <si>
    <t xml:space="preserve">   การลงทุน และสินทรัพย์ไม่มีตัวตนอื่น</t>
  </si>
  <si>
    <t xml:space="preserve">   อาคาร และอุปกรณ์ และอสังหาริมทรัพย์เพื่อ</t>
  </si>
  <si>
    <t xml:space="preserve">ผลขาดทุน (กลับรายการค่าเผื่อผลขาดทุน) </t>
  </si>
  <si>
    <t xml:space="preserve">   จากการปรับลดมูลค่าสินค้าคงเหลือ</t>
  </si>
  <si>
    <t>(กำไร) ขาดทุนจากอัตราแลกเปลี่ยนที่ยังไม่เกิดขึ้นจริง</t>
  </si>
  <si>
    <t>เงินกู้ยืมระยะสั้นจากการร่วมค้าลดลง</t>
  </si>
  <si>
    <t>(จ่าย) รับชำระต้นทุนธุรกรรมทางการเงิน</t>
  </si>
  <si>
    <t xml:space="preserve">   การจัดสรรส่วนทุนให้ผู้ถือหุ้น</t>
  </si>
  <si>
    <t xml:space="preserve">           ตามหลักคณิตศาสตร์ประกันภัย</t>
  </si>
  <si>
    <t xml:space="preserve">    เงินปันผลจ่ายโดยบริษัทย่อยแก่ส่วนได้เสีย</t>
  </si>
  <si>
    <r>
      <rPr>
        <sz val="15"/>
        <rFont val="Angsana New"/>
        <family val="1"/>
      </rPr>
      <t>ตามลำดับ</t>
    </r>
    <r>
      <rPr>
        <i/>
        <sz val="15"/>
        <rFont val="Angsana New"/>
        <family val="1"/>
      </rPr>
      <t xml:space="preserve"> (2558: 93 ล้านบาท และ 2,925 ล้านบาท ตามลำดับ)</t>
    </r>
  </si>
  <si>
    <t xml:space="preserve">ณ  วันที่  31  มีนาคม  2559  กลุ่มบริษัทและบริษัทมีเงินปันผลค้างรับเป็นจำนวนเงิน  185  ล้านบาท  และ  2,205  ล้านบาท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</si>
</sst>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&quot;£&quot;#,##0_);\(&quot;£&quot;#,##0\)"/>
    <numFmt numFmtId="187" formatCode="&quot;£&quot;#,##0_);[Red]\(&quot;£&quot;#,##0\)"/>
    <numFmt numFmtId="188" formatCode="&quot;£&quot;#,##0.00_);\(&quot;£&quot;#,##0.00\)"/>
    <numFmt numFmtId="189" formatCode="&quot;£&quot;#,##0.00_);[Red]\(&quot;£&quot;#,##0.00\)"/>
    <numFmt numFmtId="190" formatCode="_(&quot;£&quot;* #,##0_);_(&quot;£&quot;* \(#,##0\);_(&quot;£&quot;* &quot;-&quot;_);_(@_)"/>
    <numFmt numFmtId="191" formatCode="_(&quot;£&quot;* #,##0.00_);_(&quot;£&quot;* \(#,##0.00\);_(&quot;£&quot;* &quot;-&quot;??_);_(@_)"/>
    <numFmt numFmtId="192" formatCode="\t&quot;£&quot;#,##0_);\(\t&quot;£&quot;#,##0\)"/>
    <numFmt numFmtId="193" formatCode="\t&quot;£&quot;#,##0_);[Red]\(\t&quot;£&quot;#,##0\)"/>
    <numFmt numFmtId="194" formatCode="\t&quot;£&quot;#,##0.00_);\(\t&quot;£&quot;#,##0.00\)"/>
    <numFmt numFmtId="195" formatCode="\t&quot;£&quot;#,##0.00_);[Red]\(\t&quot;£&quot;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\ ;\(#,##0\)"/>
    <numFmt numFmtId="201" formatCode="#,##0.00\ ;\(#,##0.00\)"/>
    <numFmt numFmtId="202" formatCode="#,##0.0_);\(#,##0.0\)"/>
    <numFmt numFmtId="203" formatCode="_(* #,##0.0_);_(* \(#,##0.0\);_(* &quot;-&quot;??_);_(@_)"/>
    <numFmt numFmtId="204" formatCode="_(* #,##0_);_(* \(#,##0\);_(* &quot;-&quot;??_);_(@_)"/>
    <numFmt numFmtId="205" formatCode="\-"/>
    <numFmt numFmtId="206" formatCode="00000"/>
    <numFmt numFmtId="207" formatCode="#,##0.0\ ;\(#,##0.0\)"/>
    <numFmt numFmtId="208" formatCode="#,##0_)\ ;\(#,##0\)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  <numFmt numFmtId="212" formatCode="_(* #,##0.000000_);_(* \(#,##0.000000\);_(* &quot;-&quot;??_);_(@_)"/>
    <numFmt numFmtId="213" formatCode="_(* #,##0.0000000_);_(* \(#,##0.0000000\);_(* &quot;-&quot;??_);_(@_)"/>
    <numFmt numFmtId="214" formatCode="_(* #,##0.00000000_);_(* \(#,##0.00000000\);_(* &quot;-&quot;??_);_(@_)"/>
    <numFmt numFmtId="215" formatCode="_(* #,##0.000000000_);_(* \(#,##0.000000000\);_(* &quot;-&quot;??_);_(@_)"/>
    <numFmt numFmtId="216" formatCode="_(* #,##0.0000000000_);_(* \(#,##0.0000000000\);_(* &quot;-&quot;??_);_(@_)"/>
    <numFmt numFmtId="217" formatCode="_(* #,##0.00000000000_);_(* \(#,##0.00000000000\);_(* &quot;-&quot;??_);_(@_)"/>
    <numFmt numFmtId="218" formatCode="_(* #,##0.000000000000_);_(* \(#,##0.000000000000\);_(* &quot;-&quot;??_);_(@_)"/>
    <numFmt numFmtId="219" formatCode="_(* #,##0.0000000000000_);_(* \(#,##0.0000000000000\);_(* &quot;-&quot;??_);_(@_)"/>
    <numFmt numFmtId="220" formatCode="_(* #,##0.00000000000000_);_(* \(#,##0.00000000000000\);_(* &quot;-&quot;??_);_(@_)"/>
    <numFmt numFmtId="221" formatCode="_(* #,##0.000000000000000_);_(* \(#,##0.000000000000000\);_(* &quot;-&quot;??_);_(@_)"/>
    <numFmt numFmtId="222" formatCode="_(* #,##0.0000000000000000_);_(* \(#,##0.0000000000000000\);_(* &quot;-&quot;??_);_(@_)"/>
    <numFmt numFmtId="223" formatCode="_(* #,##0.00000000000000000_);_(* \(#,##0.00000000000000000\);_(* &quot;-&quot;??_);_(@_)"/>
    <numFmt numFmtId="224" formatCode="0.0"/>
    <numFmt numFmtId="225" formatCode="[$-D00041E]0"/>
    <numFmt numFmtId="226" formatCode="[$-409]dddd\,\ mmmm\ dd\,\ yyyy"/>
    <numFmt numFmtId="227" formatCode="[$-409]h:mm:ss\ AM/PM"/>
  </numFmts>
  <fonts count="54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20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right"/>
    </xf>
    <xf numFmtId="200" fontId="0" fillId="0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00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00" fontId="4" fillId="0" borderId="11" xfId="0" applyNumberFormat="1" applyFont="1" applyFill="1" applyBorder="1" applyAlignment="1">
      <alignment/>
    </xf>
    <xf numFmtId="200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00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00" fontId="4" fillId="0" borderId="12" xfId="0" applyNumberFormat="1" applyFont="1" applyFill="1" applyBorder="1" applyAlignment="1">
      <alignment/>
    </xf>
    <xf numFmtId="200" fontId="4" fillId="0" borderId="13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4" fontId="0" fillId="0" borderId="0" xfId="0" applyNumberFormat="1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 horizontal="right"/>
    </xf>
    <xf numFmtId="204" fontId="0" fillId="0" borderId="0" xfId="0" applyNumberFormat="1" applyFont="1" applyFill="1" applyAlignment="1">
      <alignment horizontal="center"/>
    </xf>
    <xf numFmtId="200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204" fontId="0" fillId="0" borderId="10" xfId="42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20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200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00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00" fontId="4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 quotePrefix="1">
      <alignment/>
    </xf>
    <xf numFmtId="200" fontId="0" fillId="0" borderId="0" xfId="0" applyNumberFormat="1" applyFill="1" applyAlignment="1">
      <alignment/>
    </xf>
    <xf numFmtId="200" fontId="7" fillId="0" borderId="0" xfId="0" applyNumberFormat="1" applyFont="1" applyFill="1" applyBorder="1" applyAlignment="1">
      <alignment horizontal="center"/>
    </xf>
    <xf numFmtId="200" fontId="7" fillId="0" borderId="0" xfId="0" applyNumberFormat="1" applyFont="1" applyFill="1" applyBorder="1" applyAlignment="1">
      <alignment horizontal="right"/>
    </xf>
    <xf numFmtId="200" fontId="7" fillId="0" borderId="12" xfId="0" applyNumberFormat="1" applyFont="1" applyFill="1" applyBorder="1" applyAlignment="1">
      <alignment horizontal="right"/>
    </xf>
    <xf numFmtId="20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200" fontId="7" fillId="0" borderId="0" xfId="0" applyNumberFormat="1" applyFont="1" applyFill="1" applyAlignment="1" quotePrefix="1">
      <alignment horizontal="right"/>
    </xf>
    <xf numFmtId="204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04" fontId="0" fillId="0" borderId="0" xfId="42" applyNumberFormat="1" applyFont="1" applyFill="1" applyAlignment="1">
      <alignment/>
    </xf>
    <xf numFmtId="200" fontId="0" fillId="0" borderId="0" xfId="0" applyNumberFormat="1" applyFont="1" applyFill="1" applyBorder="1" applyAlignment="1">
      <alignment horizontal="center"/>
    </xf>
    <xf numFmtId="201" fontId="4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04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0" fontId="0" fillId="0" borderId="0" xfId="0" applyNumberFormat="1" applyFont="1" applyBorder="1" applyAlignment="1">
      <alignment/>
    </xf>
    <xf numFmtId="43" fontId="0" fillId="0" borderId="0" xfId="42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204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00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204" fontId="0" fillId="0" borderId="10" xfId="42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204" fontId="0" fillId="0" borderId="0" xfId="42" applyNumberFormat="1" applyFont="1" applyFill="1" applyBorder="1" applyAlignment="1">
      <alignment horizontal="right"/>
    </xf>
    <xf numFmtId="204" fontId="0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04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00" fontId="6" fillId="0" borderId="0" xfId="0" applyNumberFormat="1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204" fontId="4" fillId="0" borderId="13" xfId="42" applyNumberFormat="1" applyFont="1" applyFill="1" applyBorder="1" applyAlignment="1">
      <alignment/>
    </xf>
    <xf numFmtId="204" fontId="4" fillId="0" borderId="0" xfId="42" applyNumberFormat="1" applyFont="1" applyFill="1" applyAlignment="1">
      <alignment/>
    </xf>
    <xf numFmtId="204" fontId="4" fillId="0" borderId="0" xfId="0" applyNumberFormat="1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/>
    </xf>
    <xf numFmtId="204" fontId="0" fillId="0" borderId="10" xfId="42" applyNumberFormat="1" applyFont="1" applyFill="1" applyBorder="1" applyAlignment="1">
      <alignment horizontal="right"/>
    </xf>
    <xf numFmtId="200" fontId="0" fillId="0" borderId="10" xfId="0" applyNumberFormat="1" applyFill="1" applyBorder="1" applyAlignment="1">
      <alignment/>
    </xf>
    <xf numFmtId="204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0" fontId="7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204" fontId="0" fillId="0" borderId="10" xfId="0" applyNumberFormat="1" applyFill="1" applyBorder="1" applyAlignment="1">
      <alignment horizontal="center"/>
    </xf>
    <xf numFmtId="20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204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0" fillId="0" borderId="0" xfId="42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0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43" fontId="6" fillId="0" borderId="0" xfId="44" applyFont="1" applyFill="1" applyBorder="1" applyAlignment="1">
      <alignment horizontal="right"/>
    </xf>
    <xf numFmtId="43" fontId="6" fillId="0" borderId="0" xfId="44" applyFont="1" applyFill="1" applyAlignment="1">
      <alignment horizontal="right"/>
    </xf>
    <xf numFmtId="43" fontId="4" fillId="0" borderId="0" xfId="44" applyFont="1" applyFill="1" applyBorder="1" applyAlignment="1">
      <alignment horizontal="right"/>
    </xf>
    <xf numFmtId="43" fontId="7" fillId="0" borderId="0" xfId="44" applyFont="1" applyFill="1" applyBorder="1" applyAlignment="1">
      <alignment horizontal="right"/>
    </xf>
    <xf numFmtId="204" fontId="6" fillId="0" borderId="0" xfId="44" applyNumberFormat="1" applyFont="1" applyFill="1" applyBorder="1" applyAlignment="1">
      <alignment horizontal="right"/>
    </xf>
    <xf numFmtId="43" fontId="7" fillId="0" borderId="0" xfId="44" applyFont="1" applyFill="1" applyAlignment="1">
      <alignment horizontal="right"/>
    </xf>
    <xf numFmtId="204" fontId="7" fillId="0" borderId="0" xfId="44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0" applyNumberFormat="1" applyFill="1" applyBorder="1" applyAlignment="1">
      <alignment horizontal="right"/>
    </xf>
    <xf numFmtId="41" fontId="0" fillId="0" borderId="10" xfId="42" applyNumberFormat="1" applyFont="1" applyFill="1" applyBorder="1" applyAlignment="1">
      <alignment horizontal="right"/>
    </xf>
    <xf numFmtId="204" fontId="0" fillId="0" borderId="0" xfId="44" applyNumberFormat="1" applyFont="1" applyFill="1" applyBorder="1" applyAlignment="1">
      <alignment horizontal="right"/>
    </xf>
    <xf numFmtId="43" fontId="0" fillId="0" borderId="0" xfId="44" applyFont="1" applyFill="1" applyBorder="1" applyAlignment="1">
      <alignment horizontal="right"/>
    </xf>
    <xf numFmtId="41" fontId="0" fillId="0" borderId="10" xfId="44" applyNumberFormat="1" applyFont="1" applyFill="1" applyBorder="1" applyAlignment="1">
      <alignment horizontal="right"/>
    </xf>
    <xf numFmtId="41" fontId="4" fillId="0" borderId="10" xfId="44" applyNumberFormat="1" applyFont="1" applyFill="1" applyBorder="1" applyAlignment="1">
      <alignment horizontal="right"/>
    </xf>
    <xf numFmtId="41" fontId="4" fillId="0" borderId="0" xfId="44" applyNumberFormat="1" applyFont="1" applyFill="1" applyBorder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43" fontId="7" fillId="0" borderId="14" xfId="44" applyFont="1" applyFill="1" applyBorder="1" applyAlignment="1">
      <alignment horizontal="right"/>
    </xf>
    <xf numFmtId="200" fontId="7" fillId="0" borderId="14" xfId="0" applyNumberFormat="1" applyFont="1" applyFill="1" applyBorder="1" applyAlignment="1">
      <alignment horizontal="right"/>
    </xf>
    <xf numFmtId="204" fontId="4" fillId="0" borderId="12" xfId="42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/>
    </xf>
    <xf numFmtId="204" fontId="0" fillId="0" borderId="0" xfId="44" applyNumberFormat="1" applyFont="1" applyFill="1" applyAlignment="1">
      <alignment horizontal="right"/>
    </xf>
    <xf numFmtId="200" fontId="0" fillId="0" borderId="10" xfId="0" applyNumberFormat="1" applyFont="1" applyFill="1" applyBorder="1" applyAlignment="1">
      <alignment horizontal="right"/>
    </xf>
    <xf numFmtId="204" fontId="0" fillId="0" borderId="0" xfId="44" applyNumberFormat="1" applyFont="1" applyFill="1" applyBorder="1" applyAlignment="1">
      <alignment/>
    </xf>
    <xf numFmtId="204" fontId="0" fillId="0" borderId="0" xfId="44" applyNumberFormat="1" applyFont="1" applyFill="1" applyAlignment="1">
      <alignment/>
    </xf>
    <xf numFmtId="204" fontId="0" fillId="0" borderId="10" xfId="44" applyNumberFormat="1" applyFont="1" applyFill="1" applyBorder="1" applyAlignment="1">
      <alignment/>
    </xf>
    <xf numFmtId="204" fontId="6" fillId="0" borderId="0" xfId="44" applyNumberFormat="1" applyFont="1" applyFill="1" applyAlignment="1">
      <alignment/>
    </xf>
    <xf numFmtId="200" fontId="0" fillId="0" borderId="12" xfId="0" applyNumberFormat="1" applyFont="1" applyFill="1" applyBorder="1" applyAlignment="1">
      <alignment/>
    </xf>
    <xf numFmtId="200" fontId="0" fillId="0" borderId="0" xfId="44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1" fontId="0" fillId="0" borderId="0" xfId="42" applyNumberFormat="1" applyFont="1" applyFill="1" applyAlignment="1">
      <alignment horizontal="right"/>
    </xf>
    <xf numFmtId="204" fontId="8" fillId="0" borderId="0" xfId="44" applyNumberFormat="1" applyFont="1" applyFill="1" applyAlignment="1">
      <alignment horizontal="right"/>
    </xf>
    <xf numFmtId="43" fontId="0" fillId="0" borderId="0" xfId="44" applyFont="1" applyFill="1" applyAlignment="1">
      <alignment horizontal="right"/>
    </xf>
    <xf numFmtId="204" fontId="0" fillId="0" borderId="12" xfId="44" applyNumberFormat="1" applyFont="1" applyFill="1" applyBorder="1" applyAlignment="1">
      <alignment/>
    </xf>
    <xf numFmtId="204" fontId="0" fillId="0" borderId="0" xfId="42" applyNumberFormat="1" applyFont="1" applyAlignment="1">
      <alignment/>
    </xf>
    <xf numFmtId="204" fontId="6" fillId="0" borderId="0" xfId="0" applyNumberFormat="1" applyFont="1" applyFill="1" applyBorder="1" applyAlignment="1">
      <alignment horizontal="center"/>
    </xf>
    <xf numFmtId="204" fontId="0" fillId="0" borderId="0" xfId="0" applyNumberFormat="1" applyFont="1" applyFill="1" applyBorder="1" applyAlignment="1">
      <alignment/>
    </xf>
    <xf numFmtId="41" fontId="4" fillId="0" borderId="11" xfId="44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04" fontId="8" fillId="0" borderId="0" xfId="45" applyNumberFormat="1" applyFont="1" applyFill="1" applyAlignment="1">
      <alignment horizontal="right"/>
    </xf>
    <xf numFmtId="41" fontId="0" fillId="0" borderId="0" xfId="44" applyNumberFormat="1" applyFont="1" applyFill="1" applyBorder="1" applyAlignment="1">
      <alignment horizontal="right"/>
    </xf>
    <xf numFmtId="204" fontId="0" fillId="0" borderId="0" xfId="44" applyNumberFormat="1" applyFont="1" applyFill="1" applyAlignment="1">
      <alignment/>
    </xf>
    <xf numFmtId="204" fontId="0" fillId="0" borderId="0" xfId="44" applyNumberFormat="1" applyFont="1" applyFill="1" applyAlignment="1">
      <alignment horizontal="right"/>
    </xf>
    <xf numFmtId="200" fontId="0" fillId="0" borderId="0" xfId="0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 horizontal="right"/>
    </xf>
    <xf numFmtId="41" fontId="0" fillId="0" borderId="10" xfId="44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200" fontId="6" fillId="0" borderId="0" xfId="44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1" fontId="4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3" fontId="6" fillId="0" borderId="0" xfId="45" applyFont="1" applyFill="1" applyAlignment="1">
      <alignment horizontal="right"/>
    </xf>
    <xf numFmtId="43" fontId="6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204" fontId="6" fillId="0" borderId="0" xfId="45" applyNumberFormat="1" applyFont="1" applyFill="1" applyBorder="1" applyAlignment="1">
      <alignment horizontal="right"/>
    </xf>
    <xf numFmtId="43" fontId="7" fillId="0" borderId="0" xfId="45" applyFont="1" applyFill="1" applyAlignment="1">
      <alignment horizontal="right"/>
    </xf>
    <xf numFmtId="43" fontId="7" fillId="0" borderId="0" xfId="45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49" fontId="19" fillId="0" borderId="0" xfId="0" applyNumberFormat="1" applyFont="1" applyFill="1" applyAlignment="1">
      <alignment/>
    </xf>
    <xf numFmtId="204" fontId="7" fillId="0" borderId="0" xfId="45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204" fontId="6" fillId="0" borderId="1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 quotePrefix="1">
      <alignment/>
    </xf>
    <xf numFmtId="204" fontId="4" fillId="0" borderId="14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204" fontId="4" fillId="0" borderId="11" xfId="42" applyNumberFormat="1" applyFont="1" applyFill="1" applyBorder="1" applyAlignment="1">
      <alignment/>
    </xf>
    <xf numFmtId="204" fontId="4" fillId="0" borderId="10" xfId="42" applyNumberFormat="1" applyFont="1" applyFill="1" applyBorder="1" applyAlignment="1">
      <alignment/>
    </xf>
    <xf numFmtId="41" fontId="4" fillId="0" borderId="10" xfId="42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41" fontId="4" fillId="0" borderId="11" xfId="42" applyNumberFormat="1" applyFont="1" applyFill="1" applyBorder="1" applyAlignment="1">
      <alignment horizontal="right"/>
    </xf>
    <xf numFmtId="200" fontId="0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/>
    </xf>
    <xf numFmtId="204" fontId="8" fillId="0" borderId="0" xfId="44" applyNumberFormat="1" applyFont="1" applyFill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SheetLayoutView="100" workbookViewId="0" topLeftCell="A1">
      <selection activeCell="A1" sqref="A1"/>
    </sheetView>
  </sheetViews>
  <sheetFormatPr defaultColWidth="9.140625" defaultRowHeight="23.25" customHeight="1"/>
  <cols>
    <col min="1" max="1" width="34.57421875" style="66" customWidth="1"/>
    <col min="2" max="2" width="8.00390625" style="26" customWidth="1"/>
    <col min="3" max="3" width="0.85546875" style="21" customWidth="1"/>
    <col min="4" max="4" width="15.140625" style="21" customWidth="1"/>
    <col min="5" max="5" width="0.85546875" style="21" customWidth="1"/>
    <col min="6" max="6" width="14.57421875" style="21" customWidth="1"/>
    <col min="7" max="7" width="0.9921875" style="21" customWidth="1"/>
    <col min="8" max="8" width="14.57421875" style="21" customWidth="1"/>
    <col min="9" max="9" width="0.85546875" style="21" customWidth="1"/>
    <col min="10" max="10" width="14.28125" style="21" customWidth="1"/>
    <col min="11" max="16384" width="9.140625" style="21" customWidth="1"/>
  </cols>
  <sheetData>
    <row r="1" ht="23.25" customHeight="1">
      <c r="A1" s="65" t="s">
        <v>0</v>
      </c>
    </row>
    <row r="2" ht="23.25" customHeight="1">
      <c r="A2" s="65" t="s">
        <v>129</v>
      </c>
    </row>
    <row r="3" spans="1:10" ht="23.25" customHeight="1">
      <c r="A3" s="43"/>
      <c r="J3" s="185" t="s">
        <v>126</v>
      </c>
    </row>
    <row r="4" spans="1:10" s="64" customFormat="1" ht="23.25" customHeight="1">
      <c r="A4" s="66"/>
      <c r="B4" s="34"/>
      <c r="C4" s="34"/>
      <c r="D4" s="233" t="s">
        <v>2</v>
      </c>
      <c r="E4" s="233"/>
      <c r="F4" s="233"/>
      <c r="G4" s="33"/>
      <c r="H4" s="233" t="s">
        <v>57</v>
      </c>
      <c r="I4" s="233"/>
      <c r="J4" s="233"/>
    </row>
    <row r="5" spans="3:10" ht="23.25" customHeight="1">
      <c r="C5" s="67"/>
      <c r="D5" s="108" t="s">
        <v>125</v>
      </c>
      <c r="E5" s="67"/>
      <c r="F5" s="68" t="s">
        <v>49</v>
      </c>
      <c r="G5" s="68"/>
      <c r="H5" s="108" t="s">
        <v>125</v>
      </c>
      <c r="I5" s="67"/>
      <c r="J5" s="68" t="s">
        <v>49</v>
      </c>
    </row>
    <row r="6" spans="1:10" ht="23.25" customHeight="1">
      <c r="A6" s="65" t="s">
        <v>1</v>
      </c>
      <c r="B6" s="34" t="s">
        <v>3</v>
      </c>
      <c r="C6" s="67"/>
      <c r="D6" s="102">
        <v>2559</v>
      </c>
      <c r="E6" s="67"/>
      <c r="F6" s="108" t="s">
        <v>242</v>
      </c>
      <c r="G6" s="68"/>
      <c r="H6" s="102">
        <v>2559</v>
      </c>
      <c r="I6" s="67"/>
      <c r="J6" s="108" t="s">
        <v>242</v>
      </c>
    </row>
    <row r="7" spans="2:10" ht="23.25" customHeight="1">
      <c r="B7" s="34"/>
      <c r="D7" s="120" t="s">
        <v>165</v>
      </c>
      <c r="F7" s="120"/>
      <c r="G7" s="68"/>
      <c r="H7" s="120" t="s">
        <v>165</v>
      </c>
      <c r="J7" s="120"/>
    </row>
    <row r="8" spans="1:10" ht="23.25" customHeight="1">
      <c r="A8" s="69" t="s">
        <v>4</v>
      </c>
      <c r="C8" s="42"/>
      <c r="D8" s="78"/>
      <c r="E8" s="78"/>
      <c r="F8" s="78"/>
      <c r="G8" s="78"/>
      <c r="H8" s="78"/>
      <c r="I8" s="78"/>
      <c r="J8" s="78"/>
    </row>
    <row r="9" spans="1:10" ht="23.25" customHeight="1">
      <c r="A9" s="52" t="s">
        <v>5</v>
      </c>
      <c r="C9" s="42"/>
      <c r="D9" s="42">
        <v>25916104</v>
      </c>
      <c r="E9" s="42"/>
      <c r="F9" s="42">
        <v>36460815</v>
      </c>
      <c r="G9" s="42"/>
      <c r="H9" s="178">
        <v>9239356</v>
      </c>
      <c r="I9" s="42"/>
      <c r="J9" s="178">
        <v>17399514</v>
      </c>
    </row>
    <row r="10" spans="1:10" ht="23.25" customHeight="1">
      <c r="A10" s="52" t="s">
        <v>203</v>
      </c>
      <c r="C10" s="42"/>
      <c r="D10" s="42">
        <v>8012687</v>
      </c>
      <c r="E10" s="42"/>
      <c r="F10" s="42">
        <v>7772903</v>
      </c>
      <c r="G10" s="42"/>
      <c r="H10" s="194">
        <v>0</v>
      </c>
      <c r="I10" s="42"/>
      <c r="J10" s="194">
        <v>0</v>
      </c>
    </row>
    <row r="11" spans="1:10" ht="23.25" customHeight="1">
      <c r="A11" s="52" t="s">
        <v>34</v>
      </c>
      <c r="B11" s="26">
        <v>4</v>
      </c>
      <c r="C11" s="42"/>
      <c r="D11" s="42">
        <v>24232701</v>
      </c>
      <c r="E11" s="42"/>
      <c r="F11" s="42">
        <v>26155921</v>
      </c>
      <c r="G11" s="42"/>
      <c r="H11" s="195">
        <v>3954741</v>
      </c>
      <c r="I11" s="42"/>
      <c r="J11" s="195">
        <v>4112539</v>
      </c>
    </row>
    <row r="12" spans="1:10" ht="23.25" customHeight="1">
      <c r="A12" s="52" t="s">
        <v>56</v>
      </c>
      <c r="B12" s="26">
        <v>3</v>
      </c>
      <c r="C12" s="42"/>
      <c r="D12" s="194">
        <v>0</v>
      </c>
      <c r="E12" s="42"/>
      <c r="F12" s="194">
        <v>0</v>
      </c>
      <c r="G12" s="42"/>
      <c r="H12" s="178">
        <v>49166161</v>
      </c>
      <c r="I12" s="42"/>
      <c r="J12" s="178">
        <v>33935834</v>
      </c>
    </row>
    <row r="13" spans="1:10" ht="23.25" customHeight="1">
      <c r="A13" s="103" t="s">
        <v>44</v>
      </c>
      <c r="C13" s="42"/>
      <c r="D13" s="186"/>
      <c r="E13" s="42"/>
      <c r="F13" s="186"/>
      <c r="G13" s="42"/>
      <c r="H13" s="194"/>
      <c r="I13" s="42"/>
      <c r="J13" s="194"/>
    </row>
    <row r="14" spans="1:10" ht="23.25" customHeight="1">
      <c r="A14" s="103" t="s">
        <v>109</v>
      </c>
      <c r="B14" s="26">
        <v>3</v>
      </c>
      <c r="C14" s="42"/>
      <c r="D14" s="194">
        <v>0</v>
      </c>
      <c r="E14" s="42"/>
      <c r="F14" s="194">
        <v>0</v>
      </c>
      <c r="G14" s="42"/>
      <c r="H14" s="178">
        <v>375307</v>
      </c>
      <c r="I14" s="42"/>
      <c r="J14" s="178">
        <v>387151</v>
      </c>
    </row>
    <row r="15" spans="1:10" ht="23.25" customHeight="1">
      <c r="A15" s="54" t="s">
        <v>35</v>
      </c>
      <c r="C15" s="42"/>
      <c r="D15" s="42">
        <v>50794470</v>
      </c>
      <c r="E15" s="42"/>
      <c r="F15" s="42">
        <v>52111810</v>
      </c>
      <c r="G15" s="42"/>
      <c r="H15" s="178">
        <v>3846792</v>
      </c>
      <c r="I15" s="42"/>
      <c r="J15" s="178">
        <v>4210182</v>
      </c>
    </row>
    <row r="16" spans="1:10" ht="23.25" customHeight="1">
      <c r="A16" s="118" t="s">
        <v>167</v>
      </c>
      <c r="C16" s="42"/>
      <c r="D16" s="42">
        <v>27727338</v>
      </c>
      <c r="E16" s="42"/>
      <c r="F16" s="42">
        <v>27757337</v>
      </c>
      <c r="G16" s="42"/>
      <c r="H16" s="178">
        <v>1199015</v>
      </c>
      <c r="I16" s="42"/>
      <c r="J16" s="178">
        <v>1054173</v>
      </c>
    </row>
    <row r="17" spans="1:10" ht="23.25" customHeight="1">
      <c r="A17" s="54" t="s">
        <v>107</v>
      </c>
      <c r="C17" s="42"/>
      <c r="D17" s="42">
        <v>4681953</v>
      </c>
      <c r="E17" s="42"/>
      <c r="F17" s="42">
        <v>2224032</v>
      </c>
      <c r="G17" s="42"/>
      <c r="H17" s="194">
        <v>0</v>
      </c>
      <c r="I17" s="42"/>
      <c r="J17" s="194">
        <v>0</v>
      </c>
    </row>
    <row r="18" spans="1:10" ht="23.25" customHeight="1">
      <c r="A18" s="54" t="s">
        <v>108</v>
      </c>
      <c r="C18" s="42"/>
      <c r="D18" s="42">
        <v>1703945</v>
      </c>
      <c r="E18" s="42"/>
      <c r="F18" s="42">
        <v>1550515</v>
      </c>
      <c r="G18" s="42"/>
      <c r="H18" s="178">
        <v>209439</v>
      </c>
      <c r="I18" s="42"/>
      <c r="J18" s="178">
        <v>190010</v>
      </c>
    </row>
    <row r="19" spans="1:10" ht="23.25" customHeight="1">
      <c r="A19" s="118" t="s">
        <v>174</v>
      </c>
      <c r="B19" s="26">
        <v>3</v>
      </c>
      <c r="C19" s="42"/>
      <c r="D19" s="42">
        <v>185315</v>
      </c>
      <c r="E19" s="42"/>
      <c r="F19" s="42">
        <v>188755</v>
      </c>
      <c r="G19" s="42"/>
      <c r="H19" s="178">
        <v>2025000</v>
      </c>
      <c r="I19" s="42"/>
      <c r="J19" s="178">
        <v>5926986</v>
      </c>
    </row>
    <row r="20" spans="1:10" ht="23.25" customHeight="1">
      <c r="A20" s="52" t="s">
        <v>99</v>
      </c>
      <c r="C20" s="42"/>
      <c r="D20" s="154"/>
      <c r="E20" s="42"/>
      <c r="F20" s="154"/>
      <c r="G20" s="42"/>
      <c r="H20" s="178"/>
      <c r="I20" s="42"/>
      <c r="J20" s="178"/>
    </row>
    <row r="21" spans="1:10" ht="23.25" customHeight="1">
      <c r="A21" s="54" t="s">
        <v>100</v>
      </c>
      <c r="C21" s="42"/>
      <c r="D21" s="42">
        <v>2517758</v>
      </c>
      <c r="E21" s="42"/>
      <c r="F21" s="42">
        <v>1946451</v>
      </c>
      <c r="G21" s="42"/>
      <c r="H21" s="194">
        <v>0</v>
      </c>
      <c r="I21" s="42"/>
      <c r="J21" s="194">
        <v>0</v>
      </c>
    </row>
    <row r="22" spans="1:10" ht="23.25" customHeight="1">
      <c r="A22" s="54" t="s">
        <v>36</v>
      </c>
      <c r="B22" s="26">
        <v>3</v>
      </c>
      <c r="C22" s="42"/>
      <c r="D22" s="176">
        <v>3455604</v>
      </c>
      <c r="E22" s="42"/>
      <c r="F22" s="176">
        <v>3824841</v>
      </c>
      <c r="G22" s="42"/>
      <c r="H22" s="179">
        <v>371394</v>
      </c>
      <c r="I22" s="42"/>
      <c r="J22" s="179">
        <v>951067</v>
      </c>
    </row>
    <row r="23" spans="1:10" s="28" customFormat="1" ht="23.25" customHeight="1">
      <c r="A23" s="43" t="s">
        <v>6</v>
      </c>
      <c r="B23" s="29"/>
      <c r="C23" s="31"/>
      <c r="D23" s="36">
        <f>SUM(D8:D22)</f>
        <v>149227875</v>
      </c>
      <c r="E23" s="31"/>
      <c r="F23" s="36">
        <f>SUM(F8:F22)</f>
        <v>159993380</v>
      </c>
      <c r="G23" s="31"/>
      <c r="H23" s="36">
        <f>SUM(H9:H22)</f>
        <v>70387205</v>
      </c>
      <c r="I23" s="31"/>
      <c r="J23" s="36">
        <f>SUM(J9:J22)</f>
        <v>68167456</v>
      </c>
    </row>
    <row r="24" spans="1:9" s="28" customFormat="1" ht="23.25" customHeight="1">
      <c r="A24" s="43"/>
      <c r="B24" s="29"/>
      <c r="C24" s="31"/>
      <c r="D24" s="40"/>
      <c r="E24" s="31"/>
      <c r="G24" s="31"/>
      <c r="H24" s="40"/>
      <c r="I24" s="31"/>
    </row>
    <row r="25" spans="1:10" ht="23.25" customHeight="1">
      <c r="A25" s="65" t="s">
        <v>0</v>
      </c>
      <c r="C25" s="37"/>
      <c r="D25" s="37"/>
      <c r="E25" s="37"/>
      <c r="F25" s="37"/>
      <c r="G25" s="37"/>
      <c r="H25" s="37"/>
      <c r="I25" s="37"/>
      <c r="J25" s="37"/>
    </row>
    <row r="26" spans="1:10" ht="23.25" customHeight="1">
      <c r="A26" s="65" t="s">
        <v>129</v>
      </c>
      <c r="C26" s="37"/>
      <c r="D26" s="37"/>
      <c r="E26" s="37"/>
      <c r="F26" s="37"/>
      <c r="G26" s="37"/>
      <c r="H26" s="37"/>
      <c r="I26" s="37"/>
      <c r="J26" s="37"/>
    </row>
    <row r="27" spans="1:10" ht="23.25" customHeight="1">
      <c r="A27" s="43"/>
      <c r="C27" s="37"/>
      <c r="D27" s="37"/>
      <c r="E27" s="37"/>
      <c r="F27" s="37"/>
      <c r="G27" s="37"/>
      <c r="H27" s="37"/>
      <c r="I27" s="37"/>
      <c r="J27" s="193" t="s">
        <v>126</v>
      </c>
    </row>
    <row r="28" spans="1:10" s="64" customFormat="1" ht="23.25" customHeight="1">
      <c r="A28" s="52"/>
      <c r="B28" s="34"/>
      <c r="C28" s="34"/>
      <c r="D28" s="233" t="s">
        <v>2</v>
      </c>
      <c r="E28" s="233"/>
      <c r="F28" s="233"/>
      <c r="G28" s="33"/>
      <c r="H28" s="233" t="s">
        <v>57</v>
      </c>
      <c r="I28" s="233"/>
      <c r="J28" s="233"/>
    </row>
    <row r="29" spans="1:10" ht="23.25" customHeight="1">
      <c r="A29" s="37"/>
      <c r="C29" s="67"/>
      <c r="D29" s="108" t="s">
        <v>125</v>
      </c>
      <c r="E29" s="67"/>
      <c r="F29" s="68" t="s">
        <v>49</v>
      </c>
      <c r="G29" s="68"/>
      <c r="H29" s="108" t="s">
        <v>125</v>
      </c>
      <c r="I29" s="67"/>
      <c r="J29" s="68" t="s">
        <v>49</v>
      </c>
    </row>
    <row r="30" spans="1:10" ht="23.25" customHeight="1">
      <c r="A30" s="65" t="s">
        <v>162</v>
      </c>
      <c r="B30" s="34" t="s">
        <v>3</v>
      </c>
      <c r="C30" s="67"/>
      <c r="D30" s="102">
        <v>2559</v>
      </c>
      <c r="E30" s="67"/>
      <c r="F30" s="108" t="s">
        <v>242</v>
      </c>
      <c r="G30" s="68"/>
      <c r="H30" s="102">
        <v>2559</v>
      </c>
      <c r="I30" s="67"/>
      <c r="J30" s="108" t="s">
        <v>242</v>
      </c>
    </row>
    <row r="31" spans="1:10" ht="23.25" customHeight="1">
      <c r="A31" s="65"/>
      <c r="B31" s="34"/>
      <c r="D31" s="120" t="s">
        <v>165</v>
      </c>
      <c r="F31" s="120"/>
      <c r="G31" s="68"/>
      <c r="H31" s="120" t="s">
        <v>165</v>
      </c>
      <c r="J31" s="120"/>
    </row>
    <row r="32" spans="1:10" ht="23.25" customHeight="1">
      <c r="A32" s="69" t="s">
        <v>7</v>
      </c>
      <c r="C32" s="42"/>
      <c r="D32" s="78"/>
      <c r="E32" s="78"/>
      <c r="F32" s="78"/>
      <c r="G32" s="78"/>
      <c r="H32" s="78"/>
      <c r="I32" s="78"/>
      <c r="J32" s="78"/>
    </row>
    <row r="33" spans="1:10" ht="23.25" customHeight="1">
      <c r="A33" s="103" t="s">
        <v>146</v>
      </c>
      <c r="B33" s="26">
        <v>5</v>
      </c>
      <c r="C33" s="42"/>
      <c r="D33" s="177">
        <v>4118002</v>
      </c>
      <c r="E33" s="78"/>
      <c r="F33" s="177">
        <v>3659056</v>
      </c>
      <c r="G33" s="78"/>
      <c r="H33" s="196" t="s">
        <v>20</v>
      </c>
      <c r="I33" s="78"/>
      <c r="J33" s="196" t="s">
        <v>20</v>
      </c>
    </row>
    <row r="34" spans="1:10" ht="23.25" customHeight="1">
      <c r="A34" s="52" t="s">
        <v>87</v>
      </c>
      <c r="B34" s="26">
        <v>6</v>
      </c>
      <c r="C34" s="42"/>
      <c r="D34" s="196" t="s">
        <v>20</v>
      </c>
      <c r="E34" s="42"/>
      <c r="F34" s="196" t="s">
        <v>20</v>
      </c>
      <c r="G34" s="42"/>
      <c r="H34" s="197">
        <v>89490754</v>
      </c>
      <c r="I34" s="42"/>
      <c r="J34" s="197">
        <v>86937987</v>
      </c>
    </row>
    <row r="35" spans="1:10" ht="23.25" customHeight="1">
      <c r="A35" s="52" t="s">
        <v>88</v>
      </c>
      <c r="B35" s="26">
        <v>7</v>
      </c>
      <c r="C35" s="42"/>
      <c r="D35" s="177">
        <v>68763227</v>
      </c>
      <c r="E35" s="42"/>
      <c r="F35" s="177">
        <v>65312420</v>
      </c>
      <c r="G35" s="42"/>
      <c r="H35" s="78">
        <v>334809</v>
      </c>
      <c r="I35" s="42"/>
      <c r="J35" s="78">
        <v>334809</v>
      </c>
    </row>
    <row r="36" spans="1:10" ht="23.25" customHeight="1">
      <c r="A36" s="103" t="s">
        <v>229</v>
      </c>
      <c r="B36" s="26">
        <v>8</v>
      </c>
      <c r="C36" s="42"/>
      <c r="D36" s="177">
        <v>4445967</v>
      </c>
      <c r="E36" s="42"/>
      <c r="F36" s="177">
        <v>4419269</v>
      </c>
      <c r="G36" s="42"/>
      <c r="H36" s="196" t="s">
        <v>20</v>
      </c>
      <c r="I36" s="78"/>
      <c r="J36" s="196" t="s">
        <v>20</v>
      </c>
    </row>
    <row r="37" spans="1:10" ht="23.25" customHeight="1">
      <c r="A37" s="103" t="s">
        <v>89</v>
      </c>
      <c r="B37" s="26">
        <v>9</v>
      </c>
      <c r="C37" s="42"/>
      <c r="D37" s="178">
        <v>1590823</v>
      </c>
      <c r="E37" s="42"/>
      <c r="F37" s="178">
        <v>1608434</v>
      </c>
      <c r="G37" s="42"/>
      <c r="H37" s="78">
        <v>678170</v>
      </c>
      <c r="I37" s="42"/>
      <c r="J37" s="78">
        <v>678170</v>
      </c>
    </row>
    <row r="38" spans="1:10" ht="23.25" customHeight="1">
      <c r="A38" s="103" t="s">
        <v>169</v>
      </c>
      <c r="C38" s="42"/>
      <c r="D38" s="178">
        <v>298207</v>
      </c>
      <c r="E38" s="42"/>
      <c r="F38" s="178">
        <v>303916</v>
      </c>
      <c r="G38" s="42"/>
      <c r="H38" s="196" t="s">
        <v>20</v>
      </c>
      <c r="I38" s="78"/>
      <c r="J38" s="196" t="s">
        <v>20</v>
      </c>
    </row>
    <row r="39" spans="1:10" ht="23.25" customHeight="1">
      <c r="A39" s="52" t="s">
        <v>44</v>
      </c>
      <c r="B39" s="26">
        <v>3</v>
      </c>
      <c r="C39" s="42"/>
      <c r="D39" s="196" t="s">
        <v>20</v>
      </c>
      <c r="E39" s="42"/>
      <c r="F39" s="196" t="s">
        <v>20</v>
      </c>
      <c r="G39" s="42"/>
      <c r="H39" s="78">
        <v>6931821</v>
      </c>
      <c r="I39" s="42"/>
      <c r="J39" s="78">
        <v>22980106</v>
      </c>
    </row>
    <row r="40" spans="1:10" ht="23.25" customHeight="1">
      <c r="A40" s="103" t="s">
        <v>141</v>
      </c>
      <c r="C40" s="42"/>
      <c r="D40" s="178">
        <v>1358217</v>
      </c>
      <c r="E40" s="42"/>
      <c r="F40" s="178">
        <v>1379047</v>
      </c>
      <c r="G40" s="42"/>
      <c r="H40" s="78">
        <v>200756</v>
      </c>
      <c r="I40" s="42"/>
      <c r="J40" s="78">
        <v>200756</v>
      </c>
    </row>
    <row r="41" spans="1:10" ht="23.25" customHeight="1">
      <c r="A41" s="103" t="s">
        <v>68</v>
      </c>
      <c r="B41" s="26" t="s">
        <v>227</v>
      </c>
      <c r="C41" s="197"/>
      <c r="D41" s="178">
        <v>150875658</v>
      </c>
      <c r="E41" s="197"/>
      <c r="F41" s="178">
        <v>149599244</v>
      </c>
      <c r="G41" s="197"/>
      <c r="H41" s="78">
        <v>15796789</v>
      </c>
      <c r="I41" s="197"/>
      <c r="J41" s="78">
        <v>16112553</v>
      </c>
    </row>
    <row r="42" spans="1:10" ht="23.25" customHeight="1">
      <c r="A42" s="118" t="s">
        <v>168</v>
      </c>
      <c r="C42" s="197"/>
      <c r="D42" s="178">
        <v>7270326</v>
      </c>
      <c r="E42" s="197"/>
      <c r="F42" s="178">
        <v>7220430</v>
      </c>
      <c r="G42" s="197"/>
      <c r="H42" s="196" t="s">
        <v>20</v>
      </c>
      <c r="I42" s="78"/>
      <c r="J42" s="196" t="s">
        <v>20</v>
      </c>
    </row>
    <row r="43" spans="1:10" ht="23.25" customHeight="1">
      <c r="A43" s="103" t="s">
        <v>154</v>
      </c>
      <c r="C43" s="197"/>
      <c r="D43" s="178">
        <v>80457996</v>
      </c>
      <c r="E43" s="197"/>
      <c r="F43" s="178">
        <v>81297865</v>
      </c>
      <c r="G43" s="197"/>
      <c r="H43" s="196" t="s">
        <v>20</v>
      </c>
      <c r="I43" s="78"/>
      <c r="J43" s="196" t="s">
        <v>20</v>
      </c>
    </row>
    <row r="44" spans="1:10" ht="23.25" customHeight="1">
      <c r="A44" s="103" t="s">
        <v>159</v>
      </c>
      <c r="C44" s="42"/>
      <c r="D44" s="178">
        <v>4414108</v>
      </c>
      <c r="E44" s="42"/>
      <c r="F44" s="178">
        <v>4515179</v>
      </c>
      <c r="G44" s="42"/>
      <c r="H44" s="42">
        <v>41342</v>
      </c>
      <c r="I44" s="42"/>
      <c r="J44" s="42">
        <v>43102</v>
      </c>
    </row>
    <row r="45" spans="1:10" ht="23.25" customHeight="1">
      <c r="A45" s="52" t="s">
        <v>99</v>
      </c>
      <c r="C45" s="42"/>
      <c r="D45" s="178"/>
      <c r="E45" s="42"/>
      <c r="F45" s="178"/>
      <c r="G45" s="42"/>
      <c r="H45" s="42"/>
      <c r="I45" s="42"/>
      <c r="J45" s="42"/>
    </row>
    <row r="46" spans="1:10" s="37" customFormat="1" ht="23.25" customHeight="1">
      <c r="A46" s="54" t="s">
        <v>100</v>
      </c>
      <c r="B46" s="26"/>
      <c r="C46" s="178"/>
      <c r="D46" s="178">
        <v>1054</v>
      </c>
      <c r="E46" s="178"/>
      <c r="F46" s="178">
        <v>1081</v>
      </c>
      <c r="G46" s="178"/>
      <c r="H46" s="196" t="s">
        <v>20</v>
      </c>
      <c r="I46" s="78"/>
      <c r="J46" s="196" t="s">
        <v>20</v>
      </c>
    </row>
    <row r="47" spans="1:10" ht="23.25" customHeight="1">
      <c r="A47" s="52" t="s">
        <v>69</v>
      </c>
      <c r="C47" s="42"/>
      <c r="D47" s="178">
        <v>4161502</v>
      </c>
      <c r="E47" s="42"/>
      <c r="F47" s="178">
        <v>4434351</v>
      </c>
      <c r="G47" s="42"/>
      <c r="H47" s="198">
        <v>3092010</v>
      </c>
      <c r="I47" s="42"/>
      <c r="J47" s="198">
        <v>3061554</v>
      </c>
    </row>
    <row r="48" spans="1:10" ht="23.25" customHeight="1">
      <c r="A48" s="103" t="s">
        <v>175</v>
      </c>
      <c r="C48" s="42"/>
      <c r="D48" s="178">
        <v>7073867</v>
      </c>
      <c r="E48" s="42"/>
      <c r="F48" s="178">
        <v>6946130</v>
      </c>
      <c r="G48" s="42"/>
      <c r="H48" s="196" t="s">
        <v>20</v>
      </c>
      <c r="I48" s="78"/>
      <c r="J48" s="196" t="s">
        <v>20</v>
      </c>
    </row>
    <row r="49" spans="1:10" ht="23.25" customHeight="1">
      <c r="A49" s="52" t="s">
        <v>8</v>
      </c>
      <c r="C49" s="42"/>
      <c r="D49" s="179">
        <v>2312291</v>
      </c>
      <c r="E49" s="42"/>
      <c r="F49" s="179">
        <v>3572934</v>
      </c>
      <c r="G49" s="42"/>
      <c r="H49" s="77">
        <v>199512</v>
      </c>
      <c r="I49" s="42"/>
      <c r="J49" s="77">
        <v>210509</v>
      </c>
    </row>
    <row r="50" spans="1:10" s="28" customFormat="1" ht="23.25" customHeight="1">
      <c r="A50" s="43" t="s">
        <v>41</v>
      </c>
      <c r="B50" s="29"/>
      <c r="C50" s="31"/>
      <c r="D50" s="36">
        <f>SUM(D33:D49)</f>
        <v>337141245</v>
      </c>
      <c r="E50" s="31"/>
      <c r="F50" s="36">
        <f>SUM(F33:F49)</f>
        <v>334269356</v>
      </c>
      <c r="G50" s="31"/>
      <c r="H50" s="36">
        <f>SUM(H33:H49)</f>
        <v>116765963</v>
      </c>
      <c r="I50" s="31"/>
      <c r="J50" s="36">
        <f>SUM(J33:J49)</f>
        <v>130559546</v>
      </c>
    </row>
    <row r="51" spans="1:10" s="28" customFormat="1" ht="23.25" customHeight="1">
      <c r="A51" s="43"/>
      <c r="B51" s="29"/>
      <c r="C51" s="31"/>
      <c r="D51" s="31"/>
      <c r="E51" s="31"/>
      <c r="F51" s="31"/>
      <c r="G51" s="31"/>
      <c r="H51" s="31"/>
      <c r="I51" s="31"/>
      <c r="J51" s="31"/>
    </row>
    <row r="52" spans="1:10" s="28" customFormat="1" ht="23.25" customHeight="1" thickBot="1">
      <c r="A52" s="43" t="s">
        <v>9</v>
      </c>
      <c r="B52" s="29"/>
      <c r="C52" s="31"/>
      <c r="D52" s="38">
        <f>+D50+D23</f>
        <v>486369120</v>
      </c>
      <c r="E52" s="31"/>
      <c r="F52" s="38">
        <f>+F50+F23</f>
        <v>494262736</v>
      </c>
      <c r="G52" s="31"/>
      <c r="H52" s="38">
        <f>+H50+H23</f>
        <v>187153168</v>
      </c>
      <c r="I52" s="31"/>
      <c r="J52" s="38">
        <f>+J50+J23</f>
        <v>198727002</v>
      </c>
    </row>
    <row r="53" spans="1:10" s="28" customFormat="1" ht="23.25" customHeight="1" thickTop="1">
      <c r="A53" s="43"/>
      <c r="B53" s="29"/>
      <c r="C53" s="31"/>
      <c r="D53" s="40"/>
      <c r="E53" s="31"/>
      <c r="F53" s="40"/>
      <c r="G53" s="31"/>
      <c r="H53" s="40"/>
      <c r="I53" s="31"/>
      <c r="J53" s="40"/>
    </row>
    <row r="54" spans="1:10" ht="23.25" customHeight="1">
      <c r="A54" s="65" t="s">
        <v>0</v>
      </c>
      <c r="C54" s="37"/>
      <c r="D54" s="37"/>
      <c r="E54" s="37"/>
      <c r="F54" s="37"/>
      <c r="G54" s="37"/>
      <c r="H54" s="37"/>
      <c r="I54" s="37"/>
      <c r="J54" s="37"/>
    </row>
    <row r="55" spans="1:10" ht="23.25" customHeight="1">
      <c r="A55" s="65" t="s">
        <v>129</v>
      </c>
      <c r="C55" s="37"/>
      <c r="D55" s="37"/>
      <c r="E55" s="37"/>
      <c r="F55" s="37"/>
      <c r="G55" s="37"/>
      <c r="H55" s="37"/>
      <c r="I55" s="37"/>
      <c r="J55" s="37"/>
    </row>
    <row r="56" spans="1:10" ht="23.25" customHeight="1">
      <c r="A56" s="43"/>
      <c r="C56" s="37"/>
      <c r="D56" s="37"/>
      <c r="E56" s="37"/>
      <c r="F56" s="37"/>
      <c r="G56" s="37"/>
      <c r="H56" s="37"/>
      <c r="I56" s="37"/>
      <c r="J56" s="193" t="s">
        <v>126</v>
      </c>
    </row>
    <row r="57" spans="1:10" s="64" customFormat="1" ht="23.25" customHeight="1">
      <c r="A57" s="52"/>
      <c r="B57" s="34"/>
      <c r="C57" s="34"/>
      <c r="D57" s="233" t="s">
        <v>2</v>
      </c>
      <c r="E57" s="233"/>
      <c r="F57" s="233"/>
      <c r="G57" s="33"/>
      <c r="H57" s="233" t="s">
        <v>57</v>
      </c>
      <c r="I57" s="233"/>
      <c r="J57" s="233"/>
    </row>
    <row r="58" spans="1:10" ht="23.25" customHeight="1">
      <c r="A58" s="37"/>
      <c r="C58" s="67"/>
      <c r="D58" s="108" t="s">
        <v>125</v>
      </c>
      <c r="E58" s="67"/>
      <c r="F58" s="68" t="s">
        <v>49</v>
      </c>
      <c r="G58" s="68"/>
      <c r="H58" s="108" t="s">
        <v>125</v>
      </c>
      <c r="I58" s="67"/>
      <c r="J58" s="68" t="s">
        <v>49</v>
      </c>
    </row>
    <row r="59" spans="1:10" ht="23.25" customHeight="1">
      <c r="A59" s="65" t="s">
        <v>10</v>
      </c>
      <c r="B59" s="34" t="s">
        <v>3</v>
      </c>
      <c r="C59" s="67"/>
      <c r="D59" s="102">
        <v>2559</v>
      </c>
      <c r="E59" s="67"/>
      <c r="F59" s="108" t="s">
        <v>242</v>
      </c>
      <c r="G59" s="68"/>
      <c r="H59" s="102">
        <v>2559</v>
      </c>
      <c r="I59" s="67"/>
      <c r="J59" s="108" t="s">
        <v>242</v>
      </c>
    </row>
    <row r="60" spans="1:10" ht="23.25" customHeight="1">
      <c r="A60" s="65"/>
      <c r="B60" s="34"/>
      <c r="D60" s="120" t="s">
        <v>165</v>
      </c>
      <c r="F60" s="120"/>
      <c r="G60" s="68"/>
      <c r="H60" s="120" t="s">
        <v>165</v>
      </c>
      <c r="J60" s="120"/>
    </row>
    <row r="61" spans="1:10" ht="23.25" customHeight="1">
      <c r="A61" s="69" t="s">
        <v>11</v>
      </c>
      <c r="B61" s="34"/>
      <c r="C61" s="42"/>
      <c r="D61" s="78"/>
      <c r="E61" s="78"/>
      <c r="F61" s="78"/>
      <c r="G61" s="78"/>
      <c r="H61" s="78"/>
      <c r="I61" s="78"/>
      <c r="J61" s="78"/>
    </row>
    <row r="62" spans="1:10" ht="23.25" customHeight="1">
      <c r="A62" s="52" t="s">
        <v>45</v>
      </c>
      <c r="C62" s="75"/>
      <c r="D62" s="75"/>
      <c r="E62" s="75"/>
      <c r="F62" s="75"/>
      <c r="G62" s="75"/>
      <c r="H62" s="75"/>
      <c r="I62" s="75"/>
      <c r="J62" s="75"/>
    </row>
    <row r="63" spans="1:10" ht="23.25" customHeight="1">
      <c r="A63" s="103" t="s">
        <v>58</v>
      </c>
      <c r="C63" s="42"/>
      <c r="D63" s="180">
        <v>72652672</v>
      </c>
      <c r="E63" s="42"/>
      <c r="F63" s="180">
        <v>88018612</v>
      </c>
      <c r="G63" s="42"/>
      <c r="H63" s="42">
        <v>6828</v>
      </c>
      <c r="I63" s="42"/>
      <c r="J63" s="42">
        <v>7257156</v>
      </c>
    </row>
    <row r="64" spans="1:10" ht="23.25" customHeight="1">
      <c r="A64" s="103" t="s">
        <v>172</v>
      </c>
      <c r="B64" s="26">
        <v>12</v>
      </c>
      <c r="C64" s="42"/>
      <c r="D64" s="180">
        <v>23563355</v>
      </c>
      <c r="E64" s="42"/>
      <c r="F64" s="180">
        <v>18731169</v>
      </c>
      <c r="G64" s="42"/>
      <c r="H64" s="180">
        <v>19807095</v>
      </c>
      <c r="I64" s="42"/>
      <c r="J64" s="180">
        <v>18731169</v>
      </c>
    </row>
    <row r="65" spans="1:10" ht="23.25" customHeight="1">
      <c r="A65" s="52" t="s">
        <v>12</v>
      </c>
      <c r="B65" s="26">
        <v>11</v>
      </c>
      <c r="C65" s="42"/>
      <c r="D65" s="178">
        <v>22907846</v>
      </c>
      <c r="E65" s="42"/>
      <c r="F65" s="178">
        <v>28022326</v>
      </c>
      <c r="G65" s="42"/>
      <c r="H65" s="42">
        <v>1351703</v>
      </c>
      <c r="I65" s="42"/>
      <c r="J65" s="42">
        <v>1520800</v>
      </c>
    </row>
    <row r="66" spans="1:10" ht="23.25" customHeight="1">
      <c r="A66" s="103" t="s">
        <v>235</v>
      </c>
      <c r="B66" s="26">
        <v>3</v>
      </c>
      <c r="C66" s="42"/>
      <c r="D66" s="178">
        <v>267804</v>
      </c>
      <c r="E66" s="42"/>
      <c r="F66" s="178">
        <v>378346</v>
      </c>
      <c r="G66" s="42"/>
      <c r="H66" s="154" t="s">
        <v>20</v>
      </c>
      <c r="I66" s="42"/>
      <c r="J66" s="154" t="s">
        <v>20</v>
      </c>
    </row>
    <row r="67" spans="1:10" ht="23.25" customHeight="1">
      <c r="A67" s="103" t="s">
        <v>13</v>
      </c>
      <c r="C67" s="42"/>
      <c r="D67" s="37"/>
      <c r="E67" s="42"/>
      <c r="F67" s="37"/>
      <c r="G67" s="42"/>
      <c r="H67" s="198"/>
      <c r="I67" s="42"/>
      <c r="J67" s="198"/>
    </row>
    <row r="68" spans="1:10" ht="23.25" customHeight="1">
      <c r="A68" s="103" t="s">
        <v>59</v>
      </c>
      <c r="C68" s="42"/>
      <c r="D68" s="178">
        <v>18052127</v>
      </c>
      <c r="E68" s="42"/>
      <c r="F68" s="178">
        <v>30723561</v>
      </c>
      <c r="G68" s="42"/>
      <c r="H68" s="198">
        <v>2162633</v>
      </c>
      <c r="I68" s="42"/>
      <c r="J68" s="198">
        <v>6676400</v>
      </c>
    </row>
    <row r="69" spans="1:10" ht="23.25" customHeight="1">
      <c r="A69" s="52" t="s">
        <v>70</v>
      </c>
      <c r="C69" s="42"/>
      <c r="D69" s="175">
        <v>8644522</v>
      </c>
      <c r="E69" s="42"/>
      <c r="F69" s="175">
        <v>8339940</v>
      </c>
      <c r="G69" s="42"/>
      <c r="H69" s="42">
        <v>530780</v>
      </c>
      <c r="I69" s="42"/>
      <c r="J69" s="42">
        <v>404751</v>
      </c>
    </row>
    <row r="70" spans="1:10" ht="23.25" customHeight="1">
      <c r="A70" s="52" t="s">
        <v>60</v>
      </c>
      <c r="C70" s="42"/>
      <c r="D70" s="178">
        <v>2111813</v>
      </c>
      <c r="E70" s="42"/>
      <c r="F70" s="178">
        <v>1711550</v>
      </c>
      <c r="G70" s="42"/>
      <c r="H70" s="154" t="s">
        <v>20</v>
      </c>
      <c r="I70" s="42"/>
      <c r="J70" s="154" t="s">
        <v>20</v>
      </c>
    </row>
    <row r="71" spans="1:10" ht="23.25" customHeight="1">
      <c r="A71" s="52" t="s">
        <v>14</v>
      </c>
      <c r="B71" s="26" t="s">
        <v>76</v>
      </c>
      <c r="C71" s="42"/>
      <c r="D71" s="179">
        <v>9731399</v>
      </c>
      <c r="E71" s="42"/>
      <c r="F71" s="179">
        <v>10365185</v>
      </c>
      <c r="G71" s="42"/>
      <c r="H71" s="77">
        <v>1275389</v>
      </c>
      <c r="I71" s="42"/>
      <c r="J71" s="77">
        <v>2283580</v>
      </c>
    </row>
    <row r="72" spans="1:10" ht="23.25" customHeight="1">
      <c r="A72" s="43" t="s">
        <v>15</v>
      </c>
      <c r="B72" s="29"/>
      <c r="C72" s="31"/>
      <c r="D72" s="36">
        <f>SUM(D63:D71)</f>
        <v>157931538</v>
      </c>
      <c r="E72" s="31"/>
      <c r="F72" s="36">
        <f>SUM(F63:F71)</f>
        <v>186290689</v>
      </c>
      <c r="G72" s="31"/>
      <c r="H72" s="36">
        <f>SUM(H63:H71)</f>
        <v>25134428</v>
      </c>
      <c r="I72" s="31"/>
      <c r="J72" s="36">
        <f>SUM(J63:J71)</f>
        <v>36873856</v>
      </c>
    </row>
    <row r="73" spans="1:10" s="28" customFormat="1" ht="23.25" customHeight="1">
      <c r="A73" s="52"/>
      <c r="B73" s="26"/>
      <c r="C73" s="42"/>
      <c r="D73" s="42"/>
      <c r="E73" s="42"/>
      <c r="F73" s="42"/>
      <c r="G73" s="42"/>
      <c r="H73" s="42"/>
      <c r="I73" s="42"/>
      <c r="J73" s="42"/>
    </row>
    <row r="74" spans="1:10" ht="23.25" customHeight="1">
      <c r="A74" s="69" t="s">
        <v>16</v>
      </c>
      <c r="C74" s="42"/>
      <c r="D74" s="42"/>
      <c r="E74" s="42"/>
      <c r="F74" s="42"/>
      <c r="G74" s="42"/>
      <c r="H74" s="42"/>
      <c r="I74" s="42"/>
      <c r="J74" s="42"/>
    </row>
    <row r="75" spans="1:10" ht="23.25" customHeight="1">
      <c r="A75" s="52" t="s">
        <v>46</v>
      </c>
      <c r="B75" s="26">
        <v>12</v>
      </c>
      <c r="C75" s="42"/>
      <c r="D75" s="42">
        <v>135436724</v>
      </c>
      <c r="E75" s="42"/>
      <c r="F75" s="42">
        <v>120299374</v>
      </c>
      <c r="G75" s="42"/>
      <c r="H75" s="178">
        <v>70940000</v>
      </c>
      <c r="I75" s="42"/>
      <c r="J75" s="178">
        <v>72794792</v>
      </c>
    </row>
    <row r="76" spans="1:10" ht="23.25" customHeight="1">
      <c r="A76" s="52" t="s">
        <v>78</v>
      </c>
      <c r="C76" s="78"/>
      <c r="D76" s="156">
        <v>1106807</v>
      </c>
      <c r="E76" s="78"/>
      <c r="F76" s="156">
        <v>1172319</v>
      </c>
      <c r="G76" s="78"/>
      <c r="H76" s="154" t="s">
        <v>20</v>
      </c>
      <c r="I76" s="177"/>
      <c r="J76" s="154" t="s">
        <v>20</v>
      </c>
    </row>
    <row r="77" spans="1:10" ht="23.25" customHeight="1">
      <c r="A77" s="52" t="s">
        <v>71</v>
      </c>
      <c r="C77" s="78"/>
      <c r="D77" s="78">
        <v>5645362</v>
      </c>
      <c r="E77" s="78"/>
      <c r="F77" s="78">
        <v>5531193</v>
      </c>
      <c r="G77" s="78"/>
      <c r="H77" s="154" t="s">
        <v>20</v>
      </c>
      <c r="I77" s="154"/>
      <c r="J77" s="154" t="s">
        <v>20</v>
      </c>
    </row>
    <row r="78" spans="1:10" ht="23.25" customHeight="1">
      <c r="A78" s="103" t="s">
        <v>184</v>
      </c>
      <c r="C78" s="78"/>
      <c r="D78" s="77">
        <v>6915553</v>
      </c>
      <c r="E78" s="78"/>
      <c r="F78" s="77">
        <v>7244211</v>
      </c>
      <c r="G78" s="78"/>
      <c r="H78" s="199">
        <v>2018776</v>
      </c>
      <c r="I78" s="78"/>
      <c r="J78" s="199">
        <v>1969448</v>
      </c>
    </row>
    <row r="79" spans="1:10" ht="23.25" customHeight="1">
      <c r="A79" s="43" t="s">
        <v>17</v>
      </c>
      <c r="B79" s="29"/>
      <c r="C79" s="31"/>
      <c r="D79" s="70">
        <f>SUM(D75:D78)</f>
        <v>149104446</v>
      </c>
      <c r="E79" s="31"/>
      <c r="F79" s="70">
        <f>SUM(F75:F78)</f>
        <v>134247097</v>
      </c>
      <c r="G79" s="31"/>
      <c r="H79" s="70">
        <f>SUM(H75:H78)</f>
        <v>72958776</v>
      </c>
      <c r="I79" s="49"/>
      <c r="J79" s="70">
        <f>SUM(J75:J78)</f>
        <v>74764240</v>
      </c>
    </row>
    <row r="80" spans="1:10" s="28" customFormat="1" ht="23.25" customHeight="1">
      <c r="A80" s="43"/>
      <c r="B80" s="29"/>
      <c r="C80" s="31"/>
      <c r="D80" s="31"/>
      <c r="E80" s="31"/>
      <c r="F80" s="31"/>
      <c r="G80" s="31"/>
      <c r="H80" s="31"/>
      <c r="I80" s="31"/>
      <c r="J80" s="31"/>
    </row>
    <row r="81" spans="1:10" s="28" customFormat="1" ht="23.25" customHeight="1">
      <c r="A81" s="43" t="s">
        <v>18</v>
      </c>
      <c r="B81" s="29"/>
      <c r="C81" s="31"/>
      <c r="D81" s="70">
        <f>SUM(D72+D79)</f>
        <v>307035984</v>
      </c>
      <c r="E81" s="31"/>
      <c r="F81" s="70">
        <f>SUM(F72+F79)</f>
        <v>320537786</v>
      </c>
      <c r="G81" s="31"/>
      <c r="H81" s="70">
        <f>+H79+H72</f>
        <v>98093204</v>
      </c>
      <c r="I81" s="31"/>
      <c r="J81" s="70">
        <f>+J79+J72</f>
        <v>111638096</v>
      </c>
    </row>
    <row r="82" spans="1:10" s="28" customFormat="1" ht="23.25" customHeight="1">
      <c r="A82" s="43"/>
      <c r="B82" s="29"/>
      <c r="C82" s="31"/>
      <c r="D82" s="49"/>
      <c r="E82" s="31"/>
      <c r="F82" s="49"/>
      <c r="G82" s="31"/>
      <c r="H82" s="49"/>
      <c r="I82" s="31"/>
      <c r="J82" s="49"/>
    </row>
    <row r="83" spans="1:10" s="28" customFormat="1" ht="23.25" customHeight="1">
      <c r="A83" s="65" t="s">
        <v>0</v>
      </c>
      <c r="B83" s="71"/>
      <c r="C83" s="56"/>
      <c r="D83" s="56"/>
      <c r="E83" s="56"/>
      <c r="F83" s="56"/>
      <c r="G83" s="56"/>
      <c r="H83" s="56"/>
      <c r="I83" s="56"/>
      <c r="J83" s="56"/>
    </row>
    <row r="84" spans="1:10" ht="23.25" customHeight="1">
      <c r="A84" s="65" t="s">
        <v>129</v>
      </c>
      <c r="B84" s="71"/>
      <c r="C84" s="56"/>
      <c r="D84" s="56"/>
      <c r="E84" s="56"/>
      <c r="F84" s="56"/>
      <c r="G84" s="56"/>
      <c r="H84" s="56"/>
      <c r="I84" s="56"/>
      <c r="J84" s="56"/>
    </row>
    <row r="85" spans="1:10" ht="23.25" customHeight="1">
      <c r="A85" s="43"/>
      <c r="C85" s="37"/>
      <c r="D85" s="37"/>
      <c r="E85" s="37"/>
      <c r="F85" s="37"/>
      <c r="G85" s="37"/>
      <c r="H85" s="37"/>
      <c r="I85" s="37"/>
      <c r="J85" s="193" t="s">
        <v>126</v>
      </c>
    </row>
    <row r="86" spans="1:10" ht="23.25" customHeight="1">
      <c r="A86" s="52"/>
      <c r="B86" s="34"/>
      <c r="C86" s="34"/>
      <c r="D86" s="233" t="s">
        <v>2</v>
      </c>
      <c r="E86" s="233"/>
      <c r="F86" s="233"/>
      <c r="G86" s="33"/>
      <c r="H86" s="233" t="s">
        <v>57</v>
      </c>
      <c r="I86" s="233"/>
      <c r="J86" s="233"/>
    </row>
    <row r="87" spans="1:10" s="64" customFormat="1" ht="23.25" customHeight="1">
      <c r="A87" s="37"/>
      <c r="B87" s="26"/>
      <c r="C87" s="67"/>
      <c r="D87" s="108" t="s">
        <v>125</v>
      </c>
      <c r="E87" s="67"/>
      <c r="F87" s="68" t="s">
        <v>49</v>
      </c>
      <c r="G87" s="68"/>
      <c r="H87" s="108" t="s">
        <v>125</v>
      </c>
      <c r="I87" s="67"/>
      <c r="J87" s="68" t="s">
        <v>49</v>
      </c>
    </row>
    <row r="88" spans="1:10" ht="23.25" customHeight="1">
      <c r="A88" s="65" t="s">
        <v>185</v>
      </c>
      <c r="B88" s="34" t="s">
        <v>3</v>
      </c>
      <c r="C88" s="67"/>
      <c r="D88" s="102">
        <v>2559</v>
      </c>
      <c r="E88" s="67"/>
      <c r="F88" s="108" t="s">
        <v>242</v>
      </c>
      <c r="G88" s="68"/>
      <c r="H88" s="102">
        <v>2559</v>
      </c>
      <c r="I88" s="67"/>
      <c r="J88" s="108" t="s">
        <v>242</v>
      </c>
    </row>
    <row r="89" spans="1:10" ht="23.25" customHeight="1">
      <c r="A89" s="65"/>
      <c r="B89" s="34"/>
      <c r="D89" s="120" t="s">
        <v>165</v>
      </c>
      <c r="F89" s="120"/>
      <c r="G89" s="68"/>
      <c r="H89" s="120" t="s">
        <v>165</v>
      </c>
      <c r="J89" s="120"/>
    </row>
    <row r="90" spans="1:10" ht="23.25" customHeight="1">
      <c r="A90" s="69" t="s">
        <v>19</v>
      </c>
      <c r="B90" s="34"/>
      <c r="C90" s="75"/>
      <c r="D90" s="200"/>
      <c r="E90" s="200"/>
      <c r="F90" s="200"/>
      <c r="G90" s="200"/>
      <c r="H90" s="200"/>
      <c r="I90" s="200"/>
      <c r="J90" s="200"/>
    </row>
    <row r="91" spans="1:10" ht="23.25" customHeight="1">
      <c r="A91" s="53" t="s">
        <v>29</v>
      </c>
      <c r="B91" s="34"/>
      <c r="C91" s="200"/>
      <c r="D91" s="200"/>
      <c r="E91" s="200"/>
      <c r="F91" s="200"/>
      <c r="G91" s="200"/>
      <c r="H91" s="200"/>
      <c r="I91" s="200"/>
      <c r="J91" s="200"/>
    </row>
    <row r="92" spans="1:10" ht="23.25" customHeight="1" thickBot="1">
      <c r="A92" s="53" t="s">
        <v>61</v>
      </c>
      <c r="B92" s="34"/>
      <c r="C92" s="78"/>
      <c r="D92" s="181">
        <v>7742942</v>
      </c>
      <c r="E92" s="78"/>
      <c r="F92" s="181">
        <v>7742942</v>
      </c>
      <c r="G92" s="78"/>
      <c r="H92" s="187">
        <v>7742942</v>
      </c>
      <c r="I92" s="78"/>
      <c r="J92" s="187">
        <v>7742942</v>
      </c>
    </row>
    <row r="93" spans="1:10" ht="23.25" customHeight="1" thickTop="1">
      <c r="A93" s="53" t="s">
        <v>62</v>
      </c>
      <c r="B93" s="34"/>
      <c r="C93" s="78"/>
      <c r="D93" s="178">
        <v>7742942</v>
      </c>
      <c r="E93" s="78"/>
      <c r="F93" s="178">
        <v>7742942</v>
      </c>
      <c r="G93" s="78"/>
      <c r="H93" s="196">
        <v>7742942</v>
      </c>
      <c r="I93" s="78"/>
      <c r="J93" s="196">
        <v>7742942</v>
      </c>
    </row>
    <row r="94" spans="1:10" ht="23.25" customHeight="1">
      <c r="A94" s="44" t="s">
        <v>215</v>
      </c>
      <c r="B94" s="26">
        <v>13</v>
      </c>
      <c r="C94" s="182"/>
      <c r="D94" s="182">
        <v>-1135146</v>
      </c>
      <c r="E94" s="182"/>
      <c r="F94" s="182">
        <v>-1135146</v>
      </c>
      <c r="G94" s="182"/>
      <c r="H94" s="154" t="s">
        <v>20</v>
      </c>
      <c r="I94" s="182"/>
      <c r="J94" s="154" t="s">
        <v>20</v>
      </c>
    </row>
    <row r="95" spans="1:10" ht="23.25" customHeight="1">
      <c r="A95" s="53" t="s">
        <v>96</v>
      </c>
      <c r="C95" s="182"/>
      <c r="D95" s="201"/>
      <c r="E95" s="182"/>
      <c r="F95" s="201"/>
      <c r="G95" s="182"/>
      <c r="H95" s="182"/>
      <c r="I95" s="182"/>
      <c r="J95" s="182"/>
    </row>
    <row r="96" spans="1:10" ht="23.25" customHeight="1">
      <c r="A96" s="52" t="s">
        <v>97</v>
      </c>
      <c r="B96" s="34"/>
      <c r="C96" s="78"/>
      <c r="D96" s="180">
        <v>36462883</v>
      </c>
      <c r="E96" s="78"/>
      <c r="F96" s="180">
        <v>36462883</v>
      </c>
      <c r="G96" s="78"/>
      <c r="H96" s="178">
        <v>35572855</v>
      </c>
      <c r="I96" s="78"/>
      <c r="J96" s="178">
        <v>35572855</v>
      </c>
    </row>
    <row r="97" spans="1:10" ht="23.25" customHeight="1">
      <c r="A97" s="103" t="s">
        <v>170</v>
      </c>
      <c r="B97" s="34"/>
      <c r="C97" s="78"/>
      <c r="D97" s="180">
        <v>3470021</v>
      </c>
      <c r="E97" s="78"/>
      <c r="F97" s="180">
        <v>3470021</v>
      </c>
      <c r="G97" s="78"/>
      <c r="H97" s="196">
        <v>3470021</v>
      </c>
      <c r="I97" s="78"/>
      <c r="J97" s="196">
        <v>3470021</v>
      </c>
    </row>
    <row r="98" spans="1:10" ht="23.25" customHeight="1">
      <c r="A98" s="103" t="s">
        <v>200</v>
      </c>
      <c r="B98" s="34"/>
      <c r="C98" s="78"/>
      <c r="D98" s="180"/>
      <c r="E98" s="78"/>
      <c r="F98" s="180"/>
      <c r="G98" s="78"/>
      <c r="H98" s="78"/>
      <c r="I98" s="78"/>
      <c r="J98" s="78"/>
    </row>
    <row r="99" spans="1:10" ht="23.25" customHeight="1">
      <c r="A99" s="103" t="s">
        <v>216</v>
      </c>
      <c r="B99" s="34"/>
      <c r="C99" s="78"/>
      <c r="D99" s="180">
        <v>3999222</v>
      </c>
      <c r="E99" s="78"/>
      <c r="F99" s="180">
        <v>3997711</v>
      </c>
      <c r="G99" s="78"/>
      <c r="H99" s="154" t="s">
        <v>20</v>
      </c>
      <c r="I99" s="182"/>
      <c r="J99" s="154" t="s">
        <v>20</v>
      </c>
    </row>
    <row r="100" spans="1:10" ht="23.25" customHeight="1">
      <c r="A100" s="103" t="s">
        <v>176</v>
      </c>
      <c r="B100" s="34"/>
      <c r="C100" s="78"/>
      <c r="D100" s="180"/>
      <c r="E100" s="78"/>
      <c r="F100" s="180"/>
      <c r="G100" s="78"/>
      <c r="H100" s="78"/>
      <c r="I100" s="78"/>
      <c r="J100" s="78"/>
    </row>
    <row r="101" spans="1:10" ht="23.25" customHeight="1">
      <c r="A101" s="103" t="s">
        <v>177</v>
      </c>
      <c r="B101" s="34"/>
      <c r="C101" s="78"/>
      <c r="D101" s="182">
        <v>-5159</v>
      </c>
      <c r="E101" s="78"/>
      <c r="F101" s="182">
        <v>-5159</v>
      </c>
      <c r="G101" s="78"/>
      <c r="H101" s="196">
        <v>490423</v>
      </c>
      <c r="I101" s="78"/>
      <c r="J101" s="196">
        <v>490423</v>
      </c>
    </row>
    <row r="102" spans="1:10" ht="23.25" customHeight="1">
      <c r="A102" s="53" t="s">
        <v>22</v>
      </c>
      <c r="B102" s="34"/>
      <c r="C102" s="78"/>
      <c r="D102" s="180"/>
      <c r="E102" s="78"/>
      <c r="F102" s="180"/>
      <c r="G102" s="78"/>
      <c r="H102" s="78"/>
      <c r="I102" s="78"/>
      <c r="J102" s="78"/>
    </row>
    <row r="103" spans="1:10" ht="23.25" customHeight="1">
      <c r="A103" s="53" t="s">
        <v>72</v>
      </c>
      <c r="B103" s="34"/>
      <c r="C103" s="78"/>
      <c r="D103" s="180"/>
      <c r="E103" s="78"/>
      <c r="F103" s="180"/>
      <c r="G103" s="78"/>
      <c r="H103" s="78"/>
      <c r="I103" s="78"/>
      <c r="J103" s="78"/>
    </row>
    <row r="104" spans="1:10" ht="23.25" customHeight="1">
      <c r="A104" s="53" t="s">
        <v>90</v>
      </c>
      <c r="B104" s="34"/>
      <c r="C104" s="78"/>
      <c r="D104" s="178">
        <v>820666</v>
      </c>
      <c r="E104" s="78"/>
      <c r="F104" s="178">
        <v>820666</v>
      </c>
      <c r="G104" s="78"/>
      <c r="H104" s="178">
        <v>820666</v>
      </c>
      <c r="I104" s="78"/>
      <c r="J104" s="178">
        <v>820666</v>
      </c>
    </row>
    <row r="105" spans="1:10" ht="23.25" customHeight="1">
      <c r="A105" s="53" t="s">
        <v>63</v>
      </c>
      <c r="B105" s="34"/>
      <c r="C105" s="78"/>
      <c r="D105" s="180">
        <v>69681678</v>
      </c>
      <c r="E105" s="78"/>
      <c r="F105" s="180">
        <v>65919003</v>
      </c>
      <c r="G105" s="78"/>
      <c r="H105" s="177">
        <v>39683134</v>
      </c>
      <c r="I105" s="78"/>
      <c r="J105" s="177">
        <v>37712076</v>
      </c>
    </row>
    <row r="106" spans="1:10" ht="23.25" customHeight="1">
      <c r="A106" s="122" t="s">
        <v>132</v>
      </c>
      <c r="B106" s="34"/>
      <c r="C106" s="78"/>
      <c r="D106" s="179">
        <v>276174</v>
      </c>
      <c r="E106" s="78"/>
      <c r="F106" s="179">
        <v>-908246</v>
      </c>
      <c r="G106" s="78"/>
      <c r="H106" s="77">
        <v>1279923</v>
      </c>
      <c r="I106" s="78"/>
      <c r="J106" s="77">
        <v>1279923</v>
      </c>
    </row>
    <row r="107" spans="1:10" ht="23.25" customHeight="1">
      <c r="A107" s="43" t="s">
        <v>151</v>
      </c>
      <c r="B107" s="29"/>
      <c r="C107" s="31"/>
      <c r="D107" s="31">
        <f>SUM(D93:D106)</f>
        <v>121313281</v>
      </c>
      <c r="E107" s="31"/>
      <c r="F107" s="31">
        <f>SUM(F93:F106)</f>
        <v>116364675</v>
      </c>
      <c r="G107" s="31"/>
      <c r="H107" s="31">
        <f>SUM(H93:H106)</f>
        <v>89059964</v>
      </c>
      <c r="I107" s="31"/>
      <c r="J107" s="31">
        <f>SUM(J93:J106)</f>
        <v>87088906</v>
      </c>
    </row>
    <row r="108" spans="1:10" s="28" customFormat="1" ht="23.25" customHeight="1">
      <c r="A108" s="52" t="s">
        <v>130</v>
      </c>
      <c r="B108" s="26"/>
      <c r="C108" s="78"/>
      <c r="D108" s="179">
        <v>58019855</v>
      </c>
      <c r="E108" s="78"/>
      <c r="F108" s="179">
        <v>57360275</v>
      </c>
      <c r="G108" s="78"/>
      <c r="H108" s="199">
        <v>0</v>
      </c>
      <c r="I108" s="42"/>
      <c r="J108" s="199">
        <v>0</v>
      </c>
    </row>
    <row r="109" spans="1:10" ht="23.25" customHeight="1">
      <c r="A109" s="43" t="s">
        <v>152</v>
      </c>
      <c r="C109" s="40"/>
      <c r="D109" s="36">
        <f>SUM(D107:D108)</f>
        <v>179333136</v>
      </c>
      <c r="E109" s="40"/>
      <c r="F109" s="36">
        <f>SUM(F107:F108)</f>
        <v>173724950</v>
      </c>
      <c r="G109" s="40"/>
      <c r="H109" s="36">
        <f>SUM(H107:H108)</f>
        <v>89059964</v>
      </c>
      <c r="I109" s="40"/>
      <c r="J109" s="36">
        <f>SUM(J107:J108)</f>
        <v>87088906</v>
      </c>
    </row>
    <row r="110" spans="1:10" s="28" customFormat="1" ht="23.25" customHeight="1">
      <c r="A110" s="43"/>
      <c r="B110" s="26"/>
      <c r="C110" s="42"/>
      <c r="D110" s="42"/>
      <c r="E110" s="42"/>
      <c r="F110" s="42"/>
      <c r="G110" s="42"/>
      <c r="H110" s="42"/>
      <c r="I110" s="42"/>
      <c r="J110" s="42"/>
    </row>
    <row r="111" spans="1:10" ht="23.25" customHeight="1" thickBot="1">
      <c r="A111" s="43" t="s">
        <v>153</v>
      </c>
      <c r="C111" s="31"/>
      <c r="D111" s="38">
        <f>SUM(D81+D109)</f>
        <v>486369120</v>
      </c>
      <c r="E111" s="31"/>
      <c r="F111" s="38">
        <f>SUM(F81+F109)</f>
        <v>494262736</v>
      </c>
      <c r="G111" s="31"/>
      <c r="H111" s="38">
        <f>SUM(H81+H109)</f>
        <v>187153168</v>
      </c>
      <c r="I111" s="31"/>
      <c r="J111" s="38">
        <f>SUM(J81+J109)</f>
        <v>198727002</v>
      </c>
    </row>
    <row r="112" spans="1:10" ht="23.25" customHeight="1" thickTop="1">
      <c r="A112" s="43"/>
      <c r="C112" s="31"/>
      <c r="D112" s="40"/>
      <c r="E112" s="31"/>
      <c r="F112" s="40"/>
      <c r="G112" s="31"/>
      <c r="H112" s="40"/>
      <c r="I112" s="31"/>
      <c r="J112" s="40"/>
    </row>
    <row r="113" spans="1:10" ht="23.25" customHeight="1">
      <c r="A113" s="43"/>
      <c r="C113" s="73"/>
      <c r="D113" s="72"/>
      <c r="E113" s="72"/>
      <c r="F113" s="72"/>
      <c r="G113" s="72"/>
      <c r="H113" s="72"/>
      <c r="I113" s="72"/>
      <c r="J113" s="72"/>
    </row>
    <row r="114" spans="1:10" ht="23.25" customHeight="1">
      <c r="A114" s="65" t="s">
        <v>0</v>
      </c>
      <c r="B114" s="71"/>
      <c r="C114" s="56"/>
      <c r="D114" s="56"/>
      <c r="E114" s="56"/>
      <c r="F114" s="56"/>
      <c r="G114" s="56"/>
      <c r="H114" s="236"/>
      <c r="I114" s="236"/>
      <c r="J114" s="236"/>
    </row>
    <row r="115" spans="1:10" ht="23.25" customHeight="1">
      <c r="A115" s="65" t="s">
        <v>187</v>
      </c>
      <c r="B115" s="71"/>
      <c r="C115" s="56"/>
      <c r="D115" s="56"/>
      <c r="E115" s="56"/>
      <c r="F115" s="56"/>
      <c r="G115" s="56"/>
      <c r="H115" s="236"/>
      <c r="I115" s="236"/>
      <c r="J115" s="236"/>
    </row>
    <row r="116" spans="1:10" ht="23.25" customHeight="1">
      <c r="A116" s="32"/>
      <c r="B116" s="32"/>
      <c r="C116" s="56"/>
      <c r="D116" s="56"/>
      <c r="E116" s="56"/>
      <c r="F116" s="56"/>
      <c r="G116" s="56"/>
      <c r="H116" s="56"/>
      <c r="I116" s="237" t="s">
        <v>126</v>
      </c>
      <c r="J116" s="237"/>
    </row>
    <row r="117" spans="1:10" s="64" customFormat="1" ht="23.25" customHeight="1">
      <c r="A117" s="52"/>
      <c r="B117" s="34"/>
      <c r="C117" s="34"/>
      <c r="D117" s="233" t="s">
        <v>2</v>
      </c>
      <c r="E117" s="233"/>
      <c r="F117" s="233"/>
      <c r="G117" s="33"/>
      <c r="H117" s="233" t="s">
        <v>57</v>
      </c>
      <c r="I117" s="233"/>
      <c r="J117" s="233"/>
    </row>
    <row r="118" spans="1:10" s="64" customFormat="1" ht="23.25" customHeight="1">
      <c r="A118" s="52"/>
      <c r="B118" s="34"/>
      <c r="C118" s="34"/>
      <c r="D118" s="238" t="s">
        <v>254</v>
      </c>
      <c r="E118" s="238"/>
      <c r="F118" s="238"/>
      <c r="G118" s="33"/>
      <c r="H118" s="238" t="s">
        <v>254</v>
      </c>
      <c r="I118" s="238"/>
      <c r="J118" s="238"/>
    </row>
    <row r="119" spans="1:10" s="64" customFormat="1" ht="23.25" customHeight="1">
      <c r="A119" s="52"/>
      <c r="B119" s="34"/>
      <c r="C119" s="34"/>
      <c r="D119" s="234" t="s">
        <v>194</v>
      </c>
      <c r="E119" s="234"/>
      <c r="F119" s="234"/>
      <c r="G119" s="33"/>
      <c r="H119" s="234" t="s">
        <v>194</v>
      </c>
      <c r="I119" s="234"/>
      <c r="J119" s="234"/>
    </row>
    <row r="120" spans="1:10" ht="23.25" customHeight="1">
      <c r="A120" s="74"/>
      <c r="B120" s="34" t="s">
        <v>3</v>
      </c>
      <c r="C120" s="67"/>
      <c r="D120" s="96">
        <v>2559</v>
      </c>
      <c r="E120" s="67"/>
      <c r="F120" s="183" t="s">
        <v>242</v>
      </c>
      <c r="G120" s="68"/>
      <c r="H120" s="96">
        <v>2559</v>
      </c>
      <c r="I120" s="67"/>
      <c r="J120" s="183" t="s">
        <v>242</v>
      </c>
    </row>
    <row r="121" spans="1:10" ht="23.25" customHeight="1">
      <c r="A121" s="69" t="s">
        <v>23</v>
      </c>
      <c r="B121" s="26">
        <v>3</v>
      </c>
      <c r="C121" s="22"/>
      <c r="D121" s="27"/>
      <c r="E121" s="27"/>
      <c r="F121" s="27"/>
      <c r="G121" s="27"/>
      <c r="H121" s="27"/>
      <c r="I121" s="27"/>
      <c r="J121" s="27"/>
    </row>
    <row r="122" spans="1:10" ht="23.25" customHeight="1">
      <c r="A122" s="66" t="s">
        <v>73</v>
      </c>
      <c r="C122" s="22"/>
      <c r="D122" s="75">
        <v>105512574</v>
      </c>
      <c r="E122" s="22"/>
      <c r="F122" s="75">
        <v>96224274</v>
      </c>
      <c r="G122" s="22"/>
      <c r="H122" s="22">
        <v>6539585</v>
      </c>
      <c r="I122" s="22"/>
      <c r="J122" s="22">
        <v>5161254</v>
      </c>
    </row>
    <row r="123" spans="1:10" ht="23.25" customHeight="1">
      <c r="A123" s="103" t="s">
        <v>48</v>
      </c>
      <c r="C123" s="22"/>
      <c r="D123" s="75">
        <v>133391</v>
      </c>
      <c r="E123" s="22"/>
      <c r="F123" s="75">
        <v>154711</v>
      </c>
      <c r="G123" s="22"/>
      <c r="H123" s="93">
        <v>1020677</v>
      </c>
      <c r="I123" s="22"/>
      <c r="J123" s="93">
        <v>729182</v>
      </c>
    </row>
    <row r="124" spans="1:10" ht="23.25" customHeight="1">
      <c r="A124" s="54" t="s">
        <v>163</v>
      </c>
      <c r="B124" s="26">
        <v>6</v>
      </c>
      <c r="C124" s="22"/>
      <c r="D124" s="101" t="s">
        <v>20</v>
      </c>
      <c r="E124" s="22"/>
      <c r="F124" s="101" t="s">
        <v>20</v>
      </c>
      <c r="G124" s="22"/>
      <c r="H124" s="139">
        <v>2025000</v>
      </c>
      <c r="I124" s="22"/>
      <c r="J124" s="139">
        <v>2925000</v>
      </c>
    </row>
    <row r="125" spans="1:10" ht="23.25" customHeight="1">
      <c r="A125" s="54" t="s">
        <v>252</v>
      </c>
      <c r="C125" s="22"/>
      <c r="D125" s="104">
        <v>67415</v>
      </c>
      <c r="E125" s="22"/>
      <c r="F125" s="101" t="s">
        <v>20</v>
      </c>
      <c r="G125" s="22"/>
      <c r="H125" s="139">
        <v>104289</v>
      </c>
      <c r="I125" s="22"/>
      <c r="J125" s="101" t="s">
        <v>20</v>
      </c>
    </row>
    <row r="126" spans="1:10" ht="23.25" customHeight="1">
      <c r="A126" s="103" t="s">
        <v>150</v>
      </c>
      <c r="B126" s="26" t="s">
        <v>237</v>
      </c>
      <c r="C126" s="94"/>
      <c r="D126" s="75">
        <v>903210</v>
      </c>
      <c r="E126" s="94"/>
      <c r="F126" s="75">
        <v>2504963</v>
      </c>
      <c r="G126" s="22"/>
      <c r="H126" s="139">
        <v>0</v>
      </c>
      <c r="I126" s="22"/>
      <c r="J126" s="101" t="s">
        <v>20</v>
      </c>
    </row>
    <row r="127" spans="1:10" ht="23.25" customHeight="1">
      <c r="A127" s="66" t="s">
        <v>24</v>
      </c>
      <c r="C127" s="22"/>
      <c r="D127" s="75">
        <v>494600</v>
      </c>
      <c r="E127" s="22"/>
      <c r="F127" s="75">
        <v>1197825</v>
      </c>
      <c r="G127" s="22"/>
      <c r="H127" s="80">
        <v>10992</v>
      </c>
      <c r="I127" s="22"/>
      <c r="J127" s="80">
        <v>9677</v>
      </c>
    </row>
    <row r="128" spans="1:10" s="28" customFormat="1" ht="23.25" customHeight="1">
      <c r="A128" s="43" t="s">
        <v>25</v>
      </c>
      <c r="B128" s="29"/>
      <c r="C128" s="31"/>
      <c r="D128" s="30">
        <f>SUM(D122:D127)</f>
        <v>107111190</v>
      </c>
      <c r="E128" s="31"/>
      <c r="F128" s="30">
        <f>SUM(F122:F127)</f>
        <v>100081773</v>
      </c>
      <c r="G128" s="31"/>
      <c r="H128" s="30">
        <f>SUM(H122:H127)</f>
        <v>9700543</v>
      </c>
      <c r="I128" s="31"/>
      <c r="J128" s="30">
        <f>SUM(J122:J127)</f>
        <v>8825113</v>
      </c>
    </row>
    <row r="129" spans="1:10" ht="23.25" customHeight="1">
      <c r="A129" s="239"/>
      <c r="B129" s="239"/>
      <c r="C129" s="22"/>
      <c r="D129" s="22"/>
      <c r="E129" s="22"/>
      <c r="F129" s="22"/>
      <c r="G129" s="22"/>
      <c r="H129" s="22"/>
      <c r="I129" s="22"/>
      <c r="J129" s="22"/>
    </row>
    <row r="130" spans="1:10" ht="23.25" customHeight="1">
      <c r="A130" s="69" t="s">
        <v>26</v>
      </c>
      <c r="B130" s="26">
        <v>3</v>
      </c>
      <c r="C130" s="22"/>
      <c r="D130" s="22"/>
      <c r="E130" s="22"/>
      <c r="F130" s="22"/>
      <c r="G130" s="22"/>
      <c r="H130" s="22"/>
      <c r="I130" s="22"/>
      <c r="J130" s="22"/>
    </row>
    <row r="131" spans="1:10" ht="23.25" customHeight="1">
      <c r="A131" s="66" t="s">
        <v>74</v>
      </c>
      <c r="C131" s="22"/>
      <c r="D131" s="75">
        <v>88986875</v>
      </c>
      <c r="E131" s="22"/>
      <c r="F131" s="75">
        <v>84068138</v>
      </c>
      <c r="G131" s="22"/>
      <c r="H131" s="22">
        <v>5875007</v>
      </c>
      <c r="I131" s="22"/>
      <c r="J131" s="22">
        <v>5539518</v>
      </c>
    </row>
    <row r="132" spans="1:10" ht="23.25" customHeight="1">
      <c r="A132" s="103" t="s">
        <v>253</v>
      </c>
      <c r="C132" s="22"/>
      <c r="D132" s="113"/>
      <c r="E132" s="22"/>
      <c r="F132" s="113"/>
      <c r="G132" s="22"/>
      <c r="H132" s="22"/>
      <c r="I132" s="22"/>
      <c r="J132" s="22"/>
    </row>
    <row r="133" spans="1:10" ht="23.25" customHeight="1">
      <c r="A133" s="103" t="s">
        <v>186</v>
      </c>
      <c r="C133" s="22"/>
      <c r="D133" s="75">
        <v>-675333</v>
      </c>
      <c r="E133" s="22"/>
      <c r="F133" s="75">
        <v>131608</v>
      </c>
      <c r="G133" s="22"/>
      <c r="H133" s="184">
        <v>0</v>
      </c>
      <c r="I133" s="22"/>
      <c r="J133" s="184">
        <v>0</v>
      </c>
    </row>
    <row r="134" spans="1:10" ht="23.25" customHeight="1">
      <c r="A134" s="66" t="s">
        <v>80</v>
      </c>
      <c r="C134" s="22"/>
      <c r="D134" s="75">
        <v>4530171</v>
      </c>
      <c r="E134" s="22"/>
      <c r="F134" s="75">
        <v>4587749</v>
      </c>
      <c r="G134" s="22"/>
      <c r="H134" s="22">
        <v>236391</v>
      </c>
      <c r="I134" s="22"/>
      <c r="J134" s="22">
        <v>240360</v>
      </c>
    </row>
    <row r="135" spans="1:10" ht="23.25" customHeight="1">
      <c r="A135" s="66" t="s">
        <v>81</v>
      </c>
      <c r="C135" s="22"/>
      <c r="D135" s="113">
        <v>6372348</v>
      </c>
      <c r="E135" s="22"/>
      <c r="F135" s="113">
        <v>5606451</v>
      </c>
      <c r="G135" s="22"/>
      <c r="H135" s="22">
        <v>805772</v>
      </c>
      <c r="I135" s="22"/>
      <c r="J135" s="22">
        <v>781981</v>
      </c>
    </row>
    <row r="136" spans="1:10" ht="23.25" customHeight="1">
      <c r="A136" s="103" t="s">
        <v>164</v>
      </c>
      <c r="C136" s="22"/>
      <c r="D136" s="101" t="s">
        <v>20</v>
      </c>
      <c r="E136" s="22"/>
      <c r="F136" s="113">
        <v>193463</v>
      </c>
      <c r="G136" s="22"/>
      <c r="H136" s="184">
        <v>0</v>
      </c>
      <c r="I136" s="22"/>
      <c r="J136" s="22">
        <v>179930</v>
      </c>
    </row>
    <row r="137" spans="1:10" ht="23.25" customHeight="1">
      <c r="A137" s="103" t="s">
        <v>82</v>
      </c>
      <c r="B137" s="106"/>
      <c r="D137" s="114">
        <v>2600172</v>
      </c>
      <c r="F137" s="114">
        <v>2174067</v>
      </c>
      <c r="H137" s="114">
        <v>842772</v>
      </c>
      <c r="I137" s="41"/>
      <c r="J137" s="114">
        <v>781117</v>
      </c>
    </row>
    <row r="138" spans="1:10" s="28" customFormat="1" ht="23.25" customHeight="1">
      <c r="A138" s="43" t="s">
        <v>27</v>
      </c>
      <c r="B138" s="29"/>
      <c r="C138" s="31"/>
      <c r="D138" s="36">
        <f>SUM(D131:D137)</f>
        <v>101814233</v>
      </c>
      <c r="E138" s="31"/>
      <c r="F138" s="36">
        <f>SUM(F131:F137)</f>
        <v>96761476</v>
      </c>
      <c r="G138" s="31"/>
      <c r="H138" s="36">
        <f>SUM(H131:H137)</f>
        <v>7759942</v>
      </c>
      <c r="I138" s="31"/>
      <c r="J138" s="36">
        <f>SUM(J131:J137)</f>
        <v>7522906</v>
      </c>
    </row>
    <row r="139" spans="1:10" ht="23.25" customHeight="1">
      <c r="A139" s="239"/>
      <c r="B139" s="239"/>
      <c r="C139" s="22"/>
      <c r="D139" s="22"/>
      <c r="E139" s="22"/>
      <c r="F139" s="22"/>
      <c r="G139" s="22"/>
      <c r="H139" s="22"/>
      <c r="I139" s="22"/>
      <c r="J139" s="22"/>
    </row>
    <row r="140" spans="1:6" ht="23.25" customHeight="1">
      <c r="A140" s="66" t="s">
        <v>101</v>
      </c>
      <c r="C140" s="22"/>
      <c r="D140" s="22"/>
      <c r="F140" s="22"/>
    </row>
    <row r="141" spans="1:10" ht="23.25" customHeight="1">
      <c r="A141" s="103" t="s">
        <v>234</v>
      </c>
      <c r="B141" s="26" t="s">
        <v>228</v>
      </c>
      <c r="C141" s="22"/>
      <c r="D141" s="76">
        <v>1552664</v>
      </c>
      <c r="E141" s="22"/>
      <c r="F141" s="76">
        <v>1267165</v>
      </c>
      <c r="G141" s="22"/>
      <c r="H141" s="155">
        <v>0</v>
      </c>
      <c r="I141" s="22"/>
      <c r="J141" s="155">
        <v>0</v>
      </c>
    </row>
    <row r="142" spans="1:10" ht="23.25" customHeight="1">
      <c r="A142" s="43" t="s">
        <v>158</v>
      </c>
      <c r="C142" s="22"/>
      <c r="D142" s="31">
        <f>D128-D138+D141</f>
        <v>6849621</v>
      </c>
      <c r="E142" s="22"/>
      <c r="F142" s="31">
        <f>F128-F138+F141</f>
        <v>4587462</v>
      </c>
      <c r="G142" s="31"/>
      <c r="H142" s="31">
        <f>SUM(H128-H138)</f>
        <v>1940601</v>
      </c>
      <c r="I142" s="31"/>
      <c r="J142" s="31">
        <f>SUM(J128-J138)</f>
        <v>1302207</v>
      </c>
    </row>
    <row r="143" spans="1:10" ht="23.25" customHeight="1">
      <c r="A143" s="103" t="s">
        <v>139</v>
      </c>
      <c r="C143" s="22"/>
      <c r="D143" s="55">
        <v>1694802</v>
      </c>
      <c r="E143" s="22"/>
      <c r="F143" s="55">
        <v>611690</v>
      </c>
      <c r="G143" s="22"/>
      <c r="H143" s="109">
        <v>-30457</v>
      </c>
      <c r="I143" s="22"/>
      <c r="J143" s="109">
        <v>-325940</v>
      </c>
    </row>
    <row r="144" spans="1:10" ht="23.25" customHeight="1" thickBot="1">
      <c r="A144" s="43" t="s">
        <v>77</v>
      </c>
      <c r="C144" s="31"/>
      <c r="D144" s="38">
        <f>D142-D143</f>
        <v>5154819</v>
      </c>
      <c r="E144" s="31"/>
      <c r="F144" s="38">
        <f>F142-F143</f>
        <v>3975772</v>
      </c>
      <c r="G144" s="31"/>
      <c r="H144" s="38">
        <f>H142-H143</f>
        <v>1971058</v>
      </c>
      <c r="I144" s="31"/>
      <c r="J144" s="38">
        <f>J142-J143</f>
        <v>1628147</v>
      </c>
    </row>
    <row r="145" spans="1:10" ht="23.25" customHeight="1" thickTop="1">
      <c r="A145" s="43"/>
      <c r="C145" s="31"/>
      <c r="D145" s="40"/>
      <c r="E145" s="31"/>
      <c r="F145" s="40"/>
      <c r="G145" s="31"/>
      <c r="H145" s="40"/>
      <c r="I145" s="31"/>
      <c r="J145" s="40"/>
    </row>
    <row r="146" spans="1:10" ht="23.25" customHeight="1">
      <c r="A146" s="65" t="s">
        <v>0</v>
      </c>
      <c r="B146" s="71"/>
      <c r="C146" s="56"/>
      <c r="D146" s="56"/>
      <c r="E146" s="56"/>
      <c r="F146" s="56"/>
      <c r="G146" s="56"/>
      <c r="H146" s="236"/>
      <c r="I146" s="236"/>
      <c r="J146" s="236"/>
    </row>
    <row r="147" spans="1:10" ht="23.25" customHeight="1">
      <c r="A147" s="65" t="s">
        <v>199</v>
      </c>
      <c r="B147" s="71"/>
      <c r="C147" s="56"/>
      <c r="D147" s="56"/>
      <c r="E147" s="56"/>
      <c r="F147" s="56"/>
      <c r="G147" s="56"/>
      <c r="H147" s="236"/>
      <c r="I147" s="236"/>
      <c r="J147" s="236"/>
    </row>
    <row r="148" spans="1:10" ht="23.25" customHeight="1">
      <c r="A148" s="32"/>
      <c r="B148" s="32"/>
      <c r="C148" s="56"/>
      <c r="D148" s="56"/>
      <c r="E148" s="56"/>
      <c r="F148" s="56"/>
      <c r="G148" s="56"/>
      <c r="H148" s="56"/>
      <c r="I148" s="237" t="s">
        <v>126</v>
      </c>
      <c r="J148" s="237"/>
    </row>
    <row r="149" spans="1:10" s="64" customFormat="1" ht="23.25" customHeight="1">
      <c r="A149" s="52"/>
      <c r="B149" s="34"/>
      <c r="C149" s="34"/>
      <c r="D149" s="233" t="s">
        <v>2</v>
      </c>
      <c r="E149" s="233"/>
      <c r="F149" s="233"/>
      <c r="G149" s="33"/>
      <c r="H149" s="233" t="s">
        <v>57</v>
      </c>
      <c r="I149" s="233"/>
      <c r="J149" s="233"/>
    </row>
    <row r="150" spans="1:10" s="64" customFormat="1" ht="23.25" customHeight="1">
      <c r="A150" s="52"/>
      <c r="B150" s="34"/>
      <c r="C150" s="34"/>
      <c r="D150" s="234" t="str">
        <f>D118</f>
        <v>สำหรับงวดสามเดือนสิ้นสุด</v>
      </c>
      <c r="E150" s="235"/>
      <c r="F150" s="235"/>
      <c r="G150" s="33"/>
      <c r="H150" s="234" t="str">
        <f>H118</f>
        <v>สำหรับงวดสามเดือนสิ้นสุด</v>
      </c>
      <c r="I150" s="235"/>
      <c r="J150" s="235"/>
    </row>
    <row r="151" spans="1:10" s="64" customFormat="1" ht="23.25" customHeight="1">
      <c r="A151" s="52"/>
      <c r="B151" s="34"/>
      <c r="C151" s="34"/>
      <c r="D151" s="234" t="s">
        <v>194</v>
      </c>
      <c r="E151" s="234"/>
      <c r="F151" s="234"/>
      <c r="G151" s="33"/>
      <c r="H151" s="234" t="s">
        <v>194</v>
      </c>
      <c r="I151" s="234"/>
      <c r="J151" s="234"/>
    </row>
    <row r="152" spans="1:10" ht="23.25" customHeight="1">
      <c r="A152" s="74"/>
      <c r="B152" s="34" t="s">
        <v>3</v>
      </c>
      <c r="C152" s="67"/>
      <c r="D152" s="96">
        <v>2559</v>
      </c>
      <c r="E152" s="67"/>
      <c r="F152" s="183" t="s">
        <v>242</v>
      </c>
      <c r="G152" s="68"/>
      <c r="H152" s="96">
        <v>2559</v>
      </c>
      <c r="I152" s="67"/>
      <c r="J152" s="183" t="s">
        <v>242</v>
      </c>
    </row>
    <row r="153" spans="1:10" ht="23.25" customHeight="1">
      <c r="A153" s="74"/>
      <c r="B153" s="34"/>
      <c r="C153" s="67"/>
      <c r="D153" s="68"/>
      <c r="E153" s="67"/>
      <c r="F153" s="121"/>
      <c r="G153" s="68"/>
      <c r="H153" s="68"/>
      <c r="I153" s="67"/>
      <c r="J153" s="121"/>
    </row>
    <row r="154" spans="1:10" ht="23.25" customHeight="1">
      <c r="A154" s="43" t="s">
        <v>95</v>
      </c>
      <c r="C154" s="22"/>
      <c r="D154" s="27"/>
      <c r="E154" s="27"/>
      <c r="F154" s="27"/>
      <c r="G154" s="27"/>
      <c r="H154" s="27"/>
      <c r="I154" s="27"/>
      <c r="J154" s="27"/>
    </row>
    <row r="155" spans="1:10" ht="23.25" customHeight="1">
      <c r="A155" s="103" t="s">
        <v>204</v>
      </c>
      <c r="C155" s="22"/>
      <c r="D155" s="42">
        <v>3764292</v>
      </c>
      <c r="E155" s="22"/>
      <c r="F155" s="42">
        <v>2956465</v>
      </c>
      <c r="G155" s="22"/>
      <c r="H155" s="139">
        <f>H144</f>
        <v>1971058</v>
      </c>
      <c r="I155" s="80"/>
      <c r="J155" s="139">
        <f>J144</f>
        <v>1628147</v>
      </c>
    </row>
    <row r="156" spans="1:10" ht="23.25" customHeight="1">
      <c r="A156" s="103" t="s">
        <v>205</v>
      </c>
      <c r="C156" s="22"/>
      <c r="D156" s="42"/>
      <c r="E156" s="22"/>
      <c r="F156" s="42"/>
      <c r="G156" s="22"/>
      <c r="H156" s="80"/>
      <c r="I156" s="80"/>
      <c r="J156" s="80"/>
    </row>
    <row r="157" spans="1:10" ht="23.25" customHeight="1">
      <c r="A157" s="103" t="s">
        <v>206</v>
      </c>
      <c r="C157" s="22"/>
      <c r="D157" s="128">
        <v>1390527</v>
      </c>
      <c r="E157" s="22"/>
      <c r="F157" s="128">
        <v>1019307</v>
      </c>
      <c r="G157" s="22"/>
      <c r="H157" s="155">
        <v>0</v>
      </c>
      <c r="I157" s="22"/>
      <c r="J157" s="155">
        <v>0</v>
      </c>
    </row>
    <row r="158" spans="1:10" ht="23.25" customHeight="1" thickBot="1">
      <c r="A158" s="43" t="s">
        <v>77</v>
      </c>
      <c r="C158" s="40"/>
      <c r="D158" s="39">
        <f>D144</f>
        <v>5154819</v>
      </c>
      <c r="E158" s="40"/>
      <c r="F158" s="39">
        <f>F144</f>
        <v>3975772</v>
      </c>
      <c r="G158" s="40"/>
      <c r="H158" s="123">
        <f>H144</f>
        <v>1971058</v>
      </c>
      <c r="I158" s="40"/>
      <c r="J158" s="123">
        <f>J144</f>
        <v>1628147</v>
      </c>
    </row>
    <row r="159" spans="1:10" ht="23.25" customHeight="1" thickTop="1">
      <c r="A159" s="43"/>
      <c r="C159" s="31"/>
      <c r="D159" s="40"/>
      <c r="E159" s="31"/>
      <c r="F159" s="40"/>
      <c r="G159" s="31"/>
      <c r="H159" s="40"/>
      <c r="I159" s="31"/>
      <c r="J159" s="40"/>
    </row>
    <row r="160" spans="1:10" ht="23.25" customHeight="1" thickBot="1">
      <c r="A160" s="43" t="s">
        <v>118</v>
      </c>
      <c r="B160" s="26">
        <v>15</v>
      </c>
      <c r="C160" s="22"/>
      <c r="D160" s="95">
        <v>0.51</v>
      </c>
      <c r="E160" s="22"/>
      <c r="F160" s="95">
        <v>0.4</v>
      </c>
      <c r="G160" s="22"/>
      <c r="H160" s="95">
        <v>0.25</v>
      </c>
      <c r="I160" s="22"/>
      <c r="J160" s="95">
        <v>0.21</v>
      </c>
    </row>
    <row r="161" spans="1:10" ht="23.25" customHeight="1" thickTop="1">
      <c r="A161" s="65" t="s">
        <v>0</v>
      </c>
      <c r="B161" s="71"/>
      <c r="C161" s="56"/>
      <c r="D161" s="56"/>
      <c r="E161" s="56"/>
      <c r="F161" s="56"/>
      <c r="G161" s="56"/>
      <c r="H161" s="236"/>
      <c r="I161" s="236"/>
      <c r="J161" s="236"/>
    </row>
    <row r="162" spans="1:10" ht="23.25" customHeight="1">
      <c r="A162" s="65" t="s">
        <v>192</v>
      </c>
      <c r="B162" s="71"/>
      <c r="C162" s="56"/>
      <c r="D162" s="56"/>
      <c r="E162" s="56"/>
      <c r="F162" s="56"/>
      <c r="G162" s="56"/>
      <c r="H162" s="236"/>
      <c r="I162" s="236"/>
      <c r="J162" s="236"/>
    </row>
    <row r="163" spans="1:10" ht="21.75" customHeight="1">
      <c r="A163" s="32"/>
      <c r="B163" s="32"/>
      <c r="C163" s="56"/>
      <c r="D163" s="56"/>
      <c r="E163" s="56"/>
      <c r="F163" s="56"/>
      <c r="G163" s="56"/>
      <c r="H163" s="56"/>
      <c r="I163" s="237" t="s">
        <v>126</v>
      </c>
      <c r="J163" s="237"/>
    </row>
    <row r="164" spans="1:10" s="64" customFormat="1" ht="21.75" customHeight="1">
      <c r="A164" s="52"/>
      <c r="B164" s="34"/>
      <c r="C164" s="34"/>
      <c r="D164" s="233" t="s">
        <v>2</v>
      </c>
      <c r="E164" s="233"/>
      <c r="F164" s="233"/>
      <c r="G164" s="33"/>
      <c r="H164" s="233" t="s">
        <v>57</v>
      </c>
      <c r="I164" s="233"/>
      <c r="J164" s="233"/>
    </row>
    <row r="165" spans="1:10" s="64" customFormat="1" ht="21.75" customHeight="1">
      <c r="A165" s="52"/>
      <c r="B165" s="34"/>
      <c r="C165" s="34"/>
      <c r="D165" s="234" t="str">
        <f>D150</f>
        <v>สำหรับงวดสามเดือนสิ้นสุด</v>
      </c>
      <c r="E165" s="235"/>
      <c r="F165" s="235"/>
      <c r="G165" s="33"/>
      <c r="H165" s="234" t="str">
        <f>H150</f>
        <v>สำหรับงวดสามเดือนสิ้นสุด</v>
      </c>
      <c r="I165" s="235"/>
      <c r="J165" s="235"/>
    </row>
    <row r="166" spans="1:10" s="64" customFormat="1" ht="21.75" customHeight="1">
      <c r="A166" s="52"/>
      <c r="B166" s="34"/>
      <c r="C166" s="34"/>
      <c r="D166" s="234" t="s">
        <v>194</v>
      </c>
      <c r="E166" s="234"/>
      <c r="F166" s="234"/>
      <c r="G166" s="33"/>
      <c r="H166" s="234" t="s">
        <v>194</v>
      </c>
      <c r="I166" s="234"/>
      <c r="J166" s="234"/>
    </row>
    <row r="167" spans="1:10" ht="21.75" customHeight="1">
      <c r="A167" s="74"/>
      <c r="B167" s="34"/>
      <c r="C167" s="67"/>
      <c r="D167" s="96">
        <v>2559</v>
      </c>
      <c r="E167" s="67"/>
      <c r="F167" s="183" t="s">
        <v>242</v>
      </c>
      <c r="G167" s="68"/>
      <c r="H167" s="96">
        <v>2559</v>
      </c>
      <c r="I167" s="67"/>
      <c r="J167" s="183" t="s">
        <v>242</v>
      </c>
    </row>
    <row r="168" spans="4:10" ht="2.25" customHeight="1">
      <c r="D168" s="68"/>
      <c r="E168" s="67"/>
      <c r="F168" s="121"/>
      <c r="G168" s="68"/>
      <c r="H168" s="68"/>
      <c r="I168" s="67"/>
      <c r="J168" s="121"/>
    </row>
    <row r="169" spans="1:10" ht="21.75" customHeight="1">
      <c r="A169" s="43" t="s">
        <v>77</v>
      </c>
      <c r="D169" s="31">
        <f>D158</f>
        <v>5154819</v>
      </c>
      <c r="E169" s="28"/>
      <c r="F169" s="31">
        <f>F158</f>
        <v>3975772</v>
      </c>
      <c r="G169" s="31"/>
      <c r="H169" s="31">
        <f>H144</f>
        <v>1971058</v>
      </c>
      <c r="I169" s="28"/>
      <c r="J169" s="31">
        <f>J144</f>
        <v>1628147</v>
      </c>
    </row>
    <row r="170" ht="4.5" customHeight="1"/>
    <row r="171" ht="21.75" customHeight="1">
      <c r="A171" s="43" t="s">
        <v>131</v>
      </c>
    </row>
    <row r="172" ht="21.75" customHeight="1">
      <c r="A172" s="69" t="s">
        <v>230</v>
      </c>
    </row>
    <row r="173" ht="21.75" customHeight="1">
      <c r="A173" s="69" t="s">
        <v>246</v>
      </c>
    </row>
    <row r="174" spans="1:10" ht="21.75" customHeight="1">
      <c r="A174" s="103" t="s">
        <v>236</v>
      </c>
      <c r="D174" s="139">
        <v>0</v>
      </c>
      <c r="F174" s="93">
        <v>-14186</v>
      </c>
      <c r="H174" s="139">
        <v>0</v>
      </c>
      <c r="J174" s="139">
        <v>0</v>
      </c>
    </row>
    <row r="175" ht="21.75" customHeight="1">
      <c r="A175" s="103" t="s">
        <v>258</v>
      </c>
    </row>
    <row r="176" spans="1:10" ht="21.75" customHeight="1">
      <c r="A176" s="103" t="s">
        <v>183</v>
      </c>
      <c r="D176" s="93">
        <v>-2473</v>
      </c>
      <c r="F176" s="93">
        <v>-12433</v>
      </c>
      <c r="H176" s="139">
        <v>0</v>
      </c>
      <c r="J176" s="139">
        <v>0</v>
      </c>
    </row>
    <row r="177" spans="1:10" ht="21.75" customHeight="1">
      <c r="A177" s="103" t="s">
        <v>259</v>
      </c>
      <c r="D177" s="93"/>
      <c r="F177" s="93"/>
      <c r="H177" s="139"/>
      <c r="J177" s="139"/>
    </row>
    <row r="178" spans="1:10" ht="21.75" customHeight="1">
      <c r="A178" s="103" t="s">
        <v>260</v>
      </c>
      <c r="D178" s="93">
        <v>856</v>
      </c>
      <c r="F178" s="93">
        <v>2489</v>
      </c>
      <c r="H178" s="155" t="s">
        <v>20</v>
      </c>
      <c r="J178" s="155" t="s">
        <v>20</v>
      </c>
    </row>
    <row r="179" spans="1:10" ht="21.75" customHeight="1">
      <c r="A179" s="103"/>
      <c r="D179" s="227">
        <f>SUM(D171:D178)</f>
        <v>-1617</v>
      </c>
      <c r="F179" s="227">
        <f>SUM(F171:F178)</f>
        <v>-24130</v>
      </c>
      <c r="H179" s="229">
        <f>SUM(H171:H178)</f>
        <v>0</v>
      </c>
      <c r="I179" s="28"/>
      <c r="J179" s="231">
        <f>SUM(J171:J178)</f>
        <v>0</v>
      </c>
    </row>
    <row r="180" spans="1:10" ht="21.75" customHeight="1">
      <c r="A180" s="69" t="s">
        <v>231</v>
      </c>
      <c r="H180" s="139"/>
      <c r="J180" s="139"/>
    </row>
    <row r="181" spans="1:10" ht="21.75" customHeight="1">
      <c r="A181" s="69" t="s">
        <v>246</v>
      </c>
      <c r="H181" s="139"/>
      <c r="J181" s="139"/>
    </row>
    <row r="182" spans="1:6" ht="21.75" customHeight="1">
      <c r="A182" s="103" t="s">
        <v>213</v>
      </c>
      <c r="D182" s="93"/>
      <c r="F182" s="93"/>
    </row>
    <row r="183" spans="1:10" ht="21.75" customHeight="1">
      <c r="A183" s="103" t="s">
        <v>212</v>
      </c>
      <c r="D183" s="93">
        <v>524086</v>
      </c>
      <c r="F183" s="93">
        <v>-7827</v>
      </c>
      <c r="H183" s="139">
        <v>0</v>
      </c>
      <c r="J183" s="139">
        <v>0</v>
      </c>
    </row>
    <row r="184" spans="1:10" ht="21.75" customHeight="1">
      <c r="A184" s="103" t="s">
        <v>249</v>
      </c>
      <c r="D184" s="93"/>
      <c r="F184" s="93"/>
      <c r="H184" s="139"/>
      <c r="J184" s="139"/>
    </row>
    <row r="185" spans="1:10" ht="21.75" customHeight="1">
      <c r="A185" s="103" t="s">
        <v>250</v>
      </c>
      <c r="D185" s="139">
        <v>0</v>
      </c>
      <c r="F185" s="93">
        <v>-1017735</v>
      </c>
      <c r="H185" s="139">
        <v>0</v>
      </c>
      <c r="J185" s="139">
        <v>0</v>
      </c>
    </row>
    <row r="186" spans="1:10" ht="21.75" customHeight="1">
      <c r="A186" s="103" t="s">
        <v>86</v>
      </c>
      <c r="D186" s="93">
        <v>111834</v>
      </c>
      <c r="F186" s="93">
        <v>-1668320</v>
      </c>
      <c r="H186" s="139">
        <v>0</v>
      </c>
      <c r="J186" s="139">
        <v>0</v>
      </c>
    </row>
    <row r="187" spans="1:10" ht="21.75" customHeight="1">
      <c r="A187" s="103" t="s">
        <v>259</v>
      </c>
      <c r="D187" s="93"/>
      <c r="F187" s="93"/>
      <c r="H187" s="139"/>
      <c r="J187" s="139"/>
    </row>
    <row r="188" spans="1:10" ht="21.75" customHeight="1">
      <c r="A188" s="103" t="s">
        <v>260</v>
      </c>
      <c r="D188" s="93">
        <v>-33361</v>
      </c>
      <c r="F188" s="93">
        <v>85146</v>
      </c>
      <c r="H188" s="155" t="s">
        <v>20</v>
      </c>
      <c r="J188" s="155" t="s">
        <v>20</v>
      </c>
    </row>
    <row r="189" spans="1:10" ht="21.75" customHeight="1">
      <c r="A189" s="103"/>
      <c r="D189" s="227">
        <f>SUM(D182:D188)</f>
        <v>602559</v>
      </c>
      <c r="F189" s="227">
        <f>SUM(F181:F188)</f>
        <v>-2608736</v>
      </c>
      <c r="H189" s="229">
        <f>SUM(H181:H188)</f>
        <v>0</v>
      </c>
      <c r="I189" s="28"/>
      <c r="J189" s="230">
        <f>SUM(J181:J188)</f>
        <v>0</v>
      </c>
    </row>
    <row r="190" spans="1:10" ht="21.75" customHeight="1">
      <c r="A190" s="226" t="s">
        <v>247</v>
      </c>
      <c r="E190" s="41"/>
      <c r="F190" s="225"/>
      <c r="G190" s="41"/>
      <c r="H190" s="225"/>
      <c r="I190" s="41"/>
      <c r="J190" s="225"/>
    </row>
    <row r="191" spans="1:10" ht="21.75" customHeight="1">
      <c r="A191" s="226" t="s">
        <v>261</v>
      </c>
      <c r="D191" s="228">
        <v>600942</v>
      </c>
      <c r="E191" s="41"/>
      <c r="F191" s="228">
        <f>F179+F189</f>
        <v>-2632866</v>
      </c>
      <c r="G191" s="41"/>
      <c r="H191" s="229">
        <f>H179+H189</f>
        <v>0</v>
      </c>
      <c r="I191" s="41"/>
      <c r="J191" s="229">
        <f>J179+J189</f>
        <v>0</v>
      </c>
    </row>
    <row r="192" spans="1:10" ht="21.75" customHeight="1" thickBot="1">
      <c r="A192" s="226" t="s">
        <v>241</v>
      </c>
      <c r="D192" s="123">
        <f>D169+D179+D189</f>
        <v>5755761</v>
      </c>
      <c r="F192" s="123">
        <f>F169+F179+F189</f>
        <v>1342906</v>
      </c>
      <c r="H192" s="123">
        <f>H169+H179+H189</f>
        <v>1971058</v>
      </c>
      <c r="J192" s="123">
        <f>J169+J179+J189</f>
        <v>1628147</v>
      </c>
    </row>
    <row r="193" ht="6.75" customHeight="1" thickTop="1"/>
    <row r="194" ht="21.75" customHeight="1">
      <c r="A194" s="43" t="s">
        <v>198</v>
      </c>
    </row>
    <row r="195" spans="1:10" ht="21.75" customHeight="1">
      <c r="A195" s="103" t="s">
        <v>204</v>
      </c>
      <c r="D195" s="87">
        <v>4947025</v>
      </c>
      <c r="F195" s="87">
        <v>-763160</v>
      </c>
      <c r="H195" s="87">
        <v>1971058</v>
      </c>
      <c r="I195" s="87"/>
      <c r="J195" s="87">
        <v>1628147</v>
      </c>
    </row>
    <row r="196" spans="1:10" ht="21.75" customHeight="1">
      <c r="A196" s="103" t="s">
        <v>248</v>
      </c>
      <c r="D196" s="93">
        <v>808736</v>
      </c>
      <c r="F196" s="93">
        <v>2106066</v>
      </c>
      <c r="H196" s="155" t="s">
        <v>20</v>
      </c>
      <c r="J196" s="155">
        <v>0</v>
      </c>
    </row>
    <row r="197" spans="1:10" ht="21.75" customHeight="1" thickBot="1">
      <c r="A197" s="43" t="s">
        <v>241</v>
      </c>
      <c r="D197" s="129">
        <f>SUM(D195:D196)</f>
        <v>5755761</v>
      </c>
      <c r="E197" s="28"/>
      <c r="F197" s="129">
        <f>SUM(F195:F196)</f>
        <v>1342906</v>
      </c>
      <c r="G197" s="28"/>
      <c r="H197" s="129">
        <f>SUM(H195:H196)</f>
        <v>1971058</v>
      </c>
      <c r="I197" s="28"/>
      <c r="J197" s="129">
        <f>SUM(J195:J196)</f>
        <v>1628147</v>
      </c>
    </row>
    <row r="198" ht="23.25" customHeight="1" thickTop="1"/>
  </sheetData>
  <sheetProtection/>
  <mergeCells count="37">
    <mergeCell ref="D4:F4"/>
    <mergeCell ref="H4:J4"/>
    <mergeCell ref="D28:F28"/>
    <mergeCell ref="H28:J28"/>
    <mergeCell ref="D57:F57"/>
    <mergeCell ref="H57:J57"/>
    <mergeCell ref="D86:F86"/>
    <mergeCell ref="H86:J86"/>
    <mergeCell ref="H114:J114"/>
    <mergeCell ref="H115:J115"/>
    <mergeCell ref="I116:J116"/>
    <mergeCell ref="D117:F117"/>
    <mergeCell ref="H117:J117"/>
    <mergeCell ref="D118:F118"/>
    <mergeCell ref="H118:J118"/>
    <mergeCell ref="D119:F119"/>
    <mergeCell ref="H119:J119"/>
    <mergeCell ref="A129:B129"/>
    <mergeCell ref="A139:B139"/>
    <mergeCell ref="H164:J164"/>
    <mergeCell ref="H146:J146"/>
    <mergeCell ref="H147:J147"/>
    <mergeCell ref="I148:J148"/>
    <mergeCell ref="D149:F149"/>
    <mergeCell ref="H149:J149"/>
    <mergeCell ref="D150:F150"/>
    <mergeCell ref="H150:J150"/>
    <mergeCell ref="D165:F165"/>
    <mergeCell ref="H165:J165"/>
    <mergeCell ref="D166:F166"/>
    <mergeCell ref="H166:J166"/>
    <mergeCell ref="D151:F151"/>
    <mergeCell ref="H151:J151"/>
    <mergeCell ref="H161:J161"/>
    <mergeCell ref="H162:J162"/>
    <mergeCell ref="I163:J163"/>
    <mergeCell ref="D164:F164"/>
  </mergeCells>
  <printOptions/>
  <pageMargins left="0.8" right="0.43" top="0.48" bottom="0.5" header="0.5" footer="0.5"/>
  <pageSetup firstPageNumber="3" useFirstPageNumber="1" horizontalDpi="600" verticalDpi="600" orientation="portrait" paperSize="9" scale="98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6" manualBreakCount="6">
    <brk id="24" max="255" man="1"/>
    <brk id="53" max="255" man="1"/>
    <brk id="82" max="255" man="1"/>
    <brk id="113" max="255" man="1"/>
    <brk id="145" max="9" man="1"/>
    <brk id="1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48.140625" style="47" customWidth="1"/>
    <col min="2" max="2" width="0.85546875" style="47" customWidth="1"/>
    <col min="3" max="3" width="13.7109375" style="47" customWidth="1"/>
    <col min="4" max="4" width="0.71875" style="47" customWidth="1"/>
    <col min="5" max="5" width="13.7109375" style="47" customWidth="1"/>
    <col min="6" max="6" width="0.71875" style="47" customWidth="1"/>
    <col min="7" max="7" width="13.7109375" style="47" customWidth="1"/>
    <col min="8" max="8" width="0.9921875" style="47" customWidth="1"/>
    <col min="9" max="9" width="13.7109375" style="47" customWidth="1"/>
    <col min="10" max="10" width="0.85546875" style="47" customWidth="1"/>
    <col min="11" max="11" width="13.7109375" style="47" customWidth="1"/>
    <col min="12" max="12" width="0.85546875" style="47" customWidth="1"/>
    <col min="13" max="13" width="14.7109375" style="47" customWidth="1"/>
    <col min="14" max="14" width="0.85546875" style="47" customWidth="1"/>
    <col min="15" max="15" width="13.7109375" style="47" customWidth="1"/>
    <col min="16" max="16" width="0.85546875" style="47" customWidth="1"/>
    <col min="17" max="17" width="13.7109375" style="47" customWidth="1"/>
    <col min="18" max="18" width="0.85546875" style="47" customWidth="1"/>
    <col min="19" max="19" width="13.7109375" style="47" customWidth="1"/>
    <col min="20" max="20" width="0.71875" style="47" customWidth="1"/>
    <col min="21" max="21" width="13.7109375" style="47" customWidth="1"/>
    <col min="22" max="22" width="0.71875" style="47" customWidth="1"/>
    <col min="23" max="23" width="13.7109375" style="47" customWidth="1"/>
    <col min="24" max="24" width="0.5625" style="47" customWidth="1"/>
    <col min="25" max="25" width="13.7109375" style="47" customWidth="1"/>
    <col min="26" max="26" width="0.71875" style="47" customWidth="1"/>
    <col min="27" max="27" width="13.7109375" style="47" customWidth="1"/>
    <col min="28" max="28" width="0.5625" style="47" customWidth="1"/>
    <col min="29" max="29" width="13.7109375" style="47" customWidth="1"/>
    <col min="30" max="30" width="0.5625" style="47" customWidth="1"/>
    <col min="31" max="31" width="13.7109375" style="47" customWidth="1"/>
    <col min="32" max="16384" width="9.00390625" style="47" customWidth="1"/>
  </cols>
  <sheetData>
    <row r="1" spans="1:30" ht="24.75" customHeight="1">
      <c r="A1" s="88" t="s">
        <v>0</v>
      </c>
      <c r="B1" s="88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5"/>
      <c r="T1" s="46"/>
      <c r="U1" s="45"/>
      <c r="V1" s="46"/>
      <c r="W1" s="45"/>
      <c r="X1" s="45"/>
      <c r="Y1" s="45"/>
      <c r="Z1" s="45"/>
      <c r="AA1" s="46"/>
      <c r="AB1" s="46"/>
      <c r="AC1" s="45"/>
      <c r="AD1" s="46"/>
    </row>
    <row r="2" spans="1:30" ht="24.75" customHeight="1">
      <c r="A2" s="88" t="s">
        <v>188</v>
      </c>
      <c r="B2" s="88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5"/>
      <c r="T2" s="46"/>
      <c r="U2" s="45"/>
      <c r="V2" s="46"/>
      <c r="W2" s="45"/>
      <c r="X2" s="45"/>
      <c r="Y2" s="45"/>
      <c r="Z2" s="45"/>
      <c r="AA2" s="46"/>
      <c r="AB2" s="46"/>
      <c r="AC2" s="45"/>
      <c r="AD2" s="46"/>
    </row>
    <row r="3" spans="1:31" ht="23.25" customHeight="1">
      <c r="A3" s="88"/>
      <c r="B3" s="8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112" t="s">
        <v>126</v>
      </c>
    </row>
    <row r="4" spans="1:31" ht="23.25" customHeight="1">
      <c r="A4" s="88"/>
      <c r="B4" s="88"/>
      <c r="C4" s="233" t="s">
        <v>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31" ht="21.75">
      <c r="A5" s="221"/>
      <c r="B5" s="221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240" t="s">
        <v>132</v>
      </c>
      <c r="T5" s="240"/>
      <c r="U5" s="240"/>
      <c r="V5" s="240"/>
      <c r="W5" s="240"/>
      <c r="X5" s="240"/>
      <c r="Y5" s="240"/>
      <c r="Z5" s="130"/>
      <c r="AA5" s="130"/>
      <c r="AB5" s="130"/>
      <c r="AC5" s="130"/>
      <c r="AD5" s="130"/>
      <c r="AE5" s="130"/>
    </row>
    <row r="6" spans="1:31" ht="21.75" customHeight="1">
      <c r="A6" s="221"/>
      <c r="B6" s="221"/>
      <c r="C6" s="130"/>
      <c r="D6" s="130"/>
      <c r="E6" s="130"/>
      <c r="F6" s="130"/>
      <c r="G6" s="130"/>
      <c r="H6" s="130"/>
      <c r="I6" s="130"/>
      <c r="J6" s="130"/>
      <c r="K6" s="59" t="s">
        <v>201</v>
      </c>
      <c r="L6" s="130"/>
      <c r="M6" s="59"/>
      <c r="N6" s="130"/>
      <c r="O6" s="130"/>
      <c r="P6" s="130"/>
      <c r="Q6" s="130"/>
      <c r="R6" s="130"/>
      <c r="S6" s="172"/>
      <c r="T6" s="172"/>
      <c r="U6" s="172"/>
      <c r="V6" s="172"/>
      <c r="W6" s="172"/>
      <c r="X6" s="172"/>
      <c r="Y6" s="172"/>
      <c r="Z6" s="130"/>
      <c r="AA6" s="130"/>
      <c r="AB6" s="130"/>
      <c r="AC6" s="130"/>
      <c r="AD6" s="130"/>
      <c r="AE6" s="130"/>
    </row>
    <row r="7" spans="1:31" ht="21.75" customHeight="1">
      <c r="A7" s="222"/>
      <c r="B7" s="222"/>
      <c r="C7" s="102"/>
      <c r="D7" s="37"/>
      <c r="E7" s="37"/>
      <c r="F7" s="37"/>
      <c r="G7" s="59"/>
      <c r="H7" s="59"/>
      <c r="I7" s="59"/>
      <c r="J7" s="59"/>
      <c r="K7" s="59" t="s">
        <v>98</v>
      </c>
      <c r="L7" s="59"/>
      <c r="M7" s="121" t="s">
        <v>21</v>
      </c>
      <c r="N7" s="59"/>
      <c r="O7" s="59"/>
      <c r="P7" s="59"/>
      <c r="Q7" s="59"/>
      <c r="R7" s="59"/>
      <c r="S7" s="50"/>
      <c r="T7" s="59"/>
      <c r="U7" s="59" t="s">
        <v>98</v>
      </c>
      <c r="V7" s="59"/>
      <c r="W7" s="59"/>
      <c r="X7" s="59"/>
      <c r="Y7" s="102" t="s">
        <v>133</v>
      </c>
      <c r="Z7" s="141"/>
      <c r="AA7" s="48"/>
      <c r="AB7" s="59"/>
      <c r="AC7" s="59" t="s">
        <v>42</v>
      </c>
      <c r="AD7" s="50"/>
      <c r="AE7" s="142"/>
    </row>
    <row r="8" spans="1:31" ht="21.75" customHeight="1">
      <c r="A8" s="222"/>
      <c r="B8" s="222"/>
      <c r="C8" s="102" t="s">
        <v>29</v>
      </c>
      <c r="D8" s="37"/>
      <c r="E8" s="37"/>
      <c r="F8" s="37"/>
      <c r="G8" s="59"/>
      <c r="H8" s="59"/>
      <c r="I8" s="59"/>
      <c r="J8" s="59"/>
      <c r="K8" s="59" t="s">
        <v>202</v>
      </c>
      <c r="L8" s="59"/>
      <c r="M8" s="172" t="s">
        <v>180</v>
      </c>
      <c r="N8" s="59"/>
      <c r="O8" s="59"/>
      <c r="P8" s="59"/>
      <c r="Q8" s="143" t="s">
        <v>22</v>
      </c>
      <c r="R8" s="59"/>
      <c r="S8" s="50" t="s">
        <v>84</v>
      </c>
      <c r="T8" s="59"/>
      <c r="U8" s="50" t="s">
        <v>116</v>
      </c>
      <c r="V8" s="59"/>
      <c r="W8" s="59" t="s">
        <v>84</v>
      </c>
      <c r="X8" s="59"/>
      <c r="Y8" s="102" t="s">
        <v>134</v>
      </c>
      <c r="Z8" s="141"/>
      <c r="AA8" s="48" t="s">
        <v>65</v>
      </c>
      <c r="AB8" s="59"/>
      <c r="AC8" s="59" t="s">
        <v>136</v>
      </c>
      <c r="AD8" s="50"/>
      <c r="AE8" s="142"/>
    </row>
    <row r="9" spans="1:31" ht="21.75" customHeight="1">
      <c r="A9" s="222"/>
      <c r="B9" s="222"/>
      <c r="C9" s="59" t="s">
        <v>30</v>
      </c>
      <c r="D9" s="59"/>
      <c r="E9" s="59" t="s">
        <v>114</v>
      </c>
      <c r="F9" s="59"/>
      <c r="G9" s="59" t="s">
        <v>28</v>
      </c>
      <c r="H9" s="59"/>
      <c r="I9" s="59"/>
      <c r="J9" s="59"/>
      <c r="K9" s="59" t="s">
        <v>195</v>
      </c>
      <c r="L9" s="59"/>
      <c r="M9" s="59" t="s">
        <v>181</v>
      </c>
      <c r="N9" s="59"/>
      <c r="O9" s="59" t="s">
        <v>91</v>
      </c>
      <c r="P9" s="59"/>
      <c r="Q9" s="59" t="s">
        <v>52</v>
      </c>
      <c r="R9" s="59"/>
      <c r="S9" s="50" t="s">
        <v>64</v>
      </c>
      <c r="T9" s="59"/>
      <c r="U9" s="50" t="s">
        <v>115</v>
      </c>
      <c r="V9" s="59"/>
      <c r="W9" s="59" t="s">
        <v>53</v>
      </c>
      <c r="X9" s="59"/>
      <c r="Y9" s="59" t="s">
        <v>135</v>
      </c>
      <c r="Z9" s="59"/>
      <c r="AA9" s="50" t="s">
        <v>43</v>
      </c>
      <c r="AB9" s="59"/>
      <c r="AC9" s="59" t="s">
        <v>137</v>
      </c>
      <c r="AD9" s="50"/>
      <c r="AE9" s="59" t="s">
        <v>65</v>
      </c>
    </row>
    <row r="10" spans="1:31" ht="21.75" customHeight="1">
      <c r="A10" s="223"/>
      <c r="B10" s="202"/>
      <c r="C10" s="99" t="s">
        <v>32</v>
      </c>
      <c r="D10" s="59"/>
      <c r="E10" s="99" t="s">
        <v>113</v>
      </c>
      <c r="F10" s="59"/>
      <c r="G10" s="99" t="s">
        <v>83</v>
      </c>
      <c r="H10" s="59"/>
      <c r="I10" s="134" t="s">
        <v>166</v>
      </c>
      <c r="J10" s="59"/>
      <c r="K10" s="99" t="s">
        <v>220</v>
      </c>
      <c r="L10" s="59"/>
      <c r="M10" s="99" t="s">
        <v>182</v>
      </c>
      <c r="N10" s="59"/>
      <c r="O10" s="99" t="s">
        <v>50</v>
      </c>
      <c r="P10" s="59"/>
      <c r="Q10" s="99" t="s">
        <v>51</v>
      </c>
      <c r="R10" s="59"/>
      <c r="S10" s="98" t="s">
        <v>1</v>
      </c>
      <c r="T10" s="59"/>
      <c r="U10" s="134" t="s">
        <v>146</v>
      </c>
      <c r="V10" s="59"/>
      <c r="W10" s="99" t="s">
        <v>31</v>
      </c>
      <c r="X10" s="59"/>
      <c r="Y10" s="99" t="s">
        <v>19</v>
      </c>
      <c r="Z10" s="59"/>
      <c r="AA10" s="98" t="s">
        <v>79</v>
      </c>
      <c r="AB10" s="59"/>
      <c r="AC10" s="99" t="s">
        <v>138</v>
      </c>
      <c r="AD10" s="50"/>
      <c r="AE10" s="99" t="s">
        <v>43</v>
      </c>
    </row>
    <row r="11" spans="1:31" ht="3.75" customHeight="1">
      <c r="A11" s="223"/>
      <c r="B11" s="223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</row>
    <row r="12" spans="1:2" ht="21.75">
      <c r="A12" s="170" t="s">
        <v>217</v>
      </c>
      <c r="B12" s="170"/>
    </row>
    <row r="13" spans="1:31" s="130" customFormat="1" ht="20.25" customHeight="1">
      <c r="A13" s="170" t="s">
        <v>218</v>
      </c>
      <c r="B13" s="170"/>
      <c r="C13" s="49">
        <v>7742942</v>
      </c>
      <c r="D13" s="49"/>
      <c r="E13" s="49">
        <v>-1135146</v>
      </c>
      <c r="F13" s="49"/>
      <c r="G13" s="49">
        <v>36462883</v>
      </c>
      <c r="H13" s="49"/>
      <c r="I13" s="203">
        <v>3470021</v>
      </c>
      <c r="J13" s="49"/>
      <c r="K13" s="203">
        <v>4042933</v>
      </c>
      <c r="L13" s="49"/>
      <c r="M13" s="203">
        <v>0</v>
      </c>
      <c r="N13" s="49"/>
      <c r="O13" s="49">
        <v>820666</v>
      </c>
      <c r="P13" s="49"/>
      <c r="Q13" s="49">
        <v>60130818</v>
      </c>
      <c r="R13" s="49"/>
      <c r="S13" s="49">
        <v>7645190</v>
      </c>
      <c r="T13" s="49"/>
      <c r="U13" s="49">
        <v>1379924</v>
      </c>
      <c r="V13" s="49"/>
      <c r="W13" s="49">
        <v>-3027971</v>
      </c>
      <c r="X13" s="49"/>
      <c r="Y13" s="49">
        <v>5997143</v>
      </c>
      <c r="Z13" s="49"/>
      <c r="AA13" s="203">
        <f>SUM(C13:Q13)+Y13</f>
        <v>117532260</v>
      </c>
      <c r="AB13" s="49"/>
      <c r="AC13" s="49">
        <v>46433990</v>
      </c>
      <c r="AE13" s="49">
        <f>SUM(AA13:AC13)</f>
        <v>163966250</v>
      </c>
    </row>
    <row r="14" spans="1:31" s="130" customFormat="1" ht="20.25" customHeight="1">
      <c r="A14" s="130" t="s">
        <v>156</v>
      </c>
      <c r="B14" s="170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86"/>
      <c r="AB14" s="49"/>
      <c r="AC14" s="49"/>
      <c r="AD14" s="49"/>
      <c r="AE14" s="49"/>
    </row>
    <row r="15" spans="1:31" s="130" customFormat="1" ht="20.25" customHeight="1">
      <c r="A15" s="130" t="s">
        <v>148</v>
      </c>
      <c r="B15" s="170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86"/>
      <c r="AB15" s="49"/>
      <c r="AC15" s="49"/>
      <c r="AD15" s="49"/>
      <c r="AE15" s="49"/>
    </row>
    <row r="16" spans="1:31" s="130" customFormat="1" ht="20.25" customHeight="1">
      <c r="A16" s="140" t="s">
        <v>281</v>
      </c>
      <c r="B16" s="170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203"/>
      <c r="T16" s="49"/>
      <c r="U16" s="49"/>
      <c r="V16" s="49"/>
      <c r="W16" s="49"/>
      <c r="X16" s="49"/>
      <c r="Y16" s="49"/>
      <c r="Z16" s="49"/>
      <c r="AA16" s="86"/>
      <c r="AB16" s="49"/>
      <c r="AC16" s="49"/>
      <c r="AD16" s="49"/>
      <c r="AE16" s="49"/>
    </row>
    <row r="17" spans="1:31" s="130" customFormat="1" ht="20.25" customHeight="1">
      <c r="A17" s="62" t="s">
        <v>232</v>
      </c>
      <c r="B17" s="17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203"/>
      <c r="T17" s="49"/>
      <c r="U17" s="49"/>
      <c r="V17" s="49"/>
      <c r="W17" s="49"/>
      <c r="X17" s="49"/>
      <c r="Y17" s="49"/>
      <c r="Z17" s="49"/>
      <c r="AA17" s="86"/>
      <c r="AB17" s="49"/>
      <c r="AC17" s="49"/>
      <c r="AD17" s="49"/>
      <c r="AE17" s="49"/>
    </row>
    <row r="18" spans="1:31" s="106" customFormat="1" ht="20.25" customHeight="1">
      <c r="A18" s="62" t="s">
        <v>233</v>
      </c>
      <c r="B18" s="62"/>
      <c r="C18" s="204">
        <v>0</v>
      </c>
      <c r="D18" s="205"/>
      <c r="E18" s="204">
        <v>0</v>
      </c>
      <c r="F18" s="206"/>
      <c r="G18" s="204">
        <v>0</v>
      </c>
      <c r="H18" s="207"/>
      <c r="I18" s="204">
        <v>0</v>
      </c>
      <c r="J18" s="205"/>
      <c r="K18" s="204">
        <v>0</v>
      </c>
      <c r="L18" s="206"/>
      <c r="M18" s="204">
        <v>0</v>
      </c>
      <c r="N18" s="206"/>
      <c r="O18" s="204">
        <v>0</v>
      </c>
      <c r="P18" s="206"/>
      <c r="Q18" s="204">
        <v>0</v>
      </c>
      <c r="R18" s="205"/>
      <c r="S18" s="204">
        <v>0</v>
      </c>
      <c r="T18" s="205"/>
      <c r="U18" s="204">
        <v>0</v>
      </c>
      <c r="V18" s="208"/>
      <c r="W18" s="204">
        <v>0</v>
      </c>
      <c r="X18" s="205"/>
      <c r="Y18" s="204">
        <f>SUM(S18:X18)</f>
        <v>0</v>
      </c>
      <c r="Z18" s="206"/>
      <c r="AA18" s="204">
        <f>SUM(C18:Q18)+Y18</f>
        <v>0</v>
      </c>
      <c r="AB18" s="63"/>
      <c r="AC18" s="217">
        <v>-390347</v>
      </c>
      <c r="AD18" s="63"/>
      <c r="AE18" s="204">
        <f>SUM(AA18:AC18)</f>
        <v>-390347</v>
      </c>
    </row>
    <row r="19" spans="1:31" s="28" customFormat="1" ht="20.25" customHeight="1">
      <c r="A19" s="140" t="s">
        <v>262</v>
      </c>
      <c r="B19" s="85"/>
      <c r="C19" s="213">
        <f>SUM(C18:C18)</f>
        <v>0</v>
      </c>
      <c r="D19" s="210"/>
      <c r="E19" s="213">
        <f>SUM(E18:E18)</f>
        <v>0</v>
      </c>
      <c r="F19" s="211"/>
      <c r="G19" s="213">
        <f>SUM(G18:G18)</f>
        <v>0</v>
      </c>
      <c r="H19" s="203"/>
      <c r="I19" s="213">
        <f>SUM(I18:I18)</f>
        <v>0</v>
      </c>
      <c r="J19" s="210"/>
      <c r="K19" s="213">
        <f>SUM(K18:K18)</f>
        <v>0</v>
      </c>
      <c r="L19" s="211"/>
      <c r="M19" s="213">
        <f>SUM(M18:M18)</f>
        <v>0</v>
      </c>
      <c r="N19" s="211"/>
      <c r="O19" s="213">
        <f>SUM(O18:O18)</f>
        <v>0</v>
      </c>
      <c r="P19" s="211"/>
      <c r="Q19" s="213">
        <f>SUM(Q18:Q18)</f>
        <v>0</v>
      </c>
      <c r="R19" s="210"/>
      <c r="S19" s="213">
        <f>SUM(S18:S18)</f>
        <v>0</v>
      </c>
      <c r="T19" s="210"/>
      <c r="U19" s="213">
        <f>SUM(U18:U18)</f>
        <v>0</v>
      </c>
      <c r="V19" s="212"/>
      <c r="W19" s="213">
        <f>SUM(W18:W18)</f>
        <v>0</v>
      </c>
      <c r="X19" s="210"/>
      <c r="Y19" s="213">
        <f>SUM(Y18:Y18)</f>
        <v>0</v>
      </c>
      <c r="Z19" s="211"/>
      <c r="AA19" s="213">
        <f>SUM(AA18:AA18)</f>
        <v>0</v>
      </c>
      <c r="AB19" s="131"/>
      <c r="AC19" s="213">
        <f>SUM(AC18:AC18)</f>
        <v>-390347</v>
      </c>
      <c r="AD19" s="131"/>
      <c r="AE19" s="213">
        <f>SUM(AE18:AE18)</f>
        <v>-390347</v>
      </c>
    </row>
    <row r="20" spans="1:31" s="28" customFormat="1" ht="20.25" customHeight="1">
      <c r="A20" s="214" t="s">
        <v>263</v>
      </c>
      <c r="B20" s="85"/>
      <c r="C20" s="211"/>
      <c r="D20" s="210"/>
      <c r="E20" s="211"/>
      <c r="F20" s="211"/>
      <c r="G20" s="211"/>
      <c r="H20" s="211"/>
      <c r="I20" s="211"/>
      <c r="J20" s="210"/>
      <c r="K20" s="211"/>
      <c r="L20" s="211"/>
      <c r="M20" s="211"/>
      <c r="N20" s="211"/>
      <c r="O20" s="211"/>
      <c r="P20" s="211"/>
      <c r="Q20" s="211"/>
      <c r="R20" s="210"/>
      <c r="S20" s="211"/>
      <c r="T20" s="210"/>
      <c r="U20" s="211"/>
      <c r="V20" s="212"/>
      <c r="W20" s="211"/>
      <c r="X20" s="210"/>
      <c r="Y20" s="211"/>
      <c r="Z20" s="211"/>
      <c r="AA20" s="211"/>
      <c r="AB20" s="131"/>
      <c r="AC20" s="215"/>
      <c r="AD20" s="131"/>
      <c r="AE20" s="82"/>
    </row>
    <row r="21" spans="1:31" s="28" customFormat="1" ht="20.25" customHeight="1">
      <c r="A21" s="62" t="s">
        <v>263</v>
      </c>
      <c r="B21" s="85"/>
      <c r="C21" s="204">
        <v>0</v>
      </c>
      <c r="D21" s="206"/>
      <c r="E21" s="204">
        <v>0</v>
      </c>
      <c r="F21" s="206"/>
      <c r="G21" s="204">
        <v>0</v>
      </c>
      <c r="H21" s="207"/>
      <c r="I21" s="204">
        <v>0</v>
      </c>
      <c r="J21" s="207"/>
      <c r="K21" s="204">
        <v>41965</v>
      </c>
      <c r="L21" s="207"/>
      <c r="M21" s="204">
        <v>-5159</v>
      </c>
      <c r="N21" s="207"/>
      <c r="O21" s="204">
        <v>0</v>
      </c>
      <c r="P21" s="207"/>
      <c r="Q21" s="204">
        <v>0</v>
      </c>
      <c r="R21" s="210"/>
      <c r="S21" s="204">
        <v>0</v>
      </c>
      <c r="T21" s="207"/>
      <c r="U21" s="204">
        <v>0</v>
      </c>
      <c r="V21" s="207"/>
      <c r="W21" s="204">
        <v>0</v>
      </c>
      <c r="X21" s="207"/>
      <c r="Y21" s="204">
        <f>SUM(S21:W21)</f>
        <v>0</v>
      </c>
      <c r="Z21" s="211"/>
      <c r="AA21" s="204">
        <f>SUM(C21:Q21)+Y21</f>
        <v>36806</v>
      </c>
      <c r="AB21" s="131"/>
      <c r="AC21" s="204">
        <v>0</v>
      </c>
      <c r="AD21" s="131"/>
      <c r="AE21" s="204">
        <f>SUM(AA21:AC21)</f>
        <v>36806</v>
      </c>
    </row>
    <row r="22" spans="1:31" s="28" customFormat="1" ht="20.25" customHeight="1">
      <c r="A22" s="216" t="s">
        <v>264</v>
      </c>
      <c r="B22" s="85"/>
      <c r="C22" s="213">
        <f>SUM(C21:C21)</f>
        <v>0</v>
      </c>
      <c r="D22" s="210"/>
      <c r="E22" s="213">
        <f>SUM(E21:E21)</f>
        <v>0</v>
      </c>
      <c r="F22" s="211"/>
      <c r="G22" s="213">
        <f>SUM(G21:G21)</f>
        <v>0</v>
      </c>
      <c r="H22" s="203"/>
      <c r="I22" s="213">
        <f>SUM(I21:I21)</f>
        <v>0</v>
      </c>
      <c r="J22" s="210"/>
      <c r="K22" s="213">
        <f>SUM(K21:K21)</f>
        <v>41965</v>
      </c>
      <c r="L22" s="211"/>
      <c r="M22" s="213">
        <f>SUM(M21:M21)</f>
        <v>-5159</v>
      </c>
      <c r="N22" s="211"/>
      <c r="O22" s="213">
        <f>SUM(O21:O21)</f>
        <v>0</v>
      </c>
      <c r="P22" s="211"/>
      <c r="Q22" s="213">
        <f>SUM(Q21:Q21)</f>
        <v>0</v>
      </c>
      <c r="R22" s="210"/>
      <c r="S22" s="213">
        <f>SUM(S21:S21)</f>
        <v>0</v>
      </c>
      <c r="T22" s="210"/>
      <c r="U22" s="213">
        <f>SUM(U21:U21)</f>
        <v>0</v>
      </c>
      <c r="V22" s="212"/>
      <c r="W22" s="213">
        <f>SUM(W21:W21)</f>
        <v>0</v>
      </c>
      <c r="X22" s="210"/>
      <c r="Y22" s="213">
        <f>SUM(S22:X22)</f>
        <v>0</v>
      </c>
      <c r="Z22" s="211"/>
      <c r="AA22" s="213">
        <f>SUM(C22:Q22)+Y22</f>
        <v>36806</v>
      </c>
      <c r="AB22" s="131"/>
      <c r="AC22" s="213">
        <f>SUM(AC21:AC21)</f>
        <v>0</v>
      </c>
      <c r="AD22" s="131"/>
      <c r="AE22" s="213">
        <f>SUM(AA22:AC22)</f>
        <v>36806</v>
      </c>
    </row>
    <row r="23" spans="1:31" s="28" customFormat="1" ht="20.25" customHeight="1">
      <c r="A23" s="85" t="s">
        <v>157</v>
      </c>
      <c r="B23" s="85"/>
      <c r="C23" s="211"/>
      <c r="D23" s="81"/>
      <c r="E23" s="211"/>
      <c r="F23" s="211"/>
      <c r="G23" s="211"/>
      <c r="H23" s="211"/>
      <c r="I23" s="211"/>
      <c r="J23" s="81"/>
      <c r="K23" s="211"/>
      <c r="L23" s="211"/>
      <c r="M23" s="211"/>
      <c r="N23" s="211"/>
      <c r="O23" s="211"/>
      <c r="P23" s="211"/>
      <c r="Q23" s="211"/>
      <c r="R23" s="81"/>
      <c r="S23" s="211"/>
      <c r="T23" s="81"/>
      <c r="U23" s="211"/>
      <c r="V23" s="40"/>
      <c r="W23" s="211"/>
      <c r="X23" s="81"/>
      <c r="Y23" s="211"/>
      <c r="Z23" s="81"/>
      <c r="AA23" s="211"/>
      <c r="AB23" s="81"/>
      <c r="AC23" s="82"/>
      <c r="AD23" s="81"/>
      <c r="AE23" s="82"/>
    </row>
    <row r="24" spans="1:31" s="28" customFormat="1" ht="20.25" customHeight="1">
      <c r="A24" s="85" t="s">
        <v>148</v>
      </c>
      <c r="B24" s="85"/>
      <c r="C24" s="213">
        <f>SUM(C19,C22)</f>
        <v>0</v>
      </c>
      <c r="D24" s="81"/>
      <c r="E24" s="213">
        <f>SUM(E19,E22)</f>
        <v>0</v>
      </c>
      <c r="F24" s="211"/>
      <c r="G24" s="213">
        <f>SUM(G19,G22)</f>
        <v>0</v>
      </c>
      <c r="H24" s="203"/>
      <c r="I24" s="213">
        <f>SUM(I19,I22)</f>
        <v>0</v>
      </c>
      <c r="J24" s="81"/>
      <c r="K24" s="213">
        <f>SUM(K19,K22)</f>
        <v>41965</v>
      </c>
      <c r="L24" s="211"/>
      <c r="M24" s="213">
        <f>SUM(M22)</f>
        <v>-5159</v>
      </c>
      <c r="N24" s="211"/>
      <c r="O24" s="213">
        <f>SUM(O19,O22)</f>
        <v>0</v>
      </c>
      <c r="P24" s="211"/>
      <c r="Q24" s="213">
        <f>SUM(Q19,Q22)</f>
        <v>0</v>
      </c>
      <c r="R24" s="81"/>
      <c r="S24" s="213">
        <f>SUM(S19,S22)</f>
        <v>0</v>
      </c>
      <c r="T24" s="81"/>
      <c r="U24" s="213">
        <f>SUM(U19,U22)</f>
        <v>0</v>
      </c>
      <c r="V24" s="40"/>
      <c r="W24" s="213">
        <f>SUM(W19,W22)</f>
        <v>0</v>
      </c>
      <c r="X24" s="81"/>
      <c r="Y24" s="213">
        <f>SUM(Y19,Y22)</f>
        <v>0</v>
      </c>
      <c r="Z24" s="81"/>
      <c r="AA24" s="213">
        <f>SUM(AA22)</f>
        <v>36806</v>
      </c>
      <c r="AB24" s="81"/>
      <c r="AC24" s="213">
        <f>SUM(AC19,AC22)</f>
        <v>-390347</v>
      </c>
      <c r="AD24" s="81"/>
      <c r="AE24" s="213">
        <f>SUM(AA24:AC24)</f>
        <v>-353541</v>
      </c>
    </row>
    <row r="25" spans="1:31" s="28" customFormat="1" ht="20.25" customHeight="1">
      <c r="A25" s="85" t="s">
        <v>223</v>
      </c>
      <c r="B25" s="85"/>
      <c r="C25" s="211"/>
      <c r="D25" s="81"/>
      <c r="E25" s="211"/>
      <c r="F25" s="211"/>
      <c r="G25" s="211"/>
      <c r="H25" s="211"/>
      <c r="I25" s="211"/>
      <c r="J25" s="81"/>
      <c r="K25" s="211"/>
      <c r="L25" s="211"/>
      <c r="M25" s="211"/>
      <c r="N25" s="211"/>
      <c r="O25" s="211"/>
      <c r="P25" s="211"/>
      <c r="Q25" s="211"/>
      <c r="R25" s="81"/>
      <c r="S25" s="211"/>
      <c r="T25" s="81"/>
      <c r="U25" s="211"/>
      <c r="V25" s="40"/>
      <c r="W25" s="211"/>
      <c r="X25" s="81"/>
      <c r="Y25" s="211"/>
      <c r="Z25" s="81"/>
      <c r="AA25" s="211"/>
      <c r="AB25" s="81"/>
      <c r="AC25" s="82"/>
      <c r="AD25" s="81"/>
      <c r="AE25" s="82"/>
    </row>
    <row r="26" spans="1:31" s="106" customFormat="1" ht="20.25" customHeight="1">
      <c r="A26" s="62" t="s">
        <v>143</v>
      </c>
      <c r="B26" s="62"/>
      <c r="C26" s="207">
        <v>0</v>
      </c>
      <c r="D26" s="206"/>
      <c r="E26" s="207">
        <v>0</v>
      </c>
      <c r="F26" s="206"/>
      <c r="G26" s="207">
        <v>0</v>
      </c>
      <c r="H26" s="207"/>
      <c r="I26" s="207">
        <v>0</v>
      </c>
      <c r="J26" s="207"/>
      <c r="K26" s="207">
        <v>0</v>
      </c>
      <c r="L26" s="207"/>
      <c r="M26" s="207">
        <v>0</v>
      </c>
      <c r="N26" s="207"/>
      <c r="O26" s="207">
        <v>0</v>
      </c>
      <c r="P26" s="207"/>
      <c r="Q26" s="207">
        <v>2956465</v>
      </c>
      <c r="R26" s="207"/>
      <c r="S26" s="207">
        <v>0</v>
      </c>
      <c r="T26" s="207"/>
      <c r="U26" s="207">
        <v>0</v>
      </c>
      <c r="V26" s="207"/>
      <c r="W26" s="207">
        <v>0</v>
      </c>
      <c r="X26" s="207"/>
      <c r="Y26" s="207">
        <f>SUM(S26:W26)</f>
        <v>0</v>
      </c>
      <c r="Z26" s="207"/>
      <c r="AA26" s="207">
        <f>SUM(C26:Q26)+Y26</f>
        <v>2956465</v>
      </c>
      <c r="AB26" s="207"/>
      <c r="AC26" s="207">
        <v>1019307</v>
      </c>
      <c r="AD26" s="207"/>
      <c r="AE26" s="207">
        <f>SUM(AA26:AC26)</f>
        <v>3975772</v>
      </c>
    </row>
    <row r="27" spans="1:31" s="106" customFormat="1" ht="20.25" customHeight="1">
      <c r="A27" s="62" t="s">
        <v>144</v>
      </c>
      <c r="B27" s="62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9"/>
      <c r="R27" s="58"/>
      <c r="S27" s="206"/>
      <c r="T27" s="206"/>
      <c r="U27" s="206"/>
      <c r="V27" s="208"/>
      <c r="W27" s="206"/>
      <c r="X27" s="206"/>
      <c r="Y27" s="206"/>
      <c r="Z27" s="58"/>
      <c r="AA27" s="207"/>
      <c r="AB27" s="58"/>
      <c r="AC27" s="207"/>
      <c r="AD27" s="58"/>
      <c r="AE27" s="207"/>
    </row>
    <row r="28" spans="1:31" s="106" customFormat="1" ht="20.25" customHeight="1">
      <c r="A28" s="62" t="s">
        <v>238</v>
      </c>
      <c r="B28" s="62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9"/>
      <c r="R28" s="58"/>
      <c r="S28" s="206"/>
      <c r="T28" s="206"/>
      <c r="U28" s="206"/>
      <c r="V28" s="208"/>
      <c r="W28" s="206"/>
      <c r="X28" s="206"/>
      <c r="Y28" s="206"/>
      <c r="Z28" s="58"/>
      <c r="AA28" s="207"/>
      <c r="AB28" s="58"/>
      <c r="AC28" s="207"/>
      <c r="AD28" s="58"/>
      <c r="AE28" s="207"/>
    </row>
    <row r="29" spans="1:31" s="106" customFormat="1" ht="20.25" customHeight="1">
      <c r="A29" s="62" t="s">
        <v>224</v>
      </c>
      <c r="B29" s="62"/>
      <c r="C29" s="207">
        <v>0</v>
      </c>
      <c r="D29" s="206"/>
      <c r="E29" s="207">
        <v>0</v>
      </c>
      <c r="F29" s="206"/>
      <c r="G29" s="207">
        <v>0</v>
      </c>
      <c r="H29" s="207"/>
      <c r="I29" s="207">
        <v>0</v>
      </c>
      <c r="J29" s="206"/>
      <c r="K29" s="207">
        <v>0</v>
      </c>
      <c r="L29" s="206"/>
      <c r="M29" s="207">
        <v>0</v>
      </c>
      <c r="N29" s="206"/>
      <c r="O29" s="207">
        <v>0</v>
      </c>
      <c r="P29" s="206"/>
      <c r="Q29" s="209">
        <v>-9945</v>
      </c>
      <c r="R29" s="58"/>
      <c r="S29" s="207">
        <v>0</v>
      </c>
      <c r="T29" s="207"/>
      <c r="U29" s="207">
        <v>0</v>
      </c>
      <c r="V29" s="207"/>
      <c r="W29" s="207">
        <v>0</v>
      </c>
      <c r="X29" s="207"/>
      <c r="Y29" s="207">
        <f>SUM(S29:W29)</f>
        <v>0</v>
      </c>
      <c r="Z29" s="58"/>
      <c r="AA29" s="207">
        <f>SUM(C29:Q29)+Y29</f>
        <v>-9945</v>
      </c>
      <c r="AB29" s="58"/>
      <c r="AC29" s="207">
        <v>0</v>
      </c>
      <c r="AD29" s="58"/>
      <c r="AE29" s="207">
        <f>SUM(AA29:AC29)</f>
        <v>-9945</v>
      </c>
    </row>
    <row r="30" spans="1:31" s="106" customFormat="1" ht="20.25" customHeight="1">
      <c r="A30" s="62" t="s">
        <v>179</v>
      </c>
      <c r="B30" s="62"/>
      <c r="C30" s="204">
        <v>0</v>
      </c>
      <c r="D30" s="206"/>
      <c r="E30" s="204">
        <v>0</v>
      </c>
      <c r="F30" s="206"/>
      <c r="G30" s="204">
        <v>0</v>
      </c>
      <c r="H30" s="207"/>
      <c r="I30" s="204">
        <v>0</v>
      </c>
      <c r="J30" s="206"/>
      <c r="K30" s="204">
        <v>0</v>
      </c>
      <c r="L30" s="206"/>
      <c r="M30" s="204">
        <v>0</v>
      </c>
      <c r="N30" s="206"/>
      <c r="O30" s="204">
        <v>0</v>
      </c>
      <c r="P30" s="206"/>
      <c r="Q30" s="204">
        <v>0</v>
      </c>
      <c r="R30" s="206"/>
      <c r="S30" s="204">
        <v>-14186</v>
      </c>
      <c r="T30" s="206"/>
      <c r="U30" s="217">
        <v>-938512</v>
      </c>
      <c r="V30" s="135"/>
      <c r="W30" s="217">
        <v>-2756982</v>
      </c>
      <c r="X30" s="58"/>
      <c r="Y30" s="204">
        <f>SUM(S30:W30)</f>
        <v>-3709680</v>
      </c>
      <c r="Z30" s="58"/>
      <c r="AA30" s="204">
        <f>SUM(C30:Q30)+Y30</f>
        <v>-3709680</v>
      </c>
      <c r="AB30" s="58"/>
      <c r="AC30" s="218">
        <v>1086759</v>
      </c>
      <c r="AD30" s="58"/>
      <c r="AE30" s="204">
        <v>-2622921</v>
      </c>
    </row>
    <row r="31" spans="1:31" s="28" customFormat="1" ht="20.25" customHeight="1">
      <c r="A31" s="85" t="s">
        <v>225</v>
      </c>
      <c r="B31" s="85"/>
      <c r="C31" s="203">
        <f>SUM(C25:C30)</f>
        <v>0</v>
      </c>
      <c r="D31" s="211"/>
      <c r="E31" s="203">
        <f>SUM(E25:E30)</f>
        <v>0</v>
      </c>
      <c r="F31" s="211"/>
      <c r="G31" s="203">
        <f>SUM(G25:G30)</f>
        <v>0</v>
      </c>
      <c r="H31" s="203"/>
      <c r="I31" s="203">
        <f>SUM(I25:I30)</f>
        <v>0</v>
      </c>
      <c r="J31" s="211"/>
      <c r="K31" s="203">
        <f>SUM(K25:K30)</f>
        <v>0</v>
      </c>
      <c r="L31" s="211"/>
      <c r="M31" s="203">
        <f>SUM(M25:M30)</f>
        <v>0</v>
      </c>
      <c r="N31" s="211"/>
      <c r="O31" s="203">
        <f>SUM(O25:O30)</f>
        <v>0</v>
      </c>
      <c r="P31" s="211"/>
      <c r="Q31" s="203">
        <f>SUM(Q25:Q30)</f>
        <v>2946520</v>
      </c>
      <c r="R31" s="126"/>
      <c r="S31" s="203">
        <f>SUM(S25:S30)</f>
        <v>-14186</v>
      </c>
      <c r="T31" s="211"/>
      <c r="U31" s="203">
        <f>SUM(U25:U30)</f>
        <v>-938512</v>
      </c>
      <c r="V31" s="125"/>
      <c r="W31" s="203">
        <f>SUM(W25:W30)</f>
        <v>-2756982</v>
      </c>
      <c r="X31" s="126"/>
      <c r="Y31" s="203">
        <f>SUM(Y25:Y30)</f>
        <v>-3709680</v>
      </c>
      <c r="Z31" s="126"/>
      <c r="AA31" s="203">
        <f>SUM(C31:Q31)+Y31</f>
        <v>-763160</v>
      </c>
      <c r="AB31" s="126"/>
      <c r="AC31" s="203">
        <f>SUM(AC25:AC30)</f>
        <v>2106066</v>
      </c>
      <c r="AD31" s="126"/>
      <c r="AE31" s="203">
        <f>SUM(AA31:AC31)</f>
        <v>1342906</v>
      </c>
    </row>
    <row r="32" spans="1:31" s="106" customFormat="1" ht="20.25" customHeight="1">
      <c r="A32" s="62" t="s">
        <v>207</v>
      </c>
      <c r="B32" s="62"/>
      <c r="C32" s="219">
        <v>0</v>
      </c>
      <c r="D32" s="206"/>
      <c r="E32" s="219">
        <v>0</v>
      </c>
      <c r="F32" s="206"/>
      <c r="G32" s="219">
        <v>0</v>
      </c>
      <c r="H32" s="207"/>
      <c r="I32" s="219">
        <v>0</v>
      </c>
      <c r="J32" s="206"/>
      <c r="K32" s="219">
        <v>0</v>
      </c>
      <c r="L32" s="206"/>
      <c r="M32" s="219">
        <v>0</v>
      </c>
      <c r="N32" s="206"/>
      <c r="O32" s="219">
        <v>0</v>
      </c>
      <c r="P32" s="206"/>
      <c r="Q32" s="219">
        <v>328892</v>
      </c>
      <c r="R32" s="189"/>
      <c r="S32" s="219">
        <f>-Q32</f>
        <v>-328892</v>
      </c>
      <c r="T32" s="206"/>
      <c r="U32" s="219">
        <v>0</v>
      </c>
      <c r="V32" s="190"/>
      <c r="W32" s="219">
        <v>0</v>
      </c>
      <c r="X32" s="189"/>
      <c r="Y32" s="219">
        <f>SUM(S32:W32)</f>
        <v>-328892</v>
      </c>
      <c r="Z32" s="189"/>
      <c r="AA32" s="219">
        <v>0</v>
      </c>
      <c r="AB32" s="189"/>
      <c r="AC32" s="219">
        <v>0</v>
      </c>
      <c r="AD32" s="189"/>
      <c r="AE32" s="219">
        <v>0</v>
      </c>
    </row>
    <row r="33" spans="1:31" s="130" customFormat="1" ht="20.25" customHeight="1" thickBot="1">
      <c r="A33" s="170" t="s">
        <v>219</v>
      </c>
      <c r="B33" s="170"/>
      <c r="C33" s="83">
        <f>C13+C31+C24+C32</f>
        <v>7742942</v>
      </c>
      <c r="D33" s="84"/>
      <c r="E33" s="83">
        <f>E13+E31+E24+E32</f>
        <v>-1135146</v>
      </c>
      <c r="F33" s="84"/>
      <c r="G33" s="83">
        <f>G13+G31+G24+G32</f>
        <v>36462883</v>
      </c>
      <c r="H33" s="84"/>
      <c r="I33" s="83">
        <f>I13+I31+I24+I32</f>
        <v>3470021</v>
      </c>
      <c r="J33" s="84"/>
      <c r="K33" s="83">
        <f>K13+K31+K24+K32</f>
        <v>4084898</v>
      </c>
      <c r="L33" s="84"/>
      <c r="M33" s="83">
        <f>M13+M31+M24+M32</f>
        <v>-5159</v>
      </c>
      <c r="N33" s="84"/>
      <c r="O33" s="83">
        <f>O13+O31+O24+O32</f>
        <v>820666</v>
      </c>
      <c r="P33" s="84"/>
      <c r="Q33" s="83">
        <f>Q13+Q31+Q24+Q32</f>
        <v>63406230</v>
      </c>
      <c r="R33" s="84"/>
      <c r="S33" s="83">
        <f>S13+S31+S24+S32</f>
        <v>7302112</v>
      </c>
      <c r="T33" s="84"/>
      <c r="U33" s="83">
        <f>U13+U31+U24+U32</f>
        <v>441412</v>
      </c>
      <c r="V33" s="84"/>
      <c r="W33" s="83">
        <f>W13+W31+W24+W32</f>
        <v>-5784953</v>
      </c>
      <c r="X33" s="84"/>
      <c r="Y33" s="83">
        <f>Y13+Y31+Y24+Y32</f>
        <v>1958571</v>
      </c>
      <c r="Z33" s="84"/>
      <c r="AA33" s="83">
        <f>AA13+AA31+AA24</f>
        <v>116805906</v>
      </c>
      <c r="AB33" s="84"/>
      <c r="AC33" s="83">
        <f>AC13+AC31+AC24+AC32</f>
        <v>48149709</v>
      </c>
      <c r="AD33" s="84"/>
      <c r="AE33" s="83">
        <f>AE13+AE31+AE24+AE32</f>
        <v>164955615</v>
      </c>
    </row>
    <row r="34" ht="21" customHeight="1" thickTop="1"/>
  </sheetData>
  <sheetProtection/>
  <mergeCells count="2">
    <mergeCell ref="C4:AE4"/>
    <mergeCell ref="S5:Y5"/>
  </mergeCells>
  <printOptions/>
  <pageMargins left="0.76" right="0.4" top="0.48" bottom="0.5" header="0.5" footer="0.5"/>
  <pageSetup firstPageNumber="10" useFirstPageNumber="1" fitToHeight="2" fitToWidth="1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SheetLayoutView="70" zoomScalePageLayoutView="0" workbookViewId="0" topLeftCell="A1">
      <selection activeCell="A1" sqref="A1"/>
    </sheetView>
  </sheetViews>
  <sheetFormatPr defaultColWidth="9.00390625" defaultRowHeight="21" customHeight="1"/>
  <cols>
    <col min="1" max="1" width="44.140625" style="47" customWidth="1"/>
    <col min="2" max="2" width="1.1484375" style="47" customWidth="1"/>
    <col min="3" max="3" width="13.7109375" style="47" customWidth="1"/>
    <col min="4" max="4" width="0.71875" style="47" customWidth="1"/>
    <col min="5" max="5" width="13.7109375" style="47" customWidth="1"/>
    <col min="6" max="6" width="0.71875" style="47" customWidth="1"/>
    <col min="7" max="7" width="13.7109375" style="47" customWidth="1"/>
    <col min="8" max="8" width="0.9921875" style="47" customWidth="1"/>
    <col min="9" max="9" width="13.7109375" style="47" customWidth="1"/>
    <col min="10" max="10" width="0.85546875" style="47" customWidth="1"/>
    <col min="11" max="11" width="13.7109375" style="47" customWidth="1"/>
    <col min="12" max="12" width="0.85546875" style="47" customWidth="1"/>
    <col min="13" max="13" width="14.8515625" style="47" bestFit="1" customWidth="1"/>
    <col min="14" max="14" width="0.85546875" style="47" customWidth="1"/>
    <col min="15" max="15" width="13.7109375" style="47" customWidth="1"/>
    <col min="16" max="16" width="0.85546875" style="47" customWidth="1"/>
    <col min="17" max="17" width="13.7109375" style="47" customWidth="1"/>
    <col min="18" max="18" width="0.85546875" style="47" customWidth="1"/>
    <col min="19" max="19" width="13.7109375" style="47" customWidth="1"/>
    <col min="20" max="20" width="0.71875" style="47" customWidth="1"/>
    <col min="21" max="21" width="13.7109375" style="47" customWidth="1"/>
    <col min="22" max="22" width="0.71875" style="47" customWidth="1"/>
    <col min="23" max="23" width="13.7109375" style="47" customWidth="1"/>
    <col min="24" max="24" width="0.5625" style="47" customWidth="1"/>
    <col min="25" max="25" width="13.7109375" style="47" customWidth="1"/>
    <col min="26" max="26" width="0.71875" style="47" customWidth="1"/>
    <col min="27" max="27" width="13.7109375" style="47" customWidth="1"/>
    <col min="28" max="28" width="0.5625" style="47" customWidth="1"/>
    <col min="29" max="29" width="13.7109375" style="47" customWidth="1"/>
    <col min="30" max="30" width="0.5625" style="47" customWidth="1"/>
    <col min="31" max="31" width="15.28125" style="47" bestFit="1" customWidth="1"/>
    <col min="32" max="16384" width="9.00390625" style="47" customWidth="1"/>
  </cols>
  <sheetData>
    <row r="1" spans="1:30" ht="25.5">
      <c r="A1" s="88" t="s">
        <v>0</v>
      </c>
      <c r="B1" s="88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5"/>
      <c r="T1" s="46"/>
      <c r="U1" s="45"/>
      <c r="V1" s="46"/>
      <c r="W1" s="45"/>
      <c r="X1" s="45"/>
      <c r="Y1" s="45"/>
      <c r="Z1" s="45"/>
      <c r="AA1" s="46"/>
      <c r="AB1" s="46"/>
      <c r="AC1" s="45"/>
      <c r="AD1" s="46"/>
    </row>
    <row r="2" spans="1:30" ht="25.5">
      <c r="A2" s="88" t="s">
        <v>188</v>
      </c>
      <c r="B2" s="88"/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5"/>
      <c r="T2" s="46"/>
      <c r="U2" s="45"/>
      <c r="V2" s="46"/>
      <c r="W2" s="45"/>
      <c r="X2" s="45"/>
      <c r="Y2" s="45"/>
      <c r="Z2" s="45"/>
      <c r="AA2" s="46"/>
      <c r="AB2" s="46"/>
      <c r="AC2" s="45"/>
      <c r="AD2" s="46"/>
    </row>
    <row r="3" spans="1:31" ht="24.75">
      <c r="A3" s="88"/>
      <c r="B3" s="8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112" t="s">
        <v>126</v>
      </c>
    </row>
    <row r="4" spans="1:31" ht="20.25" customHeight="1">
      <c r="A4" s="88"/>
      <c r="B4" s="88"/>
      <c r="C4" s="241" t="s">
        <v>2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</row>
    <row r="5" spans="1:31" ht="21.75">
      <c r="A5" s="89"/>
      <c r="B5" s="89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242" t="s">
        <v>132</v>
      </c>
      <c r="T5" s="242"/>
      <c r="U5" s="242"/>
      <c r="V5" s="242"/>
      <c r="W5" s="242"/>
      <c r="X5" s="242"/>
      <c r="Y5" s="242"/>
      <c r="Z5" s="115"/>
      <c r="AA5" s="115"/>
      <c r="AB5" s="115"/>
      <c r="AC5" s="115"/>
      <c r="AD5" s="115"/>
      <c r="AE5" s="115"/>
    </row>
    <row r="6" spans="1:31" ht="20.25" customHeight="1">
      <c r="A6" s="89"/>
      <c r="B6" s="89"/>
      <c r="C6" s="115"/>
      <c r="D6" s="115"/>
      <c r="E6" s="115"/>
      <c r="F6" s="115"/>
      <c r="G6" s="115"/>
      <c r="H6" s="115"/>
      <c r="I6" s="115"/>
      <c r="J6" s="115"/>
      <c r="K6" s="59" t="s">
        <v>201</v>
      </c>
      <c r="L6" s="115"/>
      <c r="M6" s="121"/>
      <c r="N6" s="115"/>
      <c r="O6" s="115"/>
      <c r="P6" s="115"/>
      <c r="Q6" s="115"/>
      <c r="R6" s="115"/>
      <c r="S6" s="136"/>
      <c r="T6" s="136"/>
      <c r="U6" s="136"/>
      <c r="V6" s="136"/>
      <c r="W6" s="136"/>
      <c r="X6" s="136"/>
      <c r="Y6" s="136"/>
      <c r="Z6" s="115"/>
      <c r="AA6" s="115"/>
      <c r="AB6" s="115"/>
      <c r="AC6" s="115"/>
      <c r="AD6" s="115"/>
      <c r="AE6" s="115"/>
    </row>
    <row r="7" spans="1:31" ht="20.25" customHeight="1">
      <c r="A7" s="90"/>
      <c r="B7" s="90"/>
      <c r="C7" s="102"/>
      <c r="D7" s="37"/>
      <c r="E7" s="37"/>
      <c r="F7" s="37"/>
      <c r="G7" s="59"/>
      <c r="H7" s="59"/>
      <c r="I7" s="59"/>
      <c r="J7" s="59"/>
      <c r="K7" s="59" t="s">
        <v>98</v>
      </c>
      <c r="L7" s="59"/>
      <c r="M7" s="121" t="s">
        <v>21</v>
      </c>
      <c r="N7" s="59"/>
      <c r="O7" s="59"/>
      <c r="P7" s="59"/>
      <c r="Q7" s="59"/>
      <c r="R7" s="59"/>
      <c r="S7" s="50"/>
      <c r="T7" s="59"/>
      <c r="U7" s="59" t="s">
        <v>98</v>
      </c>
      <c r="V7" s="59"/>
      <c r="W7" s="59"/>
      <c r="X7" s="59"/>
      <c r="Y7" s="102" t="s">
        <v>133</v>
      </c>
      <c r="Z7" s="141"/>
      <c r="AA7" s="48"/>
      <c r="AB7" s="59"/>
      <c r="AC7" s="59" t="s">
        <v>42</v>
      </c>
      <c r="AD7" s="50"/>
      <c r="AE7" s="142"/>
    </row>
    <row r="8" spans="1:31" ht="20.25" customHeight="1">
      <c r="A8" s="90"/>
      <c r="B8" s="90"/>
      <c r="C8" s="102" t="s">
        <v>29</v>
      </c>
      <c r="D8" s="37"/>
      <c r="E8" s="37"/>
      <c r="F8" s="37"/>
      <c r="G8" s="59"/>
      <c r="H8" s="59"/>
      <c r="I8" s="59"/>
      <c r="J8" s="59"/>
      <c r="K8" s="59" t="s">
        <v>202</v>
      </c>
      <c r="L8" s="59"/>
      <c r="M8" s="172" t="s">
        <v>180</v>
      </c>
      <c r="N8" s="59"/>
      <c r="O8" s="59"/>
      <c r="P8" s="59"/>
      <c r="Q8" s="143" t="s">
        <v>22</v>
      </c>
      <c r="R8" s="59"/>
      <c r="S8" s="50" t="s">
        <v>84</v>
      </c>
      <c r="T8" s="59"/>
      <c r="U8" s="50" t="s">
        <v>116</v>
      </c>
      <c r="V8" s="59"/>
      <c r="W8" s="59" t="s">
        <v>84</v>
      </c>
      <c r="X8" s="59"/>
      <c r="Y8" s="102" t="s">
        <v>134</v>
      </c>
      <c r="Z8" s="141"/>
      <c r="AA8" s="48" t="s">
        <v>65</v>
      </c>
      <c r="AB8" s="59"/>
      <c r="AC8" s="59" t="s">
        <v>136</v>
      </c>
      <c r="AD8" s="50"/>
      <c r="AE8" s="142"/>
    </row>
    <row r="9" spans="1:31" ht="20.25" customHeight="1">
      <c r="A9" s="90"/>
      <c r="B9" s="90"/>
      <c r="C9" s="7" t="s">
        <v>30</v>
      </c>
      <c r="D9" s="59"/>
      <c r="E9" s="59" t="s">
        <v>114</v>
      </c>
      <c r="F9" s="59"/>
      <c r="G9" s="59" t="s">
        <v>28</v>
      </c>
      <c r="H9" s="59"/>
      <c r="I9" s="59"/>
      <c r="J9" s="59"/>
      <c r="K9" s="59" t="s">
        <v>195</v>
      </c>
      <c r="L9" s="59"/>
      <c r="M9" s="59" t="s">
        <v>181</v>
      </c>
      <c r="N9" s="59"/>
      <c r="O9" s="59" t="s">
        <v>91</v>
      </c>
      <c r="P9" s="59"/>
      <c r="Q9" s="59" t="s">
        <v>52</v>
      </c>
      <c r="R9" s="59"/>
      <c r="S9" s="50" t="s">
        <v>64</v>
      </c>
      <c r="T9" s="59"/>
      <c r="U9" s="50" t="s">
        <v>115</v>
      </c>
      <c r="V9" s="59"/>
      <c r="W9" s="59" t="s">
        <v>53</v>
      </c>
      <c r="X9" s="59"/>
      <c r="Y9" s="59" t="s">
        <v>135</v>
      </c>
      <c r="Z9" s="59"/>
      <c r="AA9" s="50" t="s">
        <v>43</v>
      </c>
      <c r="AB9" s="59"/>
      <c r="AC9" s="59" t="s">
        <v>137</v>
      </c>
      <c r="AD9" s="50"/>
      <c r="AE9" s="59" t="s">
        <v>65</v>
      </c>
    </row>
    <row r="10" spans="1:31" ht="20.25" customHeight="1">
      <c r="A10" s="91"/>
      <c r="B10" s="11"/>
      <c r="C10" s="97" t="s">
        <v>32</v>
      </c>
      <c r="D10" s="59"/>
      <c r="E10" s="99" t="s">
        <v>113</v>
      </c>
      <c r="F10" s="59"/>
      <c r="G10" s="99" t="s">
        <v>83</v>
      </c>
      <c r="H10" s="59"/>
      <c r="I10" s="134" t="s">
        <v>166</v>
      </c>
      <c r="J10" s="59"/>
      <c r="K10" s="99" t="s">
        <v>220</v>
      </c>
      <c r="L10" s="59"/>
      <c r="M10" s="99" t="s">
        <v>182</v>
      </c>
      <c r="N10" s="59"/>
      <c r="O10" s="99" t="s">
        <v>50</v>
      </c>
      <c r="P10" s="59"/>
      <c r="Q10" s="99" t="s">
        <v>51</v>
      </c>
      <c r="R10" s="59"/>
      <c r="S10" s="98" t="s">
        <v>1</v>
      </c>
      <c r="T10" s="59"/>
      <c r="U10" s="134" t="s">
        <v>146</v>
      </c>
      <c r="V10" s="59"/>
      <c r="W10" s="99" t="s">
        <v>31</v>
      </c>
      <c r="X10" s="59"/>
      <c r="Y10" s="99" t="s">
        <v>19</v>
      </c>
      <c r="Z10" s="59"/>
      <c r="AA10" s="98" t="s">
        <v>79</v>
      </c>
      <c r="AB10" s="59"/>
      <c r="AC10" s="99" t="s">
        <v>138</v>
      </c>
      <c r="AD10" s="50"/>
      <c r="AE10" s="99" t="s">
        <v>43</v>
      </c>
    </row>
    <row r="11" spans="1:31" ht="7.5" customHeight="1">
      <c r="A11" s="91"/>
      <c r="B11" s="9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2" ht="23.25" customHeight="1">
      <c r="A12" s="92" t="s">
        <v>244</v>
      </c>
      <c r="B12" s="92"/>
    </row>
    <row r="13" spans="1:31" s="130" customFormat="1" ht="20.25" customHeight="1">
      <c r="A13" s="170" t="s">
        <v>245</v>
      </c>
      <c r="B13" s="170"/>
      <c r="C13" s="49">
        <v>7742942</v>
      </c>
      <c r="D13" s="49"/>
      <c r="E13" s="49">
        <v>-1135146</v>
      </c>
      <c r="F13" s="49"/>
      <c r="G13" s="49">
        <v>36462883</v>
      </c>
      <c r="H13" s="49"/>
      <c r="I13" s="160">
        <v>3470021</v>
      </c>
      <c r="J13" s="49"/>
      <c r="K13" s="160">
        <v>3997711</v>
      </c>
      <c r="L13" s="49"/>
      <c r="M13" s="160">
        <v>-5159</v>
      </c>
      <c r="N13" s="49"/>
      <c r="O13" s="49">
        <v>820666</v>
      </c>
      <c r="P13" s="49"/>
      <c r="Q13" s="49">
        <v>65919003</v>
      </c>
      <c r="R13" s="49"/>
      <c r="S13" s="49">
        <v>7272105</v>
      </c>
      <c r="T13" s="49"/>
      <c r="U13" s="49">
        <f>-3145843</f>
        <v>-3145843</v>
      </c>
      <c r="V13" s="49"/>
      <c r="W13" s="49">
        <f>-5034508</f>
        <v>-5034508</v>
      </c>
      <c r="X13" s="49"/>
      <c r="Y13" s="49">
        <f>SUM(S13:W13)</f>
        <v>-908246</v>
      </c>
      <c r="Z13" s="49"/>
      <c r="AA13" s="49">
        <f>SUM(Y13,C13:Q13)</f>
        <v>116364675</v>
      </c>
      <c r="AB13" s="49"/>
      <c r="AC13" s="49">
        <v>57360275</v>
      </c>
      <c r="AE13" s="160">
        <f>SUM(AC13:AD13,AA13)</f>
        <v>173724950</v>
      </c>
    </row>
    <row r="14" spans="1:31" s="130" customFormat="1" ht="20.25" customHeight="1">
      <c r="A14" s="130" t="s">
        <v>156</v>
      </c>
      <c r="B14" s="9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86"/>
      <c r="AB14" s="49"/>
      <c r="AC14" s="49"/>
      <c r="AD14" s="49"/>
      <c r="AE14" s="49"/>
    </row>
    <row r="15" spans="1:31" s="130" customFormat="1" ht="20.25" customHeight="1">
      <c r="A15" s="130" t="s">
        <v>148</v>
      </c>
      <c r="B15" s="92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86"/>
      <c r="AB15" s="49"/>
      <c r="AC15" s="49"/>
      <c r="AD15" s="49"/>
      <c r="AE15" s="49"/>
    </row>
    <row r="16" spans="1:31" s="130" customFormat="1" ht="20.25" customHeight="1">
      <c r="A16" s="140" t="s">
        <v>281</v>
      </c>
      <c r="B16" s="92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160"/>
      <c r="T16" s="49"/>
      <c r="U16" s="49"/>
      <c r="V16" s="49"/>
      <c r="W16" s="49"/>
      <c r="X16" s="49"/>
      <c r="Y16" s="49"/>
      <c r="Z16" s="49"/>
      <c r="AA16" s="86"/>
      <c r="AB16" s="49"/>
      <c r="AC16" s="49"/>
      <c r="AD16" s="49"/>
      <c r="AE16" s="49"/>
    </row>
    <row r="17" spans="1:31" s="130" customFormat="1" ht="20.25" customHeight="1">
      <c r="A17" s="8" t="s">
        <v>283</v>
      </c>
      <c r="B17" s="92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160"/>
      <c r="T17" s="49"/>
      <c r="U17" s="49"/>
      <c r="V17" s="49"/>
      <c r="W17" s="49"/>
      <c r="X17" s="49"/>
      <c r="Y17" s="49"/>
      <c r="Z17" s="49"/>
      <c r="AA17" s="86"/>
      <c r="AB17" s="49"/>
      <c r="AC17" s="49"/>
      <c r="AD17" s="49"/>
      <c r="AE17" s="49"/>
    </row>
    <row r="18" spans="1:31" s="106" customFormat="1" ht="20.25" customHeight="1">
      <c r="A18" s="8" t="s">
        <v>206</v>
      </c>
      <c r="B18" s="62"/>
      <c r="C18" s="199">
        <v>0</v>
      </c>
      <c r="D18" s="146"/>
      <c r="E18" s="158">
        <v>0</v>
      </c>
      <c r="F18" s="145"/>
      <c r="G18" s="158">
        <v>0</v>
      </c>
      <c r="H18" s="161"/>
      <c r="I18" s="158">
        <v>0</v>
      </c>
      <c r="J18" s="146"/>
      <c r="K18" s="158">
        <v>0</v>
      </c>
      <c r="L18" s="145"/>
      <c r="M18" s="158">
        <v>0</v>
      </c>
      <c r="N18" s="145"/>
      <c r="O18" s="158">
        <v>0</v>
      </c>
      <c r="P18" s="145"/>
      <c r="Q18" s="158">
        <v>0</v>
      </c>
      <c r="R18" s="146"/>
      <c r="S18" s="158">
        <v>0</v>
      </c>
      <c r="T18" s="146"/>
      <c r="U18" s="158">
        <v>0</v>
      </c>
      <c r="V18" s="157"/>
      <c r="W18" s="158">
        <v>0</v>
      </c>
      <c r="X18" s="146"/>
      <c r="Y18" s="158">
        <f>SUM(S18:W18)</f>
        <v>0</v>
      </c>
      <c r="Z18" s="49"/>
      <c r="AA18" s="158">
        <f>SUM(Y18,C18:Q18)</f>
        <v>0</v>
      </c>
      <c r="AB18" s="63"/>
      <c r="AC18" s="158">
        <v>-149599</v>
      </c>
      <c r="AD18" s="63"/>
      <c r="AE18" s="158">
        <f>SUM(AA18:AC18)</f>
        <v>-149599</v>
      </c>
    </row>
    <row r="19" spans="1:31" s="28" customFormat="1" ht="20.25" customHeight="1">
      <c r="A19" s="140" t="s">
        <v>262</v>
      </c>
      <c r="B19" s="85"/>
      <c r="C19" s="159">
        <f>SUM(C18:C18)</f>
        <v>0</v>
      </c>
      <c r="D19" s="150"/>
      <c r="E19" s="159">
        <f>SUM(E18:E18)</f>
        <v>0</v>
      </c>
      <c r="F19" s="148"/>
      <c r="G19" s="159">
        <f>SUM(G18:G18)</f>
        <v>0</v>
      </c>
      <c r="H19" s="160"/>
      <c r="I19" s="159">
        <f>SUM(I18:I18)</f>
        <v>0</v>
      </c>
      <c r="J19" s="150"/>
      <c r="K19" s="159">
        <f>SUM(K18:K18)</f>
        <v>0</v>
      </c>
      <c r="L19" s="148"/>
      <c r="M19" s="159">
        <f>SUM(M18:M18)</f>
        <v>0</v>
      </c>
      <c r="N19" s="148"/>
      <c r="O19" s="159">
        <f>SUM(O18:O18)</f>
        <v>0</v>
      </c>
      <c r="P19" s="148"/>
      <c r="Q19" s="159">
        <f>SUM(Q18:Q18)</f>
        <v>0</v>
      </c>
      <c r="R19" s="150"/>
      <c r="S19" s="159">
        <f>SUM(S18:S18)</f>
        <v>0</v>
      </c>
      <c r="T19" s="150"/>
      <c r="U19" s="159">
        <f>SUM(U18:U18)</f>
        <v>0</v>
      </c>
      <c r="V19" s="147"/>
      <c r="W19" s="159">
        <f>SUM(W18:W18)</f>
        <v>0</v>
      </c>
      <c r="X19" s="150"/>
      <c r="Y19" s="159">
        <f>SUM(Y18:Y18)</f>
        <v>0</v>
      </c>
      <c r="Z19" s="148"/>
      <c r="AA19" s="159">
        <f>SUM(AA18:AA18)</f>
        <v>0</v>
      </c>
      <c r="AB19" s="131"/>
      <c r="AC19" s="159">
        <f>SUM(AC18:AC18)</f>
        <v>-149599</v>
      </c>
      <c r="AD19" s="131"/>
      <c r="AE19" s="159">
        <f>SUM(AE18:AE18)</f>
        <v>-149599</v>
      </c>
    </row>
    <row r="20" spans="1:31" s="28" customFormat="1" ht="20.25" customHeight="1">
      <c r="A20" s="133" t="s">
        <v>147</v>
      </c>
      <c r="B20" s="85"/>
      <c r="C20" s="148"/>
      <c r="D20" s="150"/>
      <c r="E20" s="148"/>
      <c r="F20" s="148"/>
      <c r="G20" s="148"/>
      <c r="H20" s="148"/>
      <c r="I20" s="148"/>
      <c r="J20" s="150"/>
      <c r="K20" s="148"/>
      <c r="L20" s="148"/>
      <c r="M20" s="148"/>
      <c r="N20" s="148"/>
      <c r="O20" s="148"/>
      <c r="P20" s="148"/>
      <c r="Q20" s="148"/>
      <c r="R20" s="150"/>
      <c r="S20" s="148"/>
      <c r="T20" s="150"/>
      <c r="U20" s="148"/>
      <c r="V20" s="147"/>
      <c r="W20" s="148"/>
      <c r="X20" s="150"/>
      <c r="Y20" s="148"/>
      <c r="Z20" s="148"/>
      <c r="AA20" s="148"/>
      <c r="AB20" s="131"/>
      <c r="AC20" s="151"/>
      <c r="AD20" s="131"/>
      <c r="AE20" s="82"/>
    </row>
    <row r="21" spans="1:31" s="28" customFormat="1" ht="20.25" customHeight="1">
      <c r="A21" s="133" t="s">
        <v>221</v>
      </c>
      <c r="B21" s="85"/>
      <c r="C21" s="148"/>
      <c r="D21" s="150"/>
      <c r="E21" s="148"/>
      <c r="F21" s="148"/>
      <c r="G21" s="148"/>
      <c r="H21" s="148"/>
      <c r="I21" s="148"/>
      <c r="J21" s="150"/>
      <c r="K21" s="148"/>
      <c r="L21" s="148"/>
      <c r="M21" s="148"/>
      <c r="N21" s="148"/>
      <c r="O21" s="148"/>
      <c r="P21" s="148"/>
      <c r="Q21" s="148"/>
      <c r="R21" s="150"/>
      <c r="S21" s="148"/>
      <c r="T21" s="150"/>
      <c r="U21" s="148"/>
      <c r="V21" s="147"/>
      <c r="W21" s="148"/>
      <c r="X21" s="150"/>
      <c r="Y21" s="148"/>
      <c r="Z21" s="148"/>
      <c r="AA21" s="148"/>
      <c r="AB21" s="131"/>
      <c r="AC21" s="151"/>
      <c r="AD21" s="131"/>
      <c r="AE21" s="82"/>
    </row>
    <row r="22" spans="1:31" s="106" customFormat="1" ht="20.25" customHeight="1">
      <c r="A22" s="62" t="s">
        <v>256</v>
      </c>
      <c r="B22" s="62"/>
      <c r="C22" s="161"/>
      <c r="D22" s="146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s="106" customFormat="1" ht="20.25" customHeight="1">
      <c r="A23" s="62" t="s">
        <v>257</v>
      </c>
      <c r="B23" s="62"/>
      <c r="C23" s="161">
        <v>0</v>
      </c>
      <c r="D23" s="146"/>
      <c r="E23" s="161">
        <v>0</v>
      </c>
      <c r="F23" s="161"/>
      <c r="G23" s="161">
        <v>0</v>
      </c>
      <c r="H23" s="161"/>
      <c r="I23" s="161">
        <v>0</v>
      </c>
      <c r="J23" s="161"/>
      <c r="K23" s="161">
        <v>-516</v>
      </c>
      <c r="L23" s="161"/>
      <c r="M23" s="161">
        <v>0</v>
      </c>
      <c r="N23" s="161"/>
      <c r="O23" s="161">
        <v>0</v>
      </c>
      <c r="P23" s="161"/>
      <c r="Q23" s="161">
        <v>0</v>
      </c>
      <c r="R23" s="161"/>
      <c r="S23" s="161">
        <v>0</v>
      </c>
      <c r="T23" s="161"/>
      <c r="U23" s="161">
        <v>0</v>
      </c>
      <c r="V23" s="161"/>
      <c r="W23" s="161">
        <v>70</v>
      </c>
      <c r="X23" s="161"/>
      <c r="Y23" s="161">
        <f>SUM(S23:X23)</f>
        <v>70</v>
      </c>
      <c r="Z23" s="161"/>
      <c r="AA23" s="161">
        <f>SUM(C23:Q23)+Y23</f>
        <v>-446</v>
      </c>
      <c r="AB23" s="161"/>
      <c r="AC23" s="161">
        <v>443</v>
      </c>
      <c r="AD23" s="161"/>
      <c r="AE23" s="161">
        <f>SUM(AA23:AC23)</f>
        <v>-3</v>
      </c>
    </row>
    <row r="24" spans="1:31" s="106" customFormat="1" ht="20.25" customHeight="1">
      <c r="A24" s="8" t="s">
        <v>222</v>
      </c>
      <c r="B24" s="62"/>
      <c r="C24" s="161">
        <v>0</v>
      </c>
      <c r="D24" s="146"/>
      <c r="E24" s="161">
        <v>0</v>
      </c>
      <c r="F24" s="161"/>
      <c r="G24" s="161">
        <v>0</v>
      </c>
      <c r="H24" s="161"/>
      <c r="I24" s="161">
        <v>0</v>
      </c>
      <c r="J24" s="161"/>
      <c r="K24" s="161">
        <v>2027</v>
      </c>
      <c r="L24" s="161"/>
      <c r="M24" s="161">
        <v>0</v>
      </c>
      <c r="N24" s="161"/>
      <c r="O24" s="161">
        <v>0</v>
      </c>
      <c r="P24" s="161"/>
      <c r="Q24" s="161">
        <v>0</v>
      </c>
      <c r="R24" s="161"/>
      <c r="S24" s="161">
        <v>0</v>
      </c>
      <c r="T24" s="161"/>
      <c r="U24" s="161">
        <v>0</v>
      </c>
      <c r="V24" s="161"/>
      <c r="W24" s="161">
        <v>0</v>
      </c>
      <c r="X24" s="161"/>
      <c r="Y24" s="161">
        <f>SUM(S24:W24)</f>
        <v>0</v>
      </c>
      <c r="Z24" s="161"/>
      <c r="AA24" s="161">
        <f>SUM(C24:Q24)+Y24</f>
        <v>2027</v>
      </c>
      <c r="AB24" s="161"/>
      <c r="AC24" s="161">
        <v>0</v>
      </c>
      <c r="AD24" s="161"/>
      <c r="AE24" s="161">
        <f>SUM(AA24:AC24)</f>
        <v>2027</v>
      </c>
    </row>
    <row r="25" spans="1:31" s="28" customFormat="1" ht="20.25" customHeight="1">
      <c r="A25" s="132" t="s">
        <v>161</v>
      </c>
      <c r="B25" s="85"/>
      <c r="C25" s="162"/>
      <c r="D25" s="81"/>
      <c r="E25" s="162"/>
      <c r="F25" s="148"/>
      <c r="G25" s="162"/>
      <c r="H25" s="148"/>
      <c r="I25" s="162"/>
      <c r="J25" s="81"/>
      <c r="K25" s="162"/>
      <c r="L25" s="148"/>
      <c r="M25" s="162"/>
      <c r="N25" s="148"/>
      <c r="O25" s="162"/>
      <c r="P25" s="148"/>
      <c r="Q25" s="162"/>
      <c r="R25" s="81"/>
      <c r="S25" s="162"/>
      <c r="T25" s="81"/>
      <c r="U25" s="162"/>
      <c r="V25" s="40"/>
      <c r="W25" s="162"/>
      <c r="X25" s="81"/>
      <c r="Y25" s="162"/>
      <c r="Z25" s="81"/>
      <c r="AA25" s="162"/>
      <c r="AB25" s="81"/>
      <c r="AC25" s="163"/>
      <c r="AD25" s="81"/>
      <c r="AE25" s="163"/>
    </row>
    <row r="26" spans="1:31" s="28" customFormat="1" ht="20.25" customHeight="1">
      <c r="A26" s="132" t="s">
        <v>221</v>
      </c>
      <c r="B26" s="85"/>
      <c r="C26" s="159">
        <f>SUM(C22:C24)</f>
        <v>0</v>
      </c>
      <c r="D26" s="150"/>
      <c r="E26" s="159">
        <f>SUM(E22:E24)</f>
        <v>0</v>
      </c>
      <c r="F26" s="148"/>
      <c r="G26" s="159">
        <f>SUM(G22:G24)</f>
        <v>0</v>
      </c>
      <c r="H26" s="160"/>
      <c r="I26" s="159">
        <f>SUM(I22:I24)</f>
        <v>0</v>
      </c>
      <c r="J26" s="150"/>
      <c r="K26" s="159">
        <f>SUM(K22:K24)</f>
        <v>1511</v>
      </c>
      <c r="L26" s="148"/>
      <c r="M26" s="159">
        <f>SUM(M22:M24)</f>
        <v>0</v>
      </c>
      <c r="N26" s="148"/>
      <c r="O26" s="159">
        <f>SUM(O22:O24)</f>
        <v>0</v>
      </c>
      <c r="P26" s="148"/>
      <c r="Q26" s="159">
        <f>SUM(Q22:Q24)</f>
        <v>0</v>
      </c>
      <c r="R26" s="150"/>
      <c r="S26" s="159">
        <f>SUM(S22:S24)</f>
        <v>0</v>
      </c>
      <c r="T26" s="150"/>
      <c r="U26" s="159">
        <f>SUM(U22:U24)</f>
        <v>0</v>
      </c>
      <c r="V26" s="147"/>
      <c r="W26" s="159">
        <f>SUM(W22:W24)</f>
        <v>70</v>
      </c>
      <c r="X26" s="150"/>
      <c r="Y26" s="159">
        <f>SUM(S26:W26)</f>
        <v>70</v>
      </c>
      <c r="Z26" s="148"/>
      <c r="AA26" s="159">
        <f>SUM(C26:Q26)+Y26</f>
        <v>1581</v>
      </c>
      <c r="AB26" s="131"/>
      <c r="AC26" s="159">
        <f>SUM(AC21:AC24)</f>
        <v>443</v>
      </c>
      <c r="AD26" s="131"/>
      <c r="AE26" s="159">
        <f>SUM(AA26:AC26)</f>
        <v>2024</v>
      </c>
    </row>
    <row r="27" spans="1:31" s="28" customFormat="1" ht="20.25" customHeight="1">
      <c r="A27" s="9" t="s">
        <v>157</v>
      </c>
      <c r="B27" s="85"/>
      <c r="C27" s="148"/>
      <c r="D27" s="81"/>
      <c r="E27" s="148"/>
      <c r="F27" s="148"/>
      <c r="G27" s="148"/>
      <c r="H27" s="148"/>
      <c r="I27" s="148"/>
      <c r="J27" s="81"/>
      <c r="K27" s="148"/>
      <c r="L27" s="148"/>
      <c r="M27" s="148"/>
      <c r="N27" s="148"/>
      <c r="O27" s="148"/>
      <c r="P27" s="148"/>
      <c r="Q27" s="148"/>
      <c r="R27" s="81"/>
      <c r="S27" s="148"/>
      <c r="T27" s="81"/>
      <c r="U27" s="148"/>
      <c r="V27" s="40"/>
      <c r="W27" s="148"/>
      <c r="X27" s="81"/>
      <c r="Y27" s="148"/>
      <c r="Z27" s="81"/>
      <c r="AA27" s="148"/>
      <c r="AB27" s="81"/>
      <c r="AC27" s="82"/>
      <c r="AD27" s="81"/>
      <c r="AE27" s="82"/>
    </row>
    <row r="28" spans="1:31" s="28" customFormat="1" ht="20.25" customHeight="1">
      <c r="A28" s="9" t="s">
        <v>148</v>
      </c>
      <c r="B28" s="85"/>
      <c r="C28" s="159">
        <f>SUM(C19,C26)</f>
        <v>0</v>
      </c>
      <c r="D28" s="81"/>
      <c r="E28" s="159">
        <f>SUM(E19,E26)</f>
        <v>0</v>
      </c>
      <c r="F28" s="148"/>
      <c r="G28" s="159">
        <f>SUM(G19,G26)</f>
        <v>0</v>
      </c>
      <c r="H28" s="160"/>
      <c r="I28" s="159">
        <f>SUM(I19,I26)</f>
        <v>0</v>
      </c>
      <c r="J28" s="81"/>
      <c r="K28" s="159">
        <f>SUM(K19,K26)</f>
        <v>1511</v>
      </c>
      <c r="L28" s="148"/>
      <c r="M28" s="159">
        <f>SUM(M19,M26)</f>
        <v>0</v>
      </c>
      <c r="N28" s="148"/>
      <c r="O28" s="159">
        <f>SUM(O19,O26)</f>
        <v>0</v>
      </c>
      <c r="P28" s="148"/>
      <c r="Q28" s="159">
        <f>SUM(Q19,Q26)</f>
        <v>0</v>
      </c>
      <c r="R28" s="81"/>
      <c r="S28" s="159">
        <f>SUM(S19,S26)</f>
        <v>0</v>
      </c>
      <c r="T28" s="81"/>
      <c r="U28" s="159">
        <f>SUM(U19,U26)</f>
        <v>0</v>
      </c>
      <c r="V28" s="40"/>
      <c r="W28" s="159">
        <f>SUM(W19,W26)</f>
        <v>70</v>
      </c>
      <c r="X28" s="81"/>
      <c r="Y28" s="159">
        <f>SUM(Y19,Y26)</f>
        <v>70</v>
      </c>
      <c r="Z28" s="81"/>
      <c r="AA28" s="159">
        <f>SUM(AA19,AA26)</f>
        <v>1581</v>
      </c>
      <c r="AB28" s="81"/>
      <c r="AC28" s="159">
        <f>SUM(AC19,AC26)</f>
        <v>-149156</v>
      </c>
      <c r="AD28" s="81"/>
      <c r="AE28" s="159">
        <f>SUM(AE19,AE26)</f>
        <v>-147575</v>
      </c>
    </row>
    <row r="29" spans="1:31" s="28" customFormat="1" ht="20.25" customHeight="1">
      <c r="A29" s="9" t="s">
        <v>142</v>
      </c>
      <c r="B29" s="85"/>
      <c r="C29" s="148"/>
      <c r="D29" s="81"/>
      <c r="E29" s="148"/>
      <c r="F29" s="148"/>
      <c r="G29" s="148"/>
      <c r="H29" s="148"/>
      <c r="I29" s="148"/>
      <c r="J29" s="81"/>
      <c r="K29" s="148"/>
      <c r="L29" s="148"/>
      <c r="M29" s="148"/>
      <c r="N29" s="148"/>
      <c r="O29" s="148"/>
      <c r="P29" s="148"/>
      <c r="Q29" s="148"/>
      <c r="R29" s="81"/>
      <c r="S29" s="148"/>
      <c r="T29" s="81"/>
      <c r="U29" s="148"/>
      <c r="V29" s="40"/>
      <c r="W29" s="148"/>
      <c r="X29" s="81"/>
      <c r="Y29" s="148"/>
      <c r="Z29" s="81"/>
      <c r="AA29" s="148"/>
      <c r="AB29" s="81"/>
      <c r="AC29" s="82"/>
      <c r="AD29" s="81"/>
      <c r="AE29" s="82"/>
    </row>
    <row r="30" spans="1:31" s="106" customFormat="1" ht="20.25" customHeight="1">
      <c r="A30" s="8" t="s">
        <v>143</v>
      </c>
      <c r="B30" s="62"/>
      <c r="C30" s="161">
        <v>0</v>
      </c>
      <c r="D30" s="145"/>
      <c r="E30" s="161">
        <v>0</v>
      </c>
      <c r="F30" s="145"/>
      <c r="G30" s="161">
        <v>0</v>
      </c>
      <c r="H30" s="161"/>
      <c r="I30" s="161">
        <v>0</v>
      </c>
      <c r="J30" s="161"/>
      <c r="K30" s="161">
        <v>0</v>
      </c>
      <c r="L30" s="161"/>
      <c r="M30" s="161">
        <v>0</v>
      </c>
      <c r="N30" s="161"/>
      <c r="O30" s="161">
        <v>0</v>
      </c>
      <c r="P30" s="161"/>
      <c r="Q30" s="161">
        <v>3764292</v>
      </c>
      <c r="R30" s="161"/>
      <c r="S30" s="161">
        <v>0</v>
      </c>
      <c r="T30" s="161"/>
      <c r="U30" s="161">
        <v>0</v>
      </c>
      <c r="V30" s="161"/>
      <c r="W30" s="161">
        <v>0</v>
      </c>
      <c r="X30" s="161"/>
      <c r="Y30" s="161">
        <f>SUM(S30:W30)</f>
        <v>0</v>
      </c>
      <c r="Z30" s="161"/>
      <c r="AA30" s="161">
        <f>SUM(C30:Q30)+Y30</f>
        <v>3764292</v>
      </c>
      <c r="AB30" s="161"/>
      <c r="AC30" s="161">
        <v>1390527</v>
      </c>
      <c r="AD30" s="161"/>
      <c r="AE30" s="161">
        <f>SUM(AA30:AC30)</f>
        <v>5154819</v>
      </c>
    </row>
    <row r="31" spans="1:31" s="106" customFormat="1" ht="20.25" customHeight="1">
      <c r="A31" s="62" t="s">
        <v>144</v>
      </c>
      <c r="B31" s="62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9"/>
      <c r="R31" s="58"/>
      <c r="S31" s="145"/>
      <c r="T31" s="145"/>
      <c r="U31" s="145"/>
      <c r="V31" s="157"/>
      <c r="W31" s="145"/>
      <c r="X31" s="145"/>
      <c r="Y31" s="145"/>
      <c r="Z31" s="58"/>
      <c r="AA31" s="161"/>
      <c r="AB31" s="58"/>
      <c r="AC31" s="161"/>
      <c r="AD31" s="58"/>
      <c r="AE31" s="161"/>
    </row>
    <row r="32" spans="1:31" s="106" customFormat="1" ht="20.25" customHeight="1">
      <c r="A32" s="62" t="s">
        <v>238</v>
      </c>
      <c r="B32" s="62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9"/>
      <c r="R32" s="58"/>
      <c r="S32" s="145"/>
      <c r="T32" s="145"/>
      <c r="U32" s="145"/>
      <c r="V32" s="157"/>
      <c r="W32" s="145"/>
      <c r="X32" s="145"/>
      <c r="Y32" s="145"/>
      <c r="Z32" s="58"/>
      <c r="AA32" s="161"/>
      <c r="AB32" s="58"/>
      <c r="AC32" s="161"/>
      <c r="AD32" s="58"/>
      <c r="AE32" s="161"/>
    </row>
    <row r="33" spans="1:31" s="106" customFormat="1" ht="20.25" customHeight="1">
      <c r="A33" s="62" t="s">
        <v>282</v>
      </c>
      <c r="B33" s="62"/>
      <c r="C33" s="161">
        <v>0</v>
      </c>
      <c r="D33" s="145"/>
      <c r="E33" s="161">
        <v>0</v>
      </c>
      <c r="F33" s="145"/>
      <c r="G33" s="161">
        <v>0</v>
      </c>
      <c r="H33" s="161"/>
      <c r="I33" s="161">
        <v>0</v>
      </c>
      <c r="J33" s="145"/>
      <c r="K33" s="161">
        <v>0</v>
      </c>
      <c r="L33" s="145"/>
      <c r="M33" s="161">
        <v>0</v>
      </c>
      <c r="N33" s="145"/>
      <c r="O33" s="161">
        <v>0</v>
      </c>
      <c r="P33" s="145"/>
      <c r="Q33" s="149">
        <v>-1617</v>
      </c>
      <c r="R33" s="58"/>
      <c r="S33" s="161">
        <v>0</v>
      </c>
      <c r="T33" s="161"/>
      <c r="U33" s="161">
        <v>0</v>
      </c>
      <c r="V33" s="161"/>
      <c r="W33" s="161">
        <v>0</v>
      </c>
      <c r="X33" s="161"/>
      <c r="Y33" s="161">
        <f>SUM(S33:W33)</f>
        <v>0</v>
      </c>
      <c r="Z33" s="58"/>
      <c r="AA33" s="161">
        <f>SUM(C33:Q33)+Y33</f>
        <v>-1617</v>
      </c>
      <c r="AB33" s="58"/>
      <c r="AC33" s="161">
        <v>0</v>
      </c>
      <c r="AD33" s="58"/>
      <c r="AE33" s="161">
        <f>SUM(AA33:AC33)</f>
        <v>-1617</v>
      </c>
    </row>
    <row r="34" spans="1:31" s="106" customFormat="1" ht="20.25" customHeight="1">
      <c r="A34" s="62" t="s">
        <v>179</v>
      </c>
      <c r="B34" s="62"/>
      <c r="C34" s="158">
        <v>0</v>
      </c>
      <c r="D34" s="145"/>
      <c r="E34" s="158">
        <v>0</v>
      </c>
      <c r="F34" s="145"/>
      <c r="G34" s="158">
        <v>0</v>
      </c>
      <c r="H34" s="161"/>
      <c r="I34" s="158">
        <v>0</v>
      </c>
      <c r="J34" s="145"/>
      <c r="K34" s="158">
        <v>0</v>
      </c>
      <c r="L34" s="145"/>
      <c r="M34" s="158">
        <v>0</v>
      </c>
      <c r="N34" s="145"/>
      <c r="O34" s="158">
        <v>0</v>
      </c>
      <c r="P34" s="145"/>
      <c r="Q34" s="158">
        <v>0</v>
      </c>
      <c r="R34" s="145"/>
      <c r="S34" s="158">
        <v>0</v>
      </c>
      <c r="T34" s="145"/>
      <c r="U34" s="158">
        <v>489980</v>
      </c>
      <c r="V34" s="135"/>
      <c r="W34" s="158">
        <v>694370</v>
      </c>
      <c r="X34" s="58"/>
      <c r="Y34" s="158">
        <f>SUM(S34:W34)</f>
        <v>1184350</v>
      </c>
      <c r="Z34" s="58"/>
      <c r="AA34" s="158">
        <f>SUM(C34:Q34)+Y34</f>
        <v>1184350</v>
      </c>
      <c r="AB34" s="58"/>
      <c r="AC34" s="158">
        <v>-581791</v>
      </c>
      <c r="AD34" s="58"/>
      <c r="AE34" s="158">
        <f>SUM(AA34:AC34)</f>
        <v>602559</v>
      </c>
    </row>
    <row r="35" spans="1:31" s="28" customFormat="1" ht="20.25" customHeight="1">
      <c r="A35" s="9" t="s">
        <v>145</v>
      </c>
      <c r="B35" s="85"/>
      <c r="C35" s="159">
        <f>SUM(C29:C34)</f>
        <v>0</v>
      </c>
      <c r="D35" s="148"/>
      <c r="E35" s="159">
        <f>SUM(E29:E34)</f>
        <v>0</v>
      </c>
      <c r="F35" s="148"/>
      <c r="G35" s="159">
        <f>SUM(G29:G34)</f>
        <v>0</v>
      </c>
      <c r="H35" s="160"/>
      <c r="I35" s="159">
        <f>SUM(I29:I34)</f>
        <v>0</v>
      </c>
      <c r="J35" s="148"/>
      <c r="K35" s="159">
        <f>SUM(K29:K34)</f>
        <v>0</v>
      </c>
      <c r="L35" s="148"/>
      <c r="M35" s="159">
        <f>SUM(M29:M34)</f>
        <v>0</v>
      </c>
      <c r="N35" s="148"/>
      <c r="O35" s="159">
        <f>SUM(O29:O34)</f>
        <v>0</v>
      </c>
      <c r="P35" s="148"/>
      <c r="Q35" s="159">
        <f>SUM(Q29:Q34)</f>
        <v>3762675</v>
      </c>
      <c r="R35" s="126"/>
      <c r="S35" s="159">
        <f>SUM(S29:S34)</f>
        <v>0</v>
      </c>
      <c r="T35" s="148"/>
      <c r="U35" s="159">
        <f>SUM(U29:U34)</f>
        <v>489980</v>
      </c>
      <c r="V35" s="125"/>
      <c r="W35" s="159">
        <f>SUM(W29:W34)</f>
        <v>694370</v>
      </c>
      <c r="X35" s="126"/>
      <c r="Y35" s="159">
        <f>SUM(Y29:Y34)</f>
        <v>1184350</v>
      </c>
      <c r="Z35" s="126"/>
      <c r="AA35" s="159">
        <f>SUM(AA29:AA34)</f>
        <v>4947025</v>
      </c>
      <c r="AB35" s="126"/>
      <c r="AC35" s="159">
        <f>SUM(AC29:AC34)</f>
        <v>808736</v>
      </c>
      <c r="AD35" s="126"/>
      <c r="AE35" s="159">
        <f>SUM(AE29:AE34)</f>
        <v>5755761</v>
      </c>
    </row>
    <row r="36" spans="1:31" s="130" customFormat="1" ht="20.25" customHeight="1" thickBot="1">
      <c r="A36" s="92" t="s">
        <v>243</v>
      </c>
      <c r="B36" s="92"/>
      <c r="C36" s="83">
        <f>C13+C35+C28</f>
        <v>7742942</v>
      </c>
      <c r="D36" s="84"/>
      <c r="E36" s="83">
        <f>E13+E35+E28</f>
        <v>-1135146</v>
      </c>
      <c r="F36" s="84"/>
      <c r="G36" s="83">
        <f>G13+G35+G28</f>
        <v>36462883</v>
      </c>
      <c r="H36" s="84"/>
      <c r="I36" s="83">
        <f>I13+I35+I28</f>
        <v>3470021</v>
      </c>
      <c r="J36" s="84"/>
      <c r="K36" s="83">
        <f>K13+K35+K28</f>
        <v>3999222</v>
      </c>
      <c r="L36" s="84"/>
      <c r="M36" s="83">
        <f>M13+M35+M28</f>
        <v>-5159</v>
      </c>
      <c r="N36" s="84"/>
      <c r="O36" s="83">
        <f>O13+O35+O28</f>
        <v>820666</v>
      </c>
      <c r="P36" s="84"/>
      <c r="Q36" s="83">
        <f>Q13+Q35+Q28</f>
        <v>69681678</v>
      </c>
      <c r="R36" s="84"/>
      <c r="S36" s="83">
        <f>S13+S35+S28</f>
        <v>7272105</v>
      </c>
      <c r="T36" s="84"/>
      <c r="U36" s="83">
        <f>U13+U35+U28</f>
        <v>-2655863</v>
      </c>
      <c r="V36" s="84"/>
      <c r="W36" s="83">
        <f>W13+W35+W28</f>
        <v>-4340068</v>
      </c>
      <c r="X36" s="84"/>
      <c r="Y36" s="83">
        <f>Y13+Y35+Y28</f>
        <v>276174</v>
      </c>
      <c r="Z36" s="84"/>
      <c r="AA36" s="83">
        <f>AA13+AA35+AA28</f>
        <v>121313281</v>
      </c>
      <c r="AB36" s="84"/>
      <c r="AC36" s="83">
        <f>AC13+AC35+AC28</f>
        <v>58019855</v>
      </c>
      <c r="AD36" s="84"/>
      <c r="AE36" s="83">
        <f>AE13+AE35+AE28</f>
        <v>179333136</v>
      </c>
    </row>
    <row r="37" ht="18" customHeight="1" thickTop="1"/>
  </sheetData>
  <sheetProtection/>
  <mergeCells count="2">
    <mergeCell ref="C4:AE4"/>
    <mergeCell ref="S5:Y5"/>
  </mergeCells>
  <printOptions/>
  <pageMargins left="0.7" right="0.28" top="0.38" bottom="0.5" header="0.37" footer="0.5"/>
  <pageSetup firstPageNumber="11" useFirstPageNumber="1" fitToHeight="1" fitToWidth="1" horizontalDpi="600" verticalDpi="600" orientation="landscape" paperSize="9" scale="59" r:id="rId1"/>
  <headerFooter alignWithMargins="0">
    <oddFooter>&amp;L
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40.140625" style="5" customWidth="1"/>
    <col min="2" max="2" width="2.7109375" style="5" customWidth="1"/>
    <col min="3" max="3" width="16.7109375" style="5" customWidth="1"/>
    <col min="4" max="4" width="2.140625" style="5" customWidth="1"/>
    <col min="5" max="5" width="16.7109375" style="5" customWidth="1"/>
    <col min="6" max="6" width="2.140625" style="5" customWidth="1"/>
    <col min="7" max="7" width="16.7109375" style="5" customWidth="1"/>
    <col min="8" max="8" width="2.140625" style="5" customWidth="1"/>
    <col min="9" max="9" width="16.7109375" style="5" customWidth="1"/>
    <col min="10" max="10" width="2.140625" style="5" customWidth="1"/>
    <col min="11" max="11" width="16.7109375" style="5" customWidth="1"/>
    <col min="12" max="12" width="2.140625" style="5" customWidth="1"/>
    <col min="13" max="13" width="16.7109375" style="5" customWidth="1"/>
    <col min="14" max="14" width="2.140625" style="5" customWidth="1"/>
    <col min="15" max="15" width="16.7109375" style="5" customWidth="1"/>
    <col min="16" max="16" width="2.140625" style="5" customWidth="1"/>
    <col min="17" max="17" width="16.7109375" style="5" customWidth="1"/>
    <col min="18" max="18" width="2.140625" style="5" customWidth="1"/>
    <col min="19" max="19" width="16.7109375" style="5" customWidth="1"/>
    <col min="20" max="16384" width="9.140625" style="5" customWidth="1"/>
  </cols>
  <sheetData>
    <row r="1" spans="1:18" ht="24.75" customHeight="1">
      <c r="A1" s="4" t="s">
        <v>119</v>
      </c>
      <c r="B1" s="4"/>
      <c r="C1" s="19"/>
      <c r="D1" s="4"/>
      <c r="F1" s="4"/>
      <c r="G1" s="4"/>
      <c r="H1" s="4"/>
      <c r="I1" s="4"/>
      <c r="J1" s="4"/>
      <c r="K1" s="4"/>
      <c r="L1" s="4"/>
      <c r="M1" s="4"/>
      <c r="N1" s="4"/>
      <c r="P1" s="4"/>
      <c r="R1" s="4"/>
    </row>
    <row r="2" spans="1:18" ht="24.75" customHeight="1">
      <c r="A2" s="4" t="s">
        <v>188</v>
      </c>
      <c r="B2" s="4"/>
      <c r="C2" s="19"/>
      <c r="D2" s="4"/>
      <c r="F2" s="4"/>
      <c r="G2" s="4"/>
      <c r="H2" s="4"/>
      <c r="I2" s="4"/>
      <c r="J2" s="4"/>
      <c r="K2" s="4"/>
      <c r="L2" s="4"/>
      <c r="M2" s="4"/>
      <c r="N2" s="4"/>
      <c r="P2" s="4"/>
      <c r="R2" s="4"/>
    </row>
    <row r="3" spans="1:19" ht="21.75" customHeight="1">
      <c r="A3" s="20"/>
      <c r="B3" s="20"/>
      <c r="C3" s="56"/>
      <c r="D3" s="171"/>
      <c r="E3" s="37"/>
      <c r="F3" s="171"/>
      <c r="G3" s="171"/>
      <c r="H3" s="171"/>
      <c r="I3" s="171"/>
      <c r="J3" s="171"/>
      <c r="K3" s="171"/>
      <c r="L3" s="171"/>
      <c r="M3" s="171"/>
      <c r="N3" s="171"/>
      <c r="O3" s="37"/>
      <c r="P3" s="171"/>
      <c r="Q3" s="37"/>
      <c r="R3" s="171"/>
      <c r="S3" s="112" t="s">
        <v>126</v>
      </c>
    </row>
    <row r="4" spans="1:19" ht="21.75" customHeight="1">
      <c r="A4" s="6"/>
      <c r="B4" s="6"/>
      <c r="C4" s="233" t="s">
        <v>57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</row>
    <row r="5" spans="1:19" ht="21.75" customHeight="1">
      <c r="A5" s="6"/>
      <c r="B5" s="6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40" t="s">
        <v>132</v>
      </c>
      <c r="P5" s="240"/>
      <c r="Q5" s="240"/>
      <c r="R5" s="33"/>
      <c r="S5" s="142"/>
    </row>
    <row r="6" spans="1:19" ht="21.75" customHeight="1">
      <c r="A6" s="6"/>
      <c r="B6" s="6"/>
      <c r="C6" s="33"/>
      <c r="D6" s="33"/>
      <c r="E6" s="33"/>
      <c r="F6" s="33"/>
      <c r="G6" s="33"/>
      <c r="H6" s="33"/>
      <c r="I6" s="121" t="s">
        <v>21</v>
      </c>
      <c r="J6" s="33"/>
      <c r="K6" s="33"/>
      <c r="L6" s="33"/>
      <c r="M6" s="33"/>
      <c r="N6" s="33"/>
      <c r="O6" s="33"/>
      <c r="P6" s="33"/>
      <c r="Q6" s="121" t="s">
        <v>133</v>
      </c>
      <c r="R6" s="33"/>
      <c r="S6" s="142"/>
    </row>
    <row r="7" spans="1:19" ht="21.75" customHeight="1">
      <c r="A7" s="7"/>
      <c r="B7" s="7"/>
      <c r="C7" s="59" t="s">
        <v>29</v>
      </c>
      <c r="D7" s="59"/>
      <c r="E7" s="59"/>
      <c r="F7" s="33"/>
      <c r="G7" s="33"/>
      <c r="H7" s="33"/>
      <c r="I7" s="172" t="s">
        <v>180</v>
      </c>
      <c r="J7" s="33"/>
      <c r="K7" s="33"/>
      <c r="L7" s="33"/>
      <c r="M7" s="173" t="s">
        <v>22</v>
      </c>
      <c r="N7" s="33"/>
      <c r="O7" s="50" t="s">
        <v>84</v>
      </c>
      <c r="P7" s="50"/>
      <c r="Q7" s="102" t="s">
        <v>134</v>
      </c>
      <c r="R7" s="59"/>
      <c r="S7" s="142"/>
    </row>
    <row r="8" spans="1:19" ht="21.75" customHeight="1">
      <c r="A8" s="7"/>
      <c r="B8" s="7"/>
      <c r="C8" s="59" t="s">
        <v>30</v>
      </c>
      <c r="D8" s="59"/>
      <c r="E8" s="59" t="s">
        <v>28</v>
      </c>
      <c r="F8" s="59"/>
      <c r="G8" s="59"/>
      <c r="H8" s="59"/>
      <c r="I8" s="59" t="s">
        <v>181</v>
      </c>
      <c r="J8" s="59"/>
      <c r="K8" s="59" t="s">
        <v>91</v>
      </c>
      <c r="L8" s="59"/>
      <c r="M8" s="59" t="s">
        <v>52</v>
      </c>
      <c r="N8" s="59"/>
      <c r="O8" s="50" t="s">
        <v>64</v>
      </c>
      <c r="P8" s="50"/>
      <c r="Q8" s="59" t="s">
        <v>135</v>
      </c>
      <c r="R8" s="59"/>
      <c r="S8" s="59" t="s">
        <v>65</v>
      </c>
    </row>
    <row r="9" spans="1:19" ht="21.75" customHeight="1">
      <c r="A9" s="10"/>
      <c r="B9" s="11"/>
      <c r="C9" s="99" t="s">
        <v>32</v>
      </c>
      <c r="D9" s="174"/>
      <c r="E9" s="99" t="s">
        <v>85</v>
      </c>
      <c r="F9" s="174"/>
      <c r="G9" s="134" t="s">
        <v>166</v>
      </c>
      <c r="H9" s="137"/>
      <c r="I9" s="99" t="s">
        <v>182</v>
      </c>
      <c r="J9" s="174"/>
      <c r="K9" s="99" t="s">
        <v>50</v>
      </c>
      <c r="L9" s="174"/>
      <c r="M9" s="99" t="s">
        <v>51</v>
      </c>
      <c r="N9" s="174"/>
      <c r="O9" s="98" t="s">
        <v>1</v>
      </c>
      <c r="P9" s="50"/>
      <c r="Q9" s="99" t="s">
        <v>19</v>
      </c>
      <c r="R9" s="174"/>
      <c r="S9" s="99" t="s">
        <v>43</v>
      </c>
    </row>
    <row r="10" spans="1:19" ht="22.5" customHeight="1">
      <c r="A10" s="92" t="s">
        <v>217</v>
      </c>
      <c r="B10" s="6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2.5" customHeight="1">
      <c r="A11" s="138" t="s">
        <v>218</v>
      </c>
      <c r="B11" s="60"/>
      <c r="C11" s="124">
        <v>7742942</v>
      </c>
      <c r="D11" s="124"/>
      <c r="E11" s="124">
        <v>35572855</v>
      </c>
      <c r="F11" s="124"/>
      <c r="G11" s="124">
        <v>3470021</v>
      </c>
      <c r="H11" s="124"/>
      <c r="I11" s="124">
        <v>428671</v>
      </c>
      <c r="J11" s="124"/>
      <c r="K11" s="124">
        <v>820666</v>
      </c>
      <c r="L11" s="124"/>
      <c r="M11" s="124">
        <v>32244832</v>
      </c>
      <c r="N11" s="124"/>
      <c r="O11" s="124">
        <v>1280169</v>
      </c>
      <c r="P11" s="124"/>
      <c r="Q11" s="124">
        <v>1280169</v>
      </c>
      <c r="R11" s="124"/>
      <c r="S11" s="124">
        <f>Q11+C11+E11+G11+I11+K11+M11</f>
        <v>81560156</v>
      </c>
    </row>
    <row r="12" spans="1:19" ht="22.5" customHeight="1">
      <c r="A12" s="60" t="s">
        <v>142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148"/>
      <c r="Q12" s="61"/>
      <c r="R12" s="61"/>
      <c r="S12" s="151"/>
    </row>
    <row r="13" spans="1:19" ht="22.5" customHeight="1">
      <c r="A13" s="117" t="s">
        <v>143</v>
      </c>
      <c r="B13" s="144"/>
      <c r="C13" s="158">
        <v>0</v>
      </c>
      <c r="D13" s="107"/>
      <c r="E13" s="158">
        <v>0</v>
      </c>
      <c r="F13" s="107"/>
      <c r="G13" s="158">
        <v>0</v>
      </c>
      <c r="H13" s="145"/>
      <c r="I13" s="158">
        <v>0</v>
      </c>
      <c r="J13" s="107"/>
      <c r="K13" s="158">
        <v>0</v>
      </c>
      <c r="L13" s="145"/>
      <c r="M13" s="158">
        <v>1628147</v>
      </c>
      <c r="N13" s="107"/>
      <c r="O13" s="158">
        <v>0</v>
      </c>
      <c r="P13" s="145"/>
      <c r="Q13" s="158">
        <v>0</v>
      </c>
      <c r="R13" s="107"/>
      <c r="S13" s="158">
        <f>SUM(C13:O13)</f>
        <v>1628147</v>
      </c>
    </row>
    <row r="14" spans="1:19" s="2" customFormat="1" ht="22.5" customHeight="1">
      <c r="A14" s="9" t="s">
        <v>145</v>
      </c>
      <c r="B14" s="60"/>
      <c r="C14" s="191">
        <f>SUM(C13)</f>
        <v>0</v>
      </c>
      <c r="D14" s="61"/>
      <c r="E14" s="191">
        <f>SUM(E13)</f>
        <v>0</v>
      </c>
      <c r="F14" s="61"/>
      <c r="G14" s="191">
        <f>SUM(G13)</f>
        <v>0</v>
      </c>
      <c r="H14" s="61"/>
      <c r="I14" s="191">
        <f>SUM(I13)</f>
        <v>0</v>
      </c>
      <c r="J14" s="61"/>
      <c r="K14" s="191">
        <f>SUM(K13)</f>
        <v>0</v>
      </c>
      <c r="L14" s="61"/>
      <c r="M14" s="191">
        <f>SUM(M13)</f>
        <v>1628147</v>
      </c>
      <c r="N14" s="61"/>
      <c r="O14" s="191">
        <f>SUM(O13)</f>
        <v>0</v>
      </c>
      <c r="P14" s="61"/>
      <c r="Q14" s="191">
        <f>SUM(Q13)</f>
        <v>0</v>
      </c>
      <c r="R14" s="61"/>
      <c r="S14" s="191">
        <f>SUM(S13)</f>
        <v>1628147</v>
      </c>
    </row>
    <row r="15" spans="1:19" ht="22.5" customHeight="1" thickBot="1">
      <c r="A15" s="60" t="s">
        <v>219</v>
      </c>
      <c r="B15" s="60"/>
      <c r="C15" s="164">
        <f>SUM(C11:C13)</f>
        <v>7742942</v>
      </c>
      <c r="D15" s="61"/>
      <c r="E15" s="164">
        <f>SUM(E11:E13)</f>
        <v>35572855</v>
      </c>
      <c r="F15" s="61"/>
      <c r="G15" s="164">
        <f>SUM(G11:G13)</f>
        <v>3470021</v>
      </c>
      <c r="H15" s="61"/>
      <c r="I15" s="164">
        <f>SUM(I11:I13)</f>
        <v>428671</v>
      </c>
      <c r="J15" s="61"/>
      <c r="K15" s="164">
        <f>SUM(K11:K13)</f>
        <v>820666</v>
      </c>
      <c r="L15" s="61"/>
      <c r="M15" s="164">
        <f>SUM(M11:M13)</f>
        <v>33872979</v>
      </c>
      <c r="N15" s="61"/>
      <c r="O15" s="164">
        <f>SUM(O11:O13)</f>
        <v>1280169</v>
      </c>
      <c r="P15" s="61"/>
      <c r="Q15" s="164">
        <f>SUM(Q11:Q13)</f>
        <v>1280169</v>
      </c>
      <c r="R15" s="61"/>
      <c r="S15" s="164">
        <f>SUM(S11:S13)</f>
        <v>83188303</v>
      </c>
    </row>
    <row r="16" ht="22.5" customHeight="1" thickTop="1"/>
    <row r="17" spans="1:19" ht="22.5" customHeight="1">
      <c r="A17" s="92" t="s">
        <v>244</v>
      </c>
      <c r="B17" s="60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22.5" customHeight="1">
      <c r="A18" s="138" t="s">
        <v>245</v>
      </c>
      <c r="B18" s="60"/>
      <c r="C18" s="124">
        <v>7742942</v>
      </c>
      <c r="D18" s="124"/>
      <c r="E18" s="124">
        <v>35572855</v>
      </c>
      <c r="F18" s="124"/>
      <c r="G18" s="124">
        <v>3470021</v>
      </c>
      <c r="H18" s="124"/>
      <c r="I18" s="124">
        <v>490423</v>
      </c>
      <c r="J18" s="124"/>
      <c r="K18" s="124">
        <v>820666</v>
      </c>
      <c r="L18" s="124"/>
      <c r="M18" s="124">
        <f>'BL'!J105</f>
        <v>37712076</v>
      </c>
      <c r="N18" s="124"/>
      <c r="O18" s="124">
        <v>1279923</v>
      </c>
      <c r="P18" s="124"/>
      <c r="Q18" s="124">
        <f>SUM(O18:P18)</f>
        <v>1279923</v>
      </c>
      <c r="R18" s="124"/>
      <c r="S18" s="124">
        <f>Q18+C18+E18+G18+I18+K18+M18</f>
        <v>87088906</v>
      </c>
    </row>
    <row r="19" spans="1:19" ht="22.5" customHeight="1">
      <c r="A19" s="60" t="s">
        <v>142</v>
      </c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148"/>
      <c r="Q19" s="61"/>
      <c r="R19" s="61"/>
      <c r="S19" s="151"/>
    </row>
    <row r="20" spans="1:19" ht="22.5" customHeight="1">
      <c r="A20" s="117" t="s">
        <v>143</v>
      </c>
      <c r="B20" s="144"/>
      <c r="C20" s="158">
        <v>0</v>
      </c>
      <c r="D20" s="107"/>
      <c r="E20" s="158">
        <v>0</v>
      </c>
      <c r="F20" s="107"/>
      <c r="G20" s="158">
        <v>0</v>
      </c>
      <c r="H20" s="145"/>
      <c r="I20" s="158">
        <v>0</v>
      </c>
      <c r="J20" s="107"/>
      <c r="K20" s="158">
        <v>0</v>
      </c>
      <c r="L20" s="145"/>
      <c r="M20" s="158">
        <f>'BL'!H144</f>
        <v>1971058</v>
      </c>
      <c r="N20" s="107"/>
      <c r="O20" s="158">
        <v>0</v>
      </c>
      <c r="P20" s="145"/>
      <c r="Q20" s="158">
        <v>0</v>
      </c>
      <c r="R20" s="107"/>
      <c r="S20" s="158">
        <f>SUM(C20:O20)</f>
        <v>1971058</v>
      </c>
    </row>
    <row r="21" spans="1:19" ht="22.5" customHeight="1">
      <c r="A21" s="9" t="s">
        <v>145</v>
      </c>
      <c r="B21" s="60"/>
      <c r="C21" s="191">
        <f>SUM(C20)</f>
        <v>0</v>
      </c>
      <c r="D21" s="61"/>
      <c r="E21" s="191">
        <f>SUM(E20)</f>
        <v>0</v>
      </c>
      <c r="F21" s="61"/>
      <c r="G21" s="191">
        <f>SUM(G20)</f>
        <v>0</v>
      </c>
      <c r="H21" s="61"/>
      <c r="I21" s="191">
        <f>SUM(I20)</f>
        <v>0</v>
      </c>
      <c r="J21" s="61"/>
      <c r="K21" s="191">
        <f>SUM(K20)</f>
        <v>0</v>
      </c>
      <c r="L21" s="61"/>
      <c r="M21" s="191">
        <f>SUM(M20)</f>
        <v>1971058</v>
      </c>
      <c r="N21" s="61"/>
      <c r="O21" s="191">
        <f>SUM(O20)</f>
        <v>0</v>
      </c>
      <c r="P21" s="61"/>
      <c r="Q21" s="191">
        <f>SUM(Q20)</f>
        <v>0</v>
      </c>
      <c r="R21" s="61"/>
      <c r="S21" s="191">
        <f>SUM(S20)</f>
        <v>1971058</v>
      </c>
    </row>
    <row r="22" spans="1:19" ht="22.5" customHeight="1" thickBot="1">
      <c r="A22" s="60" t="s">
        <v>243</v>
      </c>
      <c r="B22" s="60"/>
      <c r="C22" s="164">
        <f>SUM(C18:C20)</f>
        <v>7742942</v>
      </c>
      <c r="D22" s="61"/>
      <c r="E22" s="164">
        <f>SUM(E18:E20)</f>
        <v>35572855</v>
      </c>
      <c r="F22" s="61"/>
      <c r="G22" s="164">
        <f>SUM(G18:G20)</f>
        <v>3470021</v>
      </c>
      <c r="H22" s="61"/>
      <c r="I22" s="164">
        <f>SUM(I18:I20)</f>
        <v>490423</v>
      </c>
      <c r="J22" s="61"/>
      <c r="K22" s="164">
        <f>SUM(K18:K20)</f>
        <v>820666</v>
      </c>
      <c r="L22" s="61"/>
      <c r="M22" s="164">
        <f>SUM(M18:M20)</f>
        <v>39683134</v>
      </c>
      <c r="N22" s="61"/>
      <c r="O22" s="164">
        <f>SUM(O18:O20)</f>
        <v>1279923</v>
      </c>
      <c r="P22" s="61"/>
      <c r="Q22" s="164">
        <f>SUM(Q18:Q20)</f>
        <v>1279923</v>
      </c>
      <c r="R22" s="61"/>
      <c r="S22" s="164">
        <f>SUM(S18:S20)</f>
        <v>89059964</v>
      </c>
    </row>
    <row r="23" ht="22.5" customHeight="1" thickTop="1"/>
  </sheetData>
  <sheetProtection/>
  <mergeCells count="2">
    <mergeCell ref="C4:S4"/>
    <mergeCell ref="O5:Q5"/>
  </mergeCells>
  <printOptions/>
  <pageMargins left="0.7" right="0.4" top="0.48" bottom="0.5" header="0.5" footer="0.5"/>
  <pageSetup firstPageNumber="12" useFirstPageNumber="1" fitToHeight="1" fitToWidth="1" horizontalDpi="600" verticalDpi="600" orientation="landscape" paperSize="9" scale="72" r:id="rId1"/>
  <headerFooter alignWithMargins="0">
    <oddFooter>&amp;Lหมายเหตุประกอบงบการเงินเป็นส่วนหนึ่งของงบการเงินนี้&amp;C&amp;P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16" customWidth="1"/>
    <col min="2" max="2" width="36.57421875" style="16" customWidth="1"/>
    <col min="3" max="3" width="8.421875" style="12" customWidth="1"/>
    <col min="4" max="4" width="0.85546875" style="16" customWidth="1"/>
    <col min="5" max="5" width="12.7109375" style="21" customWidth="1"/>
    <col min="6" max="6" width="0.42578125" style="16" customWidth="1"/>
    <col min="7" max="7" width="14.140625" style="21" customWidth="1"/>
    <col min="8" max="8" width="0.9921875" style="21" customWidth="1"/>
    <col min="9" max="9" width="11.8515625" style="21" customWidth="1"/>
    <col min="10" max="10" width="1.1484375" style="21" customWidth="1"/>
    <col min="11" max="11" width="13.140625" style="21" customWidth="1"/>
    <col min="12" max="16384" width="9.140625" style="16" customWidth="1"/>
  </cols>
  <sheetData>
    <row r="1" spans="1:11" ht="21.75" customHeight="1">
      <c r="A1" s="1" t="s">
        <v>0</v>
      </c>
      <c r="B1" s="1"/>
      <c r="C1" s="25"/>
      <c r="D1" s="1"/>
      <c r="I1" s="239"/>
      <c r="J1" s="239"/>
      <c r="K1" s="239"/>
    </row>
    <row r="2" spans="1:11" ht="21.75" customHeight="1">
      <c r="A2" s="1" t="s">
        <v>193</v>
      </c>
      <c r="B2" s="1"/>
      <c r="C2" s="25"/>
      <c r="D2" s="1"/>
      <c r="I2" s="239"/>
      <c r="J2" s="239"/>
      <c r="K2" s="239"/>
    </row>
    <row r="3" spans="1:11" ht="25.5" customHeight="1">
      <c r="A3" s="111"/>
      <c r="B3" s="111"/>
      <c r="C3" s="2"/>
      <c r="D3" s="2"/>
      <c r="K3" s="185" t="s">
        <v>126</v>
      </c>
    </row>
    <row r="4" spans="1:11" s="3" customFormat="1" ht="21" customHeight="1">
      <c r="A4" s="243"/>
      <c r="B4" s="243"/>
      <c r="C4" s="105"/>
      <c r="D4" s="16"/>
      <c r="E4" s="241" t="s">
        <v>2</v>
      </c>
      <c r="F4" s="241"/>
      <c r="G4" s="241"/>
      <c r="H4" s="33"/>
      <c r="I4" s="233" t="s">
        <v>57</v>
      </c>
      <c r="J4" s="233"/>
      <c r="K4" s="233"/>
    </row>
    <row r="5" spans="1:11" s="168" customFormat="1" ht="45.75" customHeight="1">
      <c r="A5" s="166"/>
      <c r="B5" s="166"/>
      <c r="C5" s="220"/>
      <c r="D5" s="167"/>
      <c r="E5" s="245" t="s">
        <v>178</v>
      </c>
      <c r="F5" s="245"/>
      <c r="G5" s="245"/>
      <c r="H5" s="33"/>
      <c r="I5" s="245" t="s">
        <v>178</v>
      </c>
      <c r="J5" s="245"/>
      <c r="K5" s="245"/>
    </row>
    <row r="6" spans="1:11" ht="21" customHeight="1">
      <c r="A6" s="244"/>
      <c r="B6" s="244"/>
      <c r="C6" s="12" t="s">
        <v>3</v>
      </c>
      <c r="D6" s="3"/>
      <c r="E6" s="96">
        <v>2559</v>
      </c>
      <c r="F6" s="67"/>
      <c r="G6" s="96">
        <v>2558</v>
      </c>
      <c r="H6" s="68"/>
      <c r="I6" s="96">
        <v>2559</v>
      </c>
      <c r="J6" s="67"/>
      <c r="K6" s="96">
        <v>2558</v>
      </c>
    </row>
    <row r="7" spans="1:11" ht="22.5" customHeight="1">
      <c r="A7" s="14" t="s">
        <v>33</v>
      </c>
      <c r="B7" s="14"/>
      <c r="C7" s="15"/>
      <c r="D7" s="14"/>
      <c r="E7" s="27"/>
      <c r="F7" s="100"/>
      <c r="G7" s="27"/>
      <c r="H7" s="27"/>
      <c r="I7" s="27"/>
      <c r="J7" s="27"/>
      <c r="K7" s="27"/>
    </row>
    <row r="8" spans="1:11" ht="22.5" customHeight="1">
      <c r="A8" s="105" t="s">
        <v>77</v>
      </c>
      <c r="B8" s="105"/>
      <c r="E8" s="42">
        <v>5154819</v>
      </c>
      <c r="F8" s="22"/>
      <c r="G8" s="42">
        <v>3975772</v>
      </c>
      <c r="H8" s="22"/>
      <c r="I8" s="119">
        <v>1971058</v>
      </c>
      <c r="J8" s="22"/>
      <c r="K8" s="119">
        <v>1628147</v>
      </c>
    </row>
    <row r="9" spans="1:11" ht="22.5" customHeight="1">
      <c r="A9" s="13" t="s">
        <v>47</v>
      </c>
      <c r="B9" s="13"/>
      <c r="D9" s="13"/>
      <c r="E9" s="42"/>
      <c r="F9" s="22"/>
      <c r="G9" s="42"/>
      <c r="H9" s="22"/>
      <c r="I9" s="22"/>
      <c r="J9" s="22"/>
      <c r="K9" s="22"/>
    </row>
    <row r="10" spans="1:11" ht="22.5" customHeight="1">
      <c r="A10" s="105" t="s">
        <v>110</v>
      </c>
      <c r="B10" s="105"/>
      <c r="E10" s="42">
        <v>2842737</v>
      </c>
      <c r="F10" s="22"/>
      <c r="G10" s="42">
        <v>2309786</v>
      </c>
      <c r="H10" s="22"/>
      <c r="I10" s="22">
        <v>458297</v>
      </c>
      <c r="J10" s="22"/>
      <c r="K10" s="22">
        <v>510384</v>
      </c>
    </row>
    <row r="11" spans="1:11" ht="22.5" customHeight="1">
      <c r="A11" s="105" t="s">
        <v>111</v>
      </c>
      <c r="B11" s="105"/>
      <c r="E11" s="42">
        <v>302702</v>
      </c>
      <c r="F11" s="22"/>
      <c r="G11" s="42">
        <v>267604</v>
      </c>
      <c r="H11" s="22"/>
      <c r="I11" s="22">
        <v>2150</v>
      </c>
      <c r="J11" s="22"/>
      <c r="K11" s="22">
        <v>2280</v>
      </c>
    </row>
    <row r="12" spans="1:11" ht="22.5" customHeight="1">
      <c r="A12" s="105" t="s">
        <v>251</v>
      </c>
      <c r="B12" s="105"/>
      <c r="E12" s="42">
        <v>1218057</v>
      </c>
      <c r="F12" s="22"/>
      <c r="G12" s="42">
        <v>1045126</v>
      </c>
      <c r="H12" s="22"/>
      <c r="I12" s="22">
        <v>38466</v>
      </c>
      <c r="J12" s="22"/>
      <c r="K12" s="22">
        <v>40906</v>
      </c>
    </row>
    <row r="13" spans="1:11" ht="22.5" customHeight="1">
      <c r="A13" s="5" t="s">
        <v>127</v>
      </c>
      <c r="B13" s="105"/>
      <c r="E13" s="42"/>
      <c r="G13" s="42"/>
      <c r="I13" s="110"/>
      <c r="K13" s="110"/>
    </row>
    <row r="14" spans="1:11" ht="22.5" customHeight="1">
      <c r="A14" s="5" t="s">
        <v>128</v>
      </c>
      <c r="B14" s="105"/>
      <c r="C14" s="26">
        <v>4</v>
      </c>
      <c r="E14" s="42">
        <v>87638</v>
      </c>
      <c r="F14" s="22"/>
      <c r="G14" s="42">
        <v>25353</v>
      </c>
      <c r="I14" s="110">
        <v>-1087</v>
      </c>
      <c r="K14" s="110">
        <v>-392</v>
      </c>
    </row>
    <row r="15" spans="1:10" ht="22.5" customHeight="1">
      <c r="A15" s="5" t="s">
        <v>276</v>
      </c>
      <c r="B15" s="105"/>
      <c r="C15" s="26"/>
      <c r="H15" s="16"/>
      <c r="J15" s="16"/>
    </row>
    <row r="16" spans="1:10" ht="22.5" customHeight="1">
      <c r="A16" s="5" t="s">
        <v>277</v>
      </c>
      <c r="B16" s="105"/>
      <c r="C16" s="26"/>
      <c r="H16" s="16"/>
      <c r="J16" s="16"/>
    </row>
    <row r="17" spans="1:11" ht="22.5" customHeight="1">
      <c r="A17" s="5" t="s">
        <v>149</v>
      </c>
      <c r="B17" s="105"/>
      <c r="C17" s="26"/>
      <c r="E17" s="42">
        <v>39649</v>
      </c>
      <c r="F17" s="22"/>
      <c r="G17" s="42">
        <v>17911</v>
      </c>
      <c r="H17" s="22"/>
      <c r="I17" s="22">
        <v>-8277</v>
      </c>
      <c r="J17" s="22"/>
      <c r="K17" s="22">
        <v>12904</v>
      </c>
    </row>
    <row r="18" spans="1:11" ht="22.5" customHeight="1">
      <c r="A18" s="105" t="s">
        <v>48</v>
      </c>
      <c r="B18" s="105"/>
      <c r="C18" s="26"/>
      <c r="E18" s="42">
        <v>-133391</v>
      </c>
      <c r="F18" s="22"/>
      <c r="G18" s="42">
        <v>-154711</v>
      </c>
      <c r="H18" s="22"/>
      <c r="I18" s="22">
        <v>-1020677</v>
      </c>
      <c r="J18" s="22"/>
      <c r="K18" s="22">
        <v>-729182</v>
      </c>
    </row>
    <row r="19" spans="1:11" ht="22.5" customHeight="1">
      <c r="A19" s="105" t="s">
        <v>163</v>
      </c>
      <c r="B19" s="105"/>
      <c r="C19" s="26">
        <v>6</v>
      </c>
      <c r="E19" s="101" t="s">
        <v>20</v>
      </c>
      <c r="F19" s="22"/>
      <c r="G19" s="101" t="s">
        <v>20</v>
      </c>
      <c r="H19" s="22"/>
      <c r="I19" s="22">
        <v>-2025000</v>
      </c>
      <c r="J19" s="22"/>
      <c r="K19" s="22">
        <v>-2925000</v>
      </c>
    </row>
    <row r="20" spans="1:11" ht="22.5" customHeight="1">
      <c r="A20" s="105" t="s">
        <v>82</v>
      </c>
      <c r="B20" s="105"/>
      <c r="E20" s="42">
        <v>2600172</v>
      </c>
      <c r="F20" s="22"/>
      <c r="G20" s="42">
        <v>2174067</v>
      </c>
      <c r="H20" s="22"/>
      <c r="I20" s="22">
        <v>842772</v>
      </c>
      <c r="J20" s="22"/>
      <c r="K20" s="22">
        <v>781117</v>
      </c>
    </row>
    <row r="21" spans="1:11" ht="22.5" customHeight="1">
      <c r="A21" s="5" t="s">
        <v>150</v>
      </c>
      <c r="B21" s="105"/>
      <c r="C21" s="12" t="s">
        <v>237</v>
      </c>
      <c r="E21" s="42">
        <v>-903210</v>
      </c>
      <c r="F21" s="22"/>
      <c r="G21" s="42">
        <v>-2504963</v>
      </c>
      <c r="H21" s="22"/>
      <c r="I21" s="161">
        <v>0</v>
      </c>
      <c r="J21" s="22"/>
      <c r="K21" s="161">
        <v>0</v>
      </c>
    </row>
    <row r="22" spans="1:11" ht="22.5" customHeight="1">
      <c r="A22" s="5" t="s">
        <v>209</v>
      </c>
      <c r="B22" s="105"/>
      <c r="E22" s="104">
        <v>192736</v>
      </c>
      <c r="F22" s="93"/>
      <c r="G22" s="104">
        <v>185482</v>
      </c>
      <c r="H22" s="93"/>
      <c r="I22" s="104">
        <v>49328</v>
      </c>
      <c r="J22" s="93"/>
      <c r="K22" s="104">
        <v>48632</v>
      </c>
    </row>
    <row r="23" spans="1:11" s="21" customFormat="1" ht="22.5" customHeight="1">
      <c r="A23" s="57" t="s">
        <v>272</v>
      </c>
      <c r="B23" s="106"/>
      <c r="C23" s="26"/>
      <c r="E23" s="104"/>
      <c r="F23" s="93"/>
      <c r="G23" s="104"/>
      <c r="H23" s="93"/>
      <c r="I23" s="104"/>
      <c r="J23" s="93"/>
      <c r="K23" s="104"/>
    </row>
    <row r="24" spans="1:11" s="21" customFormat="1" ht="22.5" customHeight="1">
      <c r="A24" s="57" t="s">
        <v>275</v>
      </c>
      <c r="B24" s="106"/>
      <c r="C24" s="26"/>
      <c r="E24" s="104"/>
      <c r="F24" s="93"/>
      <c r="G24" s="104"/>
      <c r="H24" s="93"/>
      <c r="I24" s="104"/>
      <c r="J24" s="93"/>
      <c r="K24" s="104"/>
    </row>
    <row r="25" spans="1:11" s="21" customFormat="1" ht="22.5" customHeight="1">
      <c r="A25" s="57" t="s">
        <v>274</v>
      </c>
      <c r="B25" s="106"/>
      <c r="C25" s="26"/>
      <c r="E25" s="104">
        <v>90791</v>
      </c>
      <c r="F25" s="93"/>
      <c r="G25" s="104">
        <v>-715260</v>
      </c>
      <c r="H25" s="93"/>
      <c r="I25" s="161">
        <v>31725</v>
      </c>
      <c r="J25" s="93"/>
      <c r="K25" s="161">
        <v>-225</v>
      </c>
    </row>
    <row r="26" spans="1:11" ht="22.5" customHeight="1">
      <c r="A26" s="5" t="s">
        <v>278</v>
      </c>
      <c r="B26" s="105"/>
      <c r="E26" s="80">
        <v>153207</v>
      </c>
      <c r="F26" s="22"/>
      <c r="G26" s="80">
        <v>91980</v>
      </c>
      <c r="H26" s="22"/>
      <c r="I26" s="22">
        <v>-81658</v>
      </c>
      <c r="J26" s="22"/>
      <c r="K26" s="22">
        <v>151555</v>
      </c>
    </row>
    <row r="27" spans="1:11" ht="22.5" customHeight="1">
      <c r="A27" s="5" t="s">
        <v>265</v>
      </c>
      <c r="B27" s="105"/>
      <c r="E27" s="42"/>
      <c r="F27" s="22"/>
      <c r="G27" s="42"/>
      <c r="H27" s="22"/>
      <c r="I27" s="22"/>
      <c r="J27" s="22"/>
      <c r="K27" s="22"/>
    </row>
    <row r="28" spans="1:11" ht="22.5" customHeight="1">
      <c r="A28" s="5" t="s">
        <v>171</v>
      </c>
      <c r="B28" s="105"/>
      <c r="E28" s="188">
        <v>-675333</v>
      </c>
      <c r="F28" s="22"/>
      <c r="G28" s="188">
        <v>131608</v>
      </c>
      <c r="H28" s="22"/>
      <c r="I28" s="161">
        <v>0</v>
      </c>
      <c r="J28" s="22"/>
      <c r="K28" s="161">
        <v>0</v>
      </c>
    </row>
    <row r="29" spans="1:11" ht="22.5" customHeight="1">
      <c r="A29" s="5" t="s">
        <v>104</v>
      </c>
      <c r="E29" s="152"/>
      <c r="F29" s="152"/>
      <c r="G29" s="152"/>
      <c r="H29" s="152"/>
      <c r="I29" s="152"/>
      <c r="J29" s="152"/>
      <c r="K29" s="152"/>
    </row>
    <row r="30" spans="1:11" ht="22.5" customHeight="1">
      <c r="A30" s="5" t="s">
        <v>234</v>
      </c>
      <c r="B30" s="105"/>
      <c r="C30" s="26" t="s">
        <v>228</v>
      </c>
      <c r="E30" s="80">
        <v>-1552664</v>
      </c>
      <c r="F30" s="22"/>
      <c r="G30" s="80">
        <v>-1267165</v>
      </c>
      <c r="H30" s="42"/>
      <c r="I30" s="161">
        <v>0</v>
      </c>
      <c r="J30" s="22"/>
      <c r="K30" s="161">
        <v>0</v>
      </c>
    </row>
    <row r="31" spans="1:11" ht="22.5" customHeight="1">
      <c r="A31" s="5" t="s">
        <v>140</v>
      </c>
      <c r="B31" s="106"/>
      <c r="E31" s="77">
        <v>1694802</v>
      </c>
      <c r="F31" s="22"/>
      <c r="G31" s="77">
        <v>611690</v>
      </c>
      <c r="H31" s="22"/>
      <c r="I31" s="24">
        <v>-30457</v>
      </c>
      <c r="J31" s="22"/>
      <c r="K31" s="24">
        <v>-325940</v>
      </c>
    </row>
    <row r="32" spans="1:11" ht="22.5" customHeight="1">
      <c r="A32" s="105"/>
      <c r="B32" s="105"/>
      <c r="D32" s="18"/>
      <c r="E32" s="22">
        <f>SUM(E7:E30)+SUM(E31:E31)</f>
        <v>11112712</v>
      </c>
      <c r="F32" s="17"/>
      <c r="G32" s="22">
        <f>SUM(G7:G30)+SUM(G31:G31)</f>
        <v>6194280</v>
      </c>
      <c r="H32" s="17"/>
      <c r="I32" s="22">
        <f>SUM(I7:I30)+SUM(I31:I31)</f>
        <v>226640</v>
      </c>
      <c r="J32" s="17"/>
      <c r="K32" s="22">
        <f>SUM(K7:K30)+SUM(K31:K31)</f>
        <v>-804814</v>
      </c>
    </row>
    <row r="33" spans="1:11" ht="21" customHeight="1">
      <c r="A33" s="1" t="s">
        <v>0</v>
      </c>
      <c r="B33" s="1"/>
      <c r="C33" s="25"/>
      <c r="D33" s="1"/>
      <c r="I33" s="239"/>
      <c r="J33" s="239"/>
      <c r="K33" s="239"/>
    </row>
    <row r="34" spans="1:11" ht="21" customHeight="1">
      <c r="A34" s="1" t="s">
        <v>193</v>
      </c>
      <c r="B34" s="1"/>
      <c r="C34" s="25"/>
      <c r="D34" s="1"/>
      <c r="I34" s="239"/>
      <c r="J34" s="239"/>
      <c r="K34" s="239"/>
    </row>
    <row r="35" spans="1:11" ht="22.5" customHeight="1">
      <c r="A35" s="111"/>
      <c r="B35" s="111"/>
      <c r="C35" s="2"/>
      <c r="D35" s="2"/>
      <c r="K35" s="185" t="s">
        <v>126</v>
      </c>
    </row>
    <row r="36" spans="1:11" ht="22.5" customHeight="1">
      <c r="A36" s="243"/>
      <c r="B36" s="243"/>
      <c r="C36" s="105"/>
      <c r="E36" s="241" t="s">
        <v>2</v>
      </c>
      <c r="F36" s="241"/>
      <c r="G36" s="241"/>
      <c r="H36" s="33"/>
      <c r="I36" s="233" t="s">
        <v>57</v>
      </c>
      <c r="J36" s="233"/>
      <c r="K36" s="233"/>
    </row>
    <row r="37" spans="1:11" ht="22.5" customHeight="1">
      <c r="A37" s="153"/>
      <c r="B37" s="153"/>
      <c r="C37" s="105"/>
      <c r="E37" s="246" t="s">
        <v>226</v>
      </c>
      <c r="F37" s="246"/>
      <c r="G37" s="246"/>
      <c r="H37" s="33"/>
      <c r="I37" s="246" t="s">
        <v>226</v>
      </c>
      <c r="J37" s="246"/>
      <c r="K37" s="246"/>
    </row>
    <row r="38" spans="1:11" s="167" customFormat="1" ht="21.75" customHeight="1">
      <c r="A38" s="166"/>
      <c r="B38" s="166"/>
      <c r="C38" s="220"/>
      <c r="E38" s="245" t="s">
        <v>194</v>
      </c>
      <c r="F38" s="245"/>
      <c r="G38" s="245"/>
      <c r="H38" s="33"/>
      <c r="I38" s="245" t="s">
        <v>194</v>
      </c>
      <c r="J38" s="245"/>
      <c r="K38" s="245"/>
    </row>
    <row r="39" spans="1:11" ht="21.75" customHeight="1">
      <c r="A39" s="244"/>
      <c r="B39" s="244"/>
      <c r="D39" s="3"/>
      <c r="E39" s="96">
        <v>2559</v>
      </c>
      <c r="F39" s="67"/>
      <c r="G39" s="96">
        <v>2558</v>
      </c>
      <c r="H39" s="68"/>
      <c r="I39" s="96">
        <v>2559</v>
      </c>
      <c r="J39" s="67"/>
      <c r="K39" s="96">
        <v>2558</v>
      </c>
    </row>
    <row r="40" spans="1:11" ht="21" customHeight="1">
      <c r="A40" s="14" t="s">
        <v>197</v>
      </c>
      <c r="B40" s="169"/>
      <c r="D40" s="3"/>
      <c r="E40" s="68"/>
      <c r="F40" s="67"/>
      <c r="G40" s="68"/>
      <c r="H40" s="68"/>
      <c r="I40" s="68"/>
      <c r="J40" s="67"/>
      <c r="K40" s="68"/>
    </row>
    <row r="41" spans="1:11" ht="23.25" customHeight="1">
      <c r="A41" s="13" t="s">
        <v>67</v>
      </c>
      <c r="B41" s="105"/>
      <c r="D41" s="18"/>
      <c r="E41" s="22"/>
      <c r="F41" s="17"/>
      <c r="G41" s="22"/>
      <c r="H41" s="22"/>
      <c r="I41" s="22"/>
      <c r="J41" s="22"/>
      <c r="K41" s="22"/>
    </row>
    <row r="42" spans="1:11" ht="21.75" customHeight="1">
      <c r="A42" s="5" t="s">
        <v>34</v>
      </c>
      <c r="B42" s="21"/>
      <c r="C42" s="26"/>
      <c r="D42" s="21"/>
      <c r="E42" s="42">
        <v>1101181</v>
      </c>
      <c r="F42" s="22"/>
      <c r="G42" s="42">
        <v>563605</v>
      </c>
      <c r="H42" s="22"/>
      <c r="I42" s="42">
        <v>158885</v>
      </c>
      <c r="J42" s="22"/>
      <c r="K42" s="22">
        <v>446150</v>
      </c>
    </row>
    <row r="43" spans="1:11" ht="21.75" customHeight="1">
      <c r="A43" s="16" t="s">
        <v>35</v>
      </c>
      <c r="B43" s="21"/>
      <c r="C43" s="26"/>
      <c r="D43" s="21"/>
      <c r="E43" s="42">
        <v>896573</v>
      </c>
      <c r="F43" s="22"/>
      <c r="G43" s="42">
        <v>-6603620</v>
      </c>
      <c r="H43" s="22"/>
      <c r="I43" s="78">
        <v>371667</v>
      </c>
      <c r="J43" s="22"/>
      <c r="K43" s="78">
        <v>-237338</v>
      </c>
    </row>
    <row r="44" spans="1:11" ht="21.75" customHeight="1">
      <c r="A44" s="118" t="s">
        <v>173</v>
      </c>
      <c r="B44" s="21"/>
      <c r="C44" s="26"/>
      <c r="D44" s="21"/>
      <c r="E44" s="42">
        <v>-778667</v>
      </c>
      <c r="F44" s="22"/>
      <c r="G44" s="42">
        <v>-933752</v>
      </c>
      <c r="H44" s="22"/>
      <c r="I44" s="78">
        <v>-183308</v>
      </c>
      <c r="J44" s="22"/>
      <c r="K44" s="78">
        <f>177683-40906</f>
        <v>136777</v>
      </c>
    </row>
    <row r="45" spans="1:11" ht="21.75" customHeight="1">
      <c r="A45" s="16" t="s">
        <v>36</v>
      </c>
      <c r="B45" s="21"/>
      <c r="C45" s="26"/>
      <c r="D45" s="21"/>
      <c r="E45" s="42">
        <v>-2970580</v>
      </c>
      <c r="F45" s="22"/>
      <c r="G45" s="42">
        <v>-347450</v>
      </c>
      <c r="H45" s="22"/>
      <c r="I45" s="80">
        <v>719648</v>
      </c>
      <c r="J45" s="22"/>
      <c r="K45" s="80">
        <v>-76156</v>
      </c>
    </row>
    <row r="46" spans="1:11" ht="21.75" customHeight="1">
      <c r="A46" s="16" t="s">
        <v>8</v>
      </c>
      <c r="B46" s="21"/>
      <c r="C46" s="26"/>
      <c r="D46" s="21"/>
      <c r="E46" s="42">
        <v>-66229</v>
      </c>
      <c r="F46" s="22"/>
      <c r="G46" s="42">
        <v>-113581</v>
      </c>
      <c r="H46" s="22"/>
      <c r="I46" s="42">
        <v>10997</v>
      </c>
      <c r="J46" s="22"/>
      <c r="K46" s="22">
        <v>-118</v>
      </c>
    </row>
    <row r="47" spans="1:11" ht="21.75" customHeight="1">
      <c r="A47" s="16" t="s">
        <v>37</v>
      </c>
      <c r="B47" s="21"/>
      <c r="C47" s="26"/>
      <c r="D47" s="21"/>
      <c r="E47" s="42">
        <v>-3735541</v>
      </c>
      <c r="F47" s="22"/>
      <c r="G47" s="42">
        <v>-2641228</v>
      </c>
      <c r="H47" s="22"/>
      <c r="I47" s="42">
        <v>-169097</v>
      </c>
      <c r="J47" s="22"/>
      <c r="K47" s="22">
        <v>-199603</v>
      </c>
    </row>
    <row r="48" spans="1:11" ht="21.75" customHeight="1">
      <c r="A48" s="16" t="s">
        <v>14</v>
      </c>
      <c r="B48" s="21"/>
      <c r="C48" s="26"/>
      <c r="D48" s="21"/>
      <c r="E48" s="78">
        <v>255454</v>
      </c>
      <c r="F48" s="27"/>
      <c r="G48" s="78">
        <v>1002137</v>
      </c>
      <c r="H48" s="27"/>
      <c r="I48" s="161">
        <v>-384110</v>
      </c>
      <c r="J48" s="27"/>
      <c r="K48" s="161">
        <v>41440</v>
      </c>
    </row>
    <row r="49" spans="1:11" ht="21.75" customHeight="1">
      <c r="A49" s="5" t="s">
        <v>266</v>
      </c>
      <c r="B49" s="21"/>
      <c r="C49" s="26"/>
      <c r="D49" s="21"/>
      <c r="E49" s="78">
        <v>-515112</v>
      </c>
      <c r="F49" s="27"/>
      <c r="G49" s="78">
        <v>-13417</v>
      </c>
      <c r="H49" s="27"/>
      <c r="I49" s="161">
        <v>0</v>
      </c>
      <c r="J49" s="27"/>
      <c r="K49" s="161">
        <v>0</v>
      </c>
    </row>
    <row r="50" spans="1:11" ht="21.75" customHeight="1">
      <c r="A50" s="16" t="s">
        <v>66</v>
      </c>
      <c r="B50" s="21"/>
      <c r="C50" s="26"/>
      <c r="D50" s="21"/>
      <c r="E50" s="77">
        <v>-838723</v>
      </c>
      <c r="F50" s="22"/>
      <c r="G50" s="77">
        <v>-591843</v>
      </c>
      <c r="H50" s="22"/>
      <c r="I50" s="176">
        <v>-5937</v>
      </c>
      <c r="J50" s="23"/>
      <c r="K50" s="51">
        <v>-7275</v>
      </c>
    </row>
    <row r="51" spans="1:11" ht="21.75" customHeight="1">
      <c r="A51" s="2" t="s">
        <v>267</v>
      </c>
      <c r="B51" s="28"/>
      <c r="C51" s="29"/>
      <c r="D51" s="28"/>
      <c r="E51" s="36">
        <f>SUM(E42:E50)+E32</f>
        <v>4461068</v>
      </c>
      <c r="F51" s="31"/>
      <c r="G51" s="36">
        <f>SUM(G42:G50)+G32</f>
        <v>-3484869</v>
      </c>
      <c r="H51" s="22"/>
      <c r="I51" s="36">
        <f>SUM(I42:I50)+I32</f>
        <v>745385</v>
      </c>
      <c r="J51" s="31"/>
      <c r="K51" s="36">
        <f>SUM(K42:K50)+K32</f>
        <v>-700937</v>
      </c>
    </row>
    <row r="52" spans="1:11" ht="9.75" customHeight="1">
      <c r="A52" s="2"/>
      <c r="B52" s="28"/>
      <c r="C52" s="29"/>
      <c r="D52" s="28"/>
      <c r="E52" s="40"/>
      <c r="F52" s="31"/>
      <c r="G52" s="40"/>
      <c r="H52" s="22"/>
      <c r="I52" s="40"/>
      <c r="J52" s="31"/>
      <c r="K52" s="40"/>
    </row>
    <row r="53" spans="1:11" ht="22.5" customHeight="1">
      <c r="A53" s="14" t="s">
        <v>38</v>
      </c>
      <c r="B53" s="35"/>
      <c r="C53" s="29"/>
      <c r="D53" s="35"/>
      <c r="E53" s="22"/>
      <c r="F53" s="22"/>
      <c r="G53" s="22"/>
      <c r="H53" s="22"/>
      <c r="I53" s="22"/>
      <c r="J53" s="22"/>
      <c r="K53" s="22"/>
    </row>
    <row r="54" spans="1:11" ht="22.5" customHeight="1">
      <c r="A54" s="16" t="s">
        <v>75</v>
      </c>
      <c r="B54" s="21"/>
      <c r="C54" s="26"/>
      <c r="D54" s="21"/>
      <c r="E54" s="78">
        <v>119247</v>
      </c>
      <c r="F54" s="27"/>
      <c r="G54" s="78">
        <v>127059</v>
      </c>
      <c r="H54" s="27"/>
      <c r="I54" s="78">
        <v>867209</v>
      </c>
      <c r="J54" s="27"/>
      <c r="K54" s="27">
        <v>757777</v>
      </c>
    </row>
    <row r="55" spans="1:11" ht="22.5" customHeight="1">
      <c r="A55" s="16" t="s">
        <v>112</v>
      </c>
      <c r="B55" s="21"/>
      <c r="C55" s="26"/>
      <c r="D55" s="21"/>
      <c r="E55" s="161">
        <v>35399</v>
      </c>
      <c r="F55" s="22"/>
      <c r="G55" s="161">
        <v>4906</v>
      </c>
      <c r="H55" s="27"/>
      <c r="I55" s="78">
        <v>5926986</v>
      </c>
      <c r="J55" s="27"/>
      <c r="K55" s="27">
        <v>3901983</v>
      </c>
    </row>
    <row r="56" spans="1:11" ht="22.5" customHeight="1">
      <c r="A56" s="5" t="s">
        <v>273</v>
      </c>
      <c r="B56" s="21"/>
      <c r="C56" s="26"/>
      <c r="D56" s="21"/>
      <c r="E56" s="161">
        <v>0</v>
      </c>
      <c r="F56" s="22"/>
      <c r="G56" s="161">
        <v>0</v>
      </c>
      <c r="H56" s="27"/>
      <c r="I56" s="104">
        <v>-15146692</v>
      </c>
      <c r="J56" s="27"/>
      <c r="K56" s="104">
        <v>-7925687</v>
      </c>
    </row>
    <row r="57" spans="1:11" ht="22.5" customHeight="1">
      <c r="A57" s="57" t="s">
        <v>268</v>
      </c>
      <c r="B57" s="21"/>
      <c r="C57" s="26"/>
      <c r="D57" s="21"/>
      <c r="E57" s="116">
        <v>-371995</v>
      </c>
      <c r="F57" s="22"/>
      <c r="G57" s="116">
        <v>-1423897</v>
      </c>
      <c r="H57" s="27"/>
      <c r="I57" s="161">
        <v>0</v>
      </c>
      <c r="J57" s="27"/>
      <c r="K57" s="161">
        <v>0</v>
      </c>
    </row>
    <row r="58" spans="1:11" ht="22.5" customHeight="1">
      <c r="A58" s="16" t="s">
        <v>92</v>
      </c>
      <c r="B58" s="21"/>
      <c r="C58" s="26"/>
      <c r="D58" s="21"/>
      <c r="E58" s="78">
        <v>-2788487</v>
      </c>
      <c r="F58" s="27"/>
      <c r="G58" s="78">
        <v>-6112814</v>
      </c>
      <c r="H58" s="27"/>
      <c r="I58" s="232">
        <v>-2736764</v>
      </c>
      <c r="J58" s="27"/>
      <c r="K58" s="23">
        <v>-50</v>
      </c>
    </row>
    <row r="59" spans="1:11" ht="22.5" customHeight="1">
      <c r="A59" s="18" t="s">
        <v>121</v>
      </c>
      <c r="B59" s="21"/>
      <c r="C59" s="26"/>
      <c r="D59" s="21"/>
      <c r="E59" s="104">
        <v>2317173</v>
      </c>
      <c r="F59" s="27"/>
      <c r="G59" s="104">
        <v>4082988</v>
      </c>
      <c r="H59" s="27"/>
      <c r="I59" s="161">
        <v>0</v>
      </c>
      <c r="J59" s="27"/>
      <c r="K59" s="161">
        <v>0</v>
      </c>
    </row>
    <row r="60" spans="1:11" ht="22.5" customHeight="1">
      <c r="A60" s="57" t="s">
        <v>93</v>
      </c>
      <c r="B60" s="21"/>
      <c r="C60" s="26"/>
      <c r="D60" s="21"/>
      <c r="E60" s="161">
        <v>0</v>
      </c>
      <c r="F60" s="22"/>
      <c r="G60" s="161">
        <v>0</v>
      </c>
      <c r="H60" s="22"/>
      <c r="I60" s="161">
        <v>16063009</v>
      </c>
      <c r="J60" s="22"/>
      <c r="K60" s="161">
        <v>0</v>
      </c>
    </row>
    <row r="61" spans="1:11" ht="22.5" customHeight="1">
      <c r="A61" s="57" t="s">
        <v>210</v>
      </c>
      <c r="B61" s="21"/>
      <c r="C61" s="26"/>
      <c r="D61" s="21"/>
      <c r="E61" s="16"/>
      <c r="G61" s="16"/>
      <c r="H61" s="16"/>
      <c r="I61" s="18"/>
      <c r="J61" s="16"/>
      <c r="K61" s="16"/>
    </row>
    <row r="62" spans="1:11" ht="22.5" customHeight="1">
      <c r="A62" s="57" t="s">
        <v>208</v>
      </c>
      <c r="B62" s="21"/>
      <c r="C62" s="26"/>
      <c r="D62" s="21"/>
      <c r="E62" s="78">
        <v>-4370541</v>
      </c>
      <c r="F62" s="27"/>
      <c r="G62" s="78">
        <v>-5134008</v>
      </c>
      <c r="H62" s="27"/>
      <c r="I62" s="78">
        <v>-171562</v>
      </c>
      <c r="J62" s="27"/>
      <c r="K62" s="27">
        <v>-325849</v>
      </c>
    </row>
    <row r="63" spans="1:11" ht="22.5" customHeight="1">
      <c r="A63" s="57" t="s">
        <v>211</v>
      </c>
      <c r="B63" s="21"/>
      <c r="C63" s="26"/>
      <c r="D63" s="21"/>
      <c r="E63" s="161"/>
      <c r="F63" s="27"/>
      <c r="G63" s="161"/>
      <c r="H63" s="27"/>
      <c r="I63" s="161"/>
      <c r="J63" s="27"/>
      <c r="K63" s="161"/>
    </row>
    <row r="64" spans="1:11" ht="22.5" customHeight="1">
      <c r="A64" s="57" t="s">
        <v>208</v>
      </c>
      <c r="B64" s="21"/>
      <c r="C64" s="26"/>
      <c r="D64" s="21"/>
      <c r="E64" s="42">
        <v>20830</v>
      </c>
      <c r="F64" s="22"/>
      <c r="G64" s="42">
        <v>1236926</v>
      </c>
      <c r="H64" s="22"/>
      <c r="I64" s="80">
        <v>7979</v>
      </c>
      <c r="J64" s="22"/>
      <c r="K64" s="80">
        <v>283</v>
      </c>
    </row>
    <row r="65" spans="1:11" ht="22.5" customHeight="1">
      <c r="A65" s="5" t="s">
        <v>160</v>
      </c>
      <c r="B65" s="21"/>
      <c r="C65" s="26"/>
      <c r="D65" s="21"/>
      <c r="E65" s="42">
        <v>-119813</v>
      </c>
      <c r="F65" s="22"/>
      <c r="G65" s="42">
        <v>-72260</v>
      </c>
      <c r="H65" s="22"/>
      <c r="I65" s="42">
        <v>-389</v>
      </c>
      <c r="J65" s="22"/>
      <c r="K65" s="22">
        <v>-134</v>
      </c>
    </row>
    <row r="66" spans="1:11" ht="22.5" customHeight="1">
      <c r="A66" s="5" t="s">
        <v>196</v>
      </c>
      <c r="B66" s="21"/>
      <c r="C66" s="26"/>
      <c r="D66" s="21"/>
      <c r="E66" s="42">
        <v>-174431</v>
      </c>
      <c r="F66" s="22"/>
      <c r="G66" s="42">
        <v>-581927</v>
      </c>
      <c r="H66" s="27"/>
      <c r="I66" s="161">
        <v>0</v>
      </c>
      <c r="J66" s="27"/>
      <c r="K66" s="161">
        <v>0</v>
      </c>
    </row>
    <row r="67" spans="1:11" ht="22.5" customHeight="1">
      <c r="A67" s="28" t="s">
        <v>239</v>
      </c>
      <c r="B67" s="28"/>
      <c r="C67" s="29"/>
      <c r="D67" s="28"/>
      <c r="E67" s="30">
        <f>SUM(E53:E66)</f>
        <v>-5332618</v>
      </c>
      <c r="F67" s="31"/>
      <c r="G67" s="30">
        <f>SUM(G53:G66)</f>
        <v>-7873027</v>
      </c>
      <c r="H67" s="31"/>
      <c r="I67" s="30">
        <f>SUM(I53:I66)</f>
        <v>4809776</v>
      </c>
      <c r="J67" s="31"/>
      <c r="K67" s="30">
        <f>SUM(K53:K66)</f>
        <v>-3591677</v>
      </c>
    </row>
    <row r="68" spans="1:11" ht="22.5" customHeight="1">
      <c r="A68" s="57"/>
      <c r="B68" s="21"/>
      <c r="C68" s="26"/>
      <c r="D68" s="21"/>
      <c r="E68" s="42"/>
      <c r="F68" s="22"/>
      <c r="G68" s="42"/>
      <c r="H68" s="22"/>
      <c r="I68" s="80"/>
      <c r="J68" s="22"/>
      <c r="K68" s="80"/>
    </row>
    <row r="69" spans="1:11" ht="22.5" customHeight="1">
      <c r="A69" s="1" t="s">
        <v>0</v>
      </c>
      <c r="B69" s="1"/>
      <c r="C69" s="25"/>
      <c r="D69" s="1"/>
      <c r="I69" s="239"/>
      <c r="J69" s="239"/>
      <c r="K69" s="239"/>
    </row>
    <row r="70" spans="1:11" ht="22.5" customHeight="1">
      <c r="A70" s="1" t="s">
        <v>193</v>
      </c>
      <c r="B70" s="1"/>
      <c r="C70" s="25"/>
      <c r="D70" s="1"/>
      <c r="I70" s="239"/>
      <c r="J70" s="239"/>
      <c r="K70" s="239"/>
    </row>
    <row r="71" spans="1:11" ht="22.5" customHeight="1">
      <c r="A71" s="111"/>
      <c r="B71" s="111"/>
      <c r="C71" s="2"/>
      <c r="D71" s="2"/>
      <c r="K71" s="185" t="s">
        <v>126</v>
      </c>
    </row>
    <row r="72" spans="1:11" ht="22.5" customHeight="1">
      <c r="A72" s="243"/>
      <c r="B72" s="243"/>
      <c r="C72" s="105"/>
      <c r="E72" s="241" t="s">
        <v>2</v>
      </c>
      <c r="F72" s="241"/>
      <c r="G72" s="241"/>
      <c r="H72" s="33"/>
      <c r="I72" s="233" t="s">
        <v>57</v>
      </c>
      <c r="J72" s="233"/>
      <c r="K72" s="233"/>
    </row>
    <row r="73" spans="1:11" ht="22.5" customHeight="1">
      <c r="A73" s="153"/>
      <c r="B73" s="153"/>
      <c r="C73" s="105"/>
      <c r="E73" s="246" t="s">
        <v>226</v>
      </c>
      <c r="F73" s="246"/>
      <c r="G73" s="246"/>
      <c r="H73" s="33"/>
      <c r="I73" s="246" t="s">
        <v>226</v>
      </c>
      <c r="J73" s="246"/>
      <c r="K73" s="246"/>
    </row>
    <row r="74" spans="1:11" s="167" customFormat="1" ht="22.5" customHeight="1">
      <c r="A74" s="166"/>
      <c r="B74" s="166"/>
      <c r="C74" s="220"/>
      <c r="E74" s="245" t="s">
        <v>194</v>
      </c>
      <c r="F74" s="245"/>
      <c r="G74" s="245"/>
      <c r="H74" s="33"/>
      <c r="I74" s="245" t="s">
        <v>194</v>
      </c>
      <c r="J74" s="245"/>
      <c r="K74" s="245"/>
    </row>
    <row r="75" spans="1:11" ht="22.5" customHeight="1">
      <c r="A75" s="244"/>
      <c r="B75" s="244"/>
      <c r="D75" s="3"/>
      <c r="E75" s="96">
        <v>2559</v>
      </c>
      <c r="F75" s="67"/>
      <c r="G75" s="96">
        <v>2558</v>
      </c>
      <c r="H75" s="68"/>
      <c r="I75" s="96">
        <v>2559</v>
      </c>
      <c r="J75" s="67"/>
      <c r="K75" s="96">
        <v>2558</v>
      </c>
    </row>
    <row r="76" spans="1:11" ht="22.5" customHeight="1">
      <c r="A76" s="35" t="s">
        <v>39</v>
      </c>
      <c r="B76" s="35"/>
      <c r="C76" s="29"/>
      <c r="D76" s="35"/>
      <c r="E76" s="27"/>
      <c r="F76" s="27"/>
      <c r="G76" s="27"/>
      <c r="H76" s="27"/>
      <c r="I76" s="27"/>
      <c r="J76" s="27"/>
      <c r="K76" s="27"/>
    </row>
    <row r="77" spans="1:11" ht="22.5" customHeight="1">
      <c r="A77" s="21" t="s">
        <v>94</v>
      </c>
      <c r="B77" s="21"/>
      <c r="C77" s="26"/>
      <c r="D77" s="21"/>
      <c r="E77" s="78">
        <v>-2919299</v>
      </c>
      <c r="F77" s="27"/>
      <c r="G77" s="78">
        <v>-2474152</v>
      </c>
      <c r="H77" s="27"/>
      <c r="I77" s="78">
        <v>-1195305</v>
      </c>
      <c r="J77" s="27"/>
      <c r="K77" s="27">
        <v>-1051691</v>
      </c>
    </row>
    <row r="78" spans="1:11" s="21" customFormat="1" ht="22.5" customHeight="1">
      <c r="A78" s="57" t="s">
        <v>269</v>
      </c>
      <c r="C78" s="26"/>
      <c r="E78" s="42">
        <v>-13908136</v>
      </c>
      <c r="F78" s="22"/>
      <c r="G78" s="42">
        <v>6775522</v>
      </c>
      <c r="H78" s="22"/>
      <c r="I78" s="161">
        <v>-7154000</v>
      </c>
      <c r="J78" s="22"/>
      <c r="K78" s="161">
        <v>600000</v>
      </c>
    </row>
    <row r="79" spans="1:11" s="21" customFormat="1" ht="22.5" customHeight="1">
      <c r="A79" s="57" t="s">
        <v>270</v>
      </c>
      <c r="C79" s="26"/>
      <c r="E79" s="104">
        <v>4739558</v>
      </c>
      <c r="F79" s="22"/>
      <c r="G79" s="104">
        <v>-27909</v>
      </c>
      <c r="H79" s="27"/>
      <c r="I79" s="104">
        <v>986224</v>
      </c>
      <c r="J79" s="27"/>
      <c r="K79" s="104">
        <v>-27909</v>
      </c>
    </row>
    <row r="80" spans="1:11" ht="22.5" customHeight="1">
      <c r="A80" s="57" t="s">
        <v>279</v>
      </c>
      <c r="B80" s="21"/>
      <c r="C80" s="26"/>
      <c r="D80" s="21"/>
      <c r="E80" s="104">
        <v>-103523</v>
      </c>
      <c r="F80" s="27"/>
      <c r="G80" s="104">
        <v>-315885</v>
      </c>
      <c r="H80" s="27"/>
      <c r="I80" s="101" t="s">
        <v>20</v>
      </c>
      <c r="J80" s="27"/>
      <c r="K80" s="161">
        <v>0</v>
      </c>
    </row>
    <row r="81" spans="1:11" ht="22.5" customHeight="1">
      <c r="A81" s="21" t="s">
        <v>117</v>
      </c>
      <c r="B81" s="21"/>
      <c r="C81" s="26"/>
      <c r="D81" s="21"/>
      <c r="E81" s="78">
        <v>-1601</v>
      </c>
      <c r="F81" s="27"/>
      <c r="G81" s="78">
        <v>-1407</v>
      </c>
      <c r="H81" s="27"/>
      <c r="I81" s="101" t="s">
        <v>20</v>
      </c>
      <c r="J81" s="27"/>
      <c r="K81" s="161">
        <v>0</v>
      </c>
    </row>
    <row r="82" spans="1:11" s="21" customFormat="1" ht="22.5" customHeight="1">
      <c r="A82" s="21" t="s">
        <v>102</v>
      </c>
      <c r="C82" s="26"/>
      <c r="E82" s="104">
        <v>8759462</v>
      </c>
      <c r="F82" s="22"/>
      <c r="G82" s="104">
        <v>1921013</v>
      </c>
      <c r="H82" s="22"/>
      <c r="I82" s="101" t="s">
        <v>20</v>
      </c>
      <c r="J82" s="22"/>
      <c r="K82" s="161">
        <v>0</v>
      </c>
    </row>
    <row r="83" spans="1:11" s="21" customFormat="1" ht="22.5" customHeight="1">
      <c r="A83" s="21" t="s">
        <v>103</v>
      </c>
      <c r="C83" s="26"/>
      <c r="E83" s="78">
        <v>-4338435</v>
      </c>
      <c r="F83" s="27"/>
      <c r="G83" s="78">
        <v>-3375047</v>
      </c>
      <c r="H83" s="27"/>
      <c r="I83" s="161">
        <v>-308200</v>
      </c>
      <c r="J83" s="27"/>
      <c r="K83" s="161">
        <v>-308200</v>
      </c>
    </row>
    <row r="84" spans="1:11" s="21" customFormat="1" ht="22.5" customHeight="1">
      <c r="A84" s="57" t="s">
        <v>120</v>
      </c>
      <c r="C84" s="26"/>
      <c r="E84" s="161">
        <v>16000000</v>
      </c>
      <c r="F84" s="27"/>
      <c r="G84" s="161">
        <v>0</v>
      </c>
      <c r="H84" s="27"/>
      <c r="I84" s="101" t="s">
        <v>20</v>
      </c>
      <c r="J84" s="27"/>
      <c r="K84" s="161">
        <v>0</v>
      </c>
    </row>
    <row r="85" spans="1:11" s="21" customFormat="1" ht="22.5" customHeight="1">
      <c r="A85" s="57" t="s">
        <v>255</v>
      </c>
      <c r="C85" s="26"/>
      <c r="E85" s="161">
        <v>-16885878</v>
      </c>
      <c r="F85" s="27"/>
      <c r="G85" s="161">
        <v>0</v>
      </c>
      <c r="H85" s="27"/>
      <c r="I85" s="161">
        <v>-6060000</v>
      </c>
      <c r="J85" s="27"/>
      <c r="K85" s="161">
        <v>0</v>
      </c>
    </row>
    <row r="86" spans="1:11" s="21" customFormat="1" ht="22.5" customHeight="1">
      <c r="A86" s="57" t="s">
        <v>280</v>
      </c>
      <c r="C86" s="26"/>
      <c r="E86" s="78">
        <v>-100964</v>
      </c>
      <c r="F86" s="27"/>
      <c r="G86" s="78">
        <v>-106537</v>
      </c>
      <c r="H86" s="27"/>
      <c r="I86" s="104">
        <v>20387</v>
      </c>
      <c r="J86" s="27"/>
      <c r="K86" s="104">
        <v>-3940</v>
      </c>
    </row>
    <row r="87" spans="1:11" ht="22.5" customHeight="1">
      <c r="A87" s="57" t="s">
        <v>155</v>
      </c>
      <c r="B87" s="21"/>
      <c r="C87" s="26"/>
      <c r="D87" s="21"/>
      <c r="E87" s="135">
        <v>-139751</v>
      </c>
      <c r="F87" s="27"/>
      <c r="G87" s="27">
        <v>-484538</v>
      </c>
      <c r="H87" s="27"/>
      <c r="I87" s="161">
        <v>0</v>
      </c>
      <c r="J87" s="27"/>
      <c r="K87" s="161">
        <v>0</v>
      </c>
    </row>
    <row r="88" spans="1:11" ht="22.5" customHeight="1">
      <c r="A88" s="57" t="s">
        <v>240</v>
      </c>
      <c r="B88" s="21"/>
      <c r="C88" s="26"/>
      <c r="D88" s="21"/>
      <c r="E88" s="158">
        <v>0</v>
      </c>
      <c r="F88" s="27"/>
      <c r="G88" s="127">
        <v>-18097</v>
      </c>
      <c r="H88" s="27"/>
      <c r="I88" s="158">
        <v>0</v>
      </c>
      <c r="J88" s="27"/>
      <c r="K88" s="158">
        <v>0</v>
      </c>
    </row>
    <row r="89" spans="1:11" ht="22.5" customHeight="1">
      <c r="A89" s="28" t="s">
        <v>214</v>
      </c>
      <c r="B89" s="28"/>
      <c r="C89" s="29"/>
      <c r="D89" s="28"/>
      <c r="E89" s="36">
        <f>SUM(E77:F88)</f>
        <v>-8898567</v>
      </c>
      <c r="F89" s="31"/>
      <c r="G89" s="36">
        <f>SUM(G77:H88)</f>
        <v>1892963</v>
      </c>
      <c r="H89" s="31"/>
      <c r="I89" s="36">
        <f>SUM(I77:J88)</f>
        <v>-13710894</v>
      </c>
      <c r="J89" s="31"/>
      <c r="K89" s="36">
        <f>SUM(K77:K88)</f>
        <v>-791740</v>
      </c>
    </row>
    <row r="90" spans="1:11" ht="22.5" customHeight="1">
      <c r="A90" s="28"/>
      <c r="B90" s="28"/>
      <c r="C90" s="29"/>
      <c r="D90" s="28"/>
      <c r="E90" s="40"/>
      <c r="F90" s="31"/>
      <c r="G90" s="40"/>
      <c r="H90" s="31"/>
      <c r="I90" s="40"/>
      <c r="J90" s="31"/>
      <c r="K90" s="40"/>
    </row>
    <row r="91" spans="1:11" ht="23.25" customHeight="1">
      <c r="A91" s="28" t="s">
        <v>5</v>
      </c>
      <c r="B91" s="28"/>
      <c r="C91" s="29"/>
      <c r="D91" s="28"/>
      <c r="E91" s="16"/>
      <c r="G91" s="16"/>
      <c r="H91" s="16"/>
      <c r="I91" s="16"/>
      <c r="J91" s="16"/>
      <c r="K91" s="16"/>
    </row>
    <row r="92" spans="1:11" ht="23.25" customHeight="1">
      <c r="A92" s="28" t="s">
        <v>271</v>
      </c>
      <c r="B92" s="28"/>
      <c r="C92" s="29"/>
      <c r="D92" s="28"/>
      <c r="E92" s="31">
        <f>E51+E67+E89</f>
        <v>-9770117</v>
      </c>
      <c r="F92" s="31"/>
      <c r="G92" s="31">
        <f>G51+G67+G89</f>
        <v>-9464933</v>
      </c>
      <c r="H92" s="31"/>
      <c r="I92" s="31">
        <f>I51+I67+I89</f>
        <v>-8155733</v>
      </c>
      <c r="J92" s="31"/>
      <c r="K92" s="31">
        <f>K51+K67+K89</f>
        <v>-5084354</v>
      </c>
    </row>
    <row r="93" spans="1:11" ht="23.25" customHeight="1">
      <c r="A93" s="57" t="s">
        <v>54</v>
      </c>
      <c r="B93" s="21"/>
      <c r="C93" s="26"/>
      <c r="D93" s="21"/>
      <c r="E93" s="78">
        <v>32387481</v>
      </c>
      <c r="F93" s="27"/>
      <c r="G93" s="78">
        <v>31923565</v>
      </c>
      <c r="H93" s="27"/>
      <c r="I93" s="78">
        <v>17393118</v>
      </c>
      <c r="J93" s="27"/>
      <c r="K93" s="27">
        <v>13691168</v>
      </c>
    </row>
    <row r="94" spans="1:11" ht="23.25" customHeight="1">
      <c r="A94" s="57" t="s">
        <v>105</v>
      </c>
      <c r="B94" s="37"/>
      <c r="C94" s="26"/>
      <c r="D94" s="37"/>
      <c r="E94" s="78"/>
      <c r="F94" s="27"/>
      <c r="G94" s="78"/>
      <c r="H94" s="27"/>
      <c r="I94" s="78"/>
      <c r="J94" s="27"/>
      <c r="K94" s="27"/>
    </row>
    <row r="95" spans="1:11" ht="23.25" customHeight="1">
      <c r="A95" s="37" t="s">
        <v>106</v>
      </c>
      <c r="B95" s="37"/>
      <c r="C95" s="26"/>
      <c r="D95" s="37"/>
      <c r="E95" s="77">
        <v>205317</v>
      </c>
      <c r="F95" s="22"/>
      <c r="G95" s="77">
        <v>64320</v>
      </c>
      <c r="H95" s="22"/>
      <c r="I95" s="158">
        <v>-4857</v>
      </c>
      <c r="J95" s="22"/>
      <c r="K95" s="158">
        <v>-95533</v>
      </c>
    </row>
    <row r="96" spans="1:11" ht="23.25" customHeight="1" thickBot="1">
      <c r="A96" s="28" t="s">
        <v>55</v>
      </c>
      <c r="B96" s="28"/>
      <c r="C96" s="29"/>
      <c r="D96" s="28"/>
      <c r="E96" s="38">
        <f>SUM(E92:E95)</f>
        <v>22822681</v>
      </c>
      <c r="F96" s="31"/>
      <c r="G96" s="38">
        <f>SUM(G92:G95)</f>
        <v>22522952</v>
      </c>
      <c r="H96" s="40">
        <f>SUM(H92:H95)</f>
        <v>0</v>
      </c>
      <c r="I96" s="38">
        <f>SUM(I92:I95)</f>
        <v>9232528</v>
      </c>
      <c r="J96" s="40">
        <f>SUM(J92:J95)</f>
        <v>0</v>
      </c>
      <c r="K96" s="38">
        <f>SUM(K92:K95)</f>
        <v>8511281</v>
      </c>
    </row>
    <row r="97" spans="1:11" ht="22.5" customHeight="1" thickTop="1">
      <c r="A97" s="1" t="s">
        <v>0</v>
      </c>
      <c r="B97" s="1"/>
      <c r="C97" s="25"/>
      <c r="D97" s="1"/>
      <c r="I97" s="239"/>
      <c r="J97" s="239"/>
      <c r="K97" s="239"/>
    </row>
    <row r="98" spans="1:11" ht="22.5" customHeight="1">
      <c r="A98" s="1" t="s">
        <v>193</v>
      </c>
      <c r="B98" s="1"/>
      <c r="C98" s="25"/>
      <c r="D98" s="1"/>
      <c r="I98" s="239"/>
      <c r="J98" s="239"/>
      <c r="K98" s="239"/>
    </row>
    <row r="99" spans="1:11" ht="22.5" customHeight="1">
      <c r="A99" s="111"/>
      <c r="B99" s="111"/>
      <c r="C99" s="2"/>
      <c r="D99" s="2"/>
      <c r="K99" s="185" t="s">
        <v>126</v>
      </c>
    </row>
    <row r="100" spans="1:11" ht="22.5" customHeight="1">
      <c r="A100" s="243"/>
      <c r="B100" s="243"/>
      <c r="C100" s="105"/>
      <c r="E100" s="241" t="s">
        <v>2</v>
      </c>
      <c r="F100" s="241"/>
      <c r="G100" s="241"/>
      <c r="H100" s="33"/>
      <c r="I100" s="233" t="s">
        <v>57</v>
      </c>
      <c r="J100" s="233"/>
      <c r="K100" s="233"/>
    </row>
    <row r="101" spans="1:11" ht="22.5" customHeight="1">
      <c r="A101" s="153"/>
      <c r="B101" s="153"/>
      <c r="C101" s="105"/>
      <c r="E101" s="246" t="s">
        <v>178</v>
      </c>
      <c r="F101" s="246"/>
      <c r="G101" s="246"/>
      <c r="H101" s="33"/>
      <c r="I101" s="246" t="s">
        <v>178</v>
      </c>
      <c r="J101" s="246"/>
      <c r="K101" s="246"/>
    </row>
    <row r="102" spans="1:11" s="167" customFormat="1" ht="22.5" customHeight="1">
      <c r="A102" s="166"/>
      <c r="B102" s="166"/>
      <c r="C102" s="220"/>
      <c r="E102" s="245" t="s">
        <v>194</v>
      </c>
      <c r="F102" s="245"/>
      <c r="G102" s="245"/>
      <c r="H102" s="33"/>
      <c r="I102" s="245" t="s">
        <v>194</v>
      </c>
      <c r="J102" s="245"/>
      <c r="K102" s="245"/>
    </row>
    <row r="103" spans="1:11" ht="22.5" customHeight="1">
      <c r="A103" s="244"/>
      <c r="B103" s="244"/>
      <c r="D103" s="3"/>
      <c r="E103" s="96">
        <v>2559</v>
      </c>
      <c r="F103" s="67"/>
      <c r="G103" s="96">
        <v>2558</v>
      </c>
      <c r="H103" s="68"/>
      <c r="I103" s="96">
        <v>2559</v>
      </c>
      <c r="J103" s="67"/>
      <c r="K103" s="96">
        <v>2558</v>
      </c>
    </row>
    <row r="104" spans="1:11" ht="23.25" customHeight="1">
      <c r="A104" s="35" t="s">
        <v>40</v>
      </c>
      <c r="B104" s="35"/>
      <c r="C104" s="29"/>
      <c r="D104" s="35"/>
      <c r="E104" s="78"/>
      <c r="F104" s="27"/>
      <c r="G104" s="78"/>
      <c r="H104" s="27"/>
      <c r="I104" s="27"/>
      <c r="J104" s="27"/>
      <c r="K104" s="27"/>
    </row>
    <row r="105" spans="1:11" ht="23.25" customHeight="1">
      <c r="A105" s="165" t="s">
        <v>189</v>
      </c>
      <c r="B105" s="2" t="s">
        <v>5</v>
      </c>
      <c r="C105" s="29"/>
      <c r="D105" s="28"/>
      <c r="E105" s="42"/>
      <c r="F105" s="22"/>
      <c r="G105" s="42"/>
      <c r="H105" s="27"/>
      <c r="I105" s="22"/>
      <c r="J105" s="27"/>
      <c r="K105" s="22"/>
    </row>
    <row r="106" spans="2:11" ht="23.25" customHeight="1">
      <c r="B106" s="57" t="s">
        <v>122</v>
      </c>
      <c r="C106" s="26"/>
      <c r="D106" s="21"/>
      <c r="E106" s="42"/>
      <c r="F106" s="27"/>
      <c r="G106" s="42"/>
      <c r="H106" s="27"/>
      <c r="I106" s="22"/>
      <c r="J106" s="27"/>
      <c r="K106" s="22"/>
    </row>
    <row r="107" spans="2:11" ht="23.25" customHeight="1">
      <c r="B107" s="57" t="s">
        <v>5</v>
      </c>
      <c r="C107" s="26"/>
      <c r="D107" s="21"/>
      <c r="E107" s="42">
        <v>25916104</v>
      </c>
      <c r="F107" s="27"/>
      <c r="G107" s="42">
        <v>23813415</v>
      </c>
      <c r="H107" s="27"/>
      <c r="I107" s="224">
        <v>9239356</v>
      </c>
      <c r="J107" s="27"/>
      <c r="K107" s="79">
        <v>8516060</v>
      </c>
    </row>
    <row r="108" spans="2:11" ht="23.25" customHeight="1">
      <c r="B108" s="57" t="s">
        <v>123</v>
      </c>
      <c r="C108" s="26"/>
      <c r="D108" s="21"/>
      <c r="E108" s="77">
        <v>-3093423</v>
      </c>
      <c r="F108" s="27"/>
      <c r="G108" s="77">
        <v>-1290463</v>
      </c>
      <c r="H108" s="27"/>
      <c r="I108" s="77">
        <v>-6828</v>
      </c>
      <c r="J108" s="27"/>
      <c r="K108" s="24">
        <v>-4779</v>
      </c>
    </row>
    <row r="109" spans="2:11" ht="23.25" customHeight="1" thickBot="1">
      <c r="B109" s="28" t="s">
        <v>124</v>
      </c>
      <c r="C109" s="29"/>
      <c r="D109" s="28"/>
      <c r="E109" s="39">
        <f>E96</f>
        <v>22822681</v>
      </c>
      <c r="F109" s="40"/>
      <c r="G109" s="39">
        <f>G96</f>
        <v>22522952</v>
      </c>
      <c r="H109" s="40"/>
      <c r="I109" s="39">
        <f>I96</f>
        <v>9232528</v>
      </c>
      <c r="J109" s="40"/>
      <c r="K109" s="39">
        <f>K96</f>
        <v>8511281</v>
      </c>
    </row>
    <row r="110" spans="2:11" ht="21.75" customHeight="1" thickTop="1">
      <c r="B110" s="28"/>
      <c r="C110" s="29"/>
      <c r="D110" s="28"/>
      <c r="E110" s="40"/>
      <c r="F110" s="40"/>
      <c r="G110" s="40"/>
      <c r="H110" s="40"/>
      <c r="I110" s="40"/>
      <c r="J110" s="40"/>
      <c r="K110" s="40"/>
    </row>
    <row r="111" spans="1:11" ht="23.25" customHeight="1">
      <c r="A111" s="165" t="s">
        <v>190</v>
      </c>
      <c r="B111" s="28" t="s">
        <v>191</v>
      </c>
      <c r="C111" s="29"/>
      <c r="D111" s="28"/>
      <c r="E111" s="40"/>
      <c r="F111" s="40"/>
      <c r="G111" s="40"/>
      <c r="H111" s="40"/>
      <c r="I111" s="40"/>
      <c r="J111" s="40"/>
      <c r="K111" s="40"/>
    </row>
    <row r="112" spans="1:11" ht="21" customHeight="1">
      <c r="A112" s="165"/>
      <c r="C112" s="29"/>
      <c r="D112" s="28"/>
      <c r="E112" s="40"/>
      <c r="F112" s="40"/>
      <c r="G112" s="40"/>
      <c r="H112" s="40"/>
      <c r="I112" s="40"/>
      <c r="J112" s="40"/>
      <c r="K112" s="40"/>
    </row>
    <row r="113" ht="21" customHeight="1">
      <c r="B113" s="57" t="s">
        <v>285</v>
      </c>
    </row>
    <row r="114" ht="23.25" customHeight="1">
      <c r="B114" s="192" t="s">
        <v>284</v>
      </c>
    </row>
  </sheetData>
  <sheetProtection/>
  <mergeCells count="38">
    <mergeCell ref="E102:G102"/>
    <mergeCell ref="I102:K102"/>
    <mergeCell ref="A103:B103"/>
    <mergeCell ref="I34:K34"/>
    <mergeCell ref="I69:K69"/>
    <mergeCell ref="I36:K36"/>
    <mergeCell ref="E38:G38"/>
    <mergeCell ref="I37:K37"/>
    <mergeCell ref="A39:B39"/>
    <mergeCell ref="I38:K38"/>
    <mergeCell ref="I72:K72"/>
    <mergeCell ref="E74:G74"/>
    <mergeCell ref="I1:K1"/>
    <mergeCell ref="I2:K2"/>
    <mergeCell ref="E4:G4"/>
    <mergeCell ref="I4:K4"/>
    <mergeCell ref="I33:K33"/>
    <mergeCell ref="E36:G36"/>
    <mergeCell ref="I100:K100"/>
    <mergeCell ref="I101:K101"/>
    <mergeCell ref="A36:B36"/>
    <mergeCell ref="E37:G37"/>
    <mergeCell ref="I73:K73"/>
    <mergeCell ref="A75:B75"/>
    <mergeCell ref="I98:K98"/>
    <mergeCell ref="A100:B100"/>
    <mergeCell ref="I70:K70"/>
    <mergeCell ref="I74:K74"/>
    <mergeCell ref="A4:B4"/>
    <mergeCell ref="A6:B6"/>
    <mergeCell ref="E5:G5"/>
    <mergeCell ref="I5:K5"/>
    <mergeCell ref="E101:G101"/>
    <mergeCell ref="E73:G73"/>
    <mergeCell ref="A72:B72"/>
    <mergeCell ref="E72:G72"/>
    <mergeCell ref="E100:G100"/>
    <mergeCell ref="I97:K97"/>
  </mergeCells>
  <printOptions/>
  <pageMargins left="0.7" right="0.7" top="0.48" bottom="0.5" header="0.5" footer="0.5"/>
  <pageSetup firstPageNumber="1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&amp;C&amp;P</oddFooter>
  </headerFooter>
  <rowBreaks count="3" manualBreakCount="3">
    <brk id="32" max="255" man="1"/>
    <brk id="68" max="10" man="1"/>
    <brk id="96" max="255" man="1"/>
  </rowBreaks>
  <ignoredErrors>
    <ignoredError sqref="A105:A1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Ganittha, Thirasophitlert</cp:lastModifiedBy>
  <cp:lastPrinted>2016-05-10T06:54:29Z</cp:lastPrinted>
  <dcterms:created xsi:type="dcterms:W3CDTF">2005-01-14T03:04:54Z</dcterms:created>
  <dcterms:modified xsi:type="dcterms:W3CDTF">2016-05-11T11:08:17Z</dcterms:modified>
  <cp:category/>
  <cp:version/>
  <cp:contentType/>
  <cp:contentStatus/>
</cp:coreProperties>
</file>