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70" windowWidth="20510" windowHeight="7910" tabRatio="717" activeTab="0"/>
  </bookViews>
  <sheets>
    <sheet name="BL-3-6" sheetId="1" r:id="rId1"/>
    <sheet name="PL7-14" sheetId="2" r:id="rId2"/>
    <sheet name="CH15-16" sheetId="3" r:id="rId3"/>
    <sheet name="SH17" sheetId="4" r:id="rId4"/>
    <sheet name="CF18-21" sheetId="5" r:id="rId5"/>
  </sheets>
  <definedNames>
    <definedName name="_xlnm.Print_Area" localSheetId="0">'BL-3-6'!$A$1:$J$121</definedName>
    <definedName name="_xlnm.Print_Area" localSheetId="4">'CF18-21'!$A$1:$I$135</definedName>
    <definedName name="_xlnm.Print_Area" localSheetId="2">'CH15-16'!$A$1:$AJ$75</definedName>
    <definedName name="_xlnm.Print_Area" localSheetId="1">'PL7-14'!$A$1:$J$191</definedName>
    <definedName name="_xlnm.Print_Area" localSheetId="3">'SH17'!$A$1:$U$41</definedName>
  </definedNames>
  <calcPr fullCalcOnLoad="1"/>
</workbook>
</file>

<file path=xl/sharedStrings.xml><?xml version="1.0" encoding="utf-8"?>
<sst xmlns="http://schemas.openxmlformats.org/spreadsheetml/2006/main" count="702" uniqueCount="326">
  <si>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</si>
  <si>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</si>
  <si>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</si>
  <si>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</si>
  <si>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</si>
  <si>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</si>
  <si>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</si>
  <si>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</si>
  <si>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</si>
  <si>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</si>
  <si>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</si>
  <si>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</si>
  <si>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</si>
  <si>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</si>
  <si>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</si>
  <si>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</si>
  <si>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</si>
  <si>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</si>
  <si>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</si>
  <si>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</si>
  <si>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</si>
  <si>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</si>
  <si>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</si>
  <si>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</si>
  <si>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</si>
  <si>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</si>
  <si>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</si>
  <si>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</si>
  <si>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</si>
  <si>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</si>
  <si>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</si>
  <si>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</si>
  <si>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</si>
  <si>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</si>
  <si>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</si>
  <si>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</si>
  <si>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</si>
  <si>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</si>
  <si>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</si>
  <si>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</si>
  <si>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</si>
  <si>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</si>
  <si>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</si>
  <si>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</si>
  <si>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</si>
  <si>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</si>
  <si>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</si>
  <si>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</si>
  <si>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</si>
  <si>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</si>
  <si>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</si>
  <si>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</si>
  <si>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</si>
  <si>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</si>
  <si>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</si>
  <si>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</si>
  <si>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</si>
  <si>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</si>
  <si>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</si>
  <si>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</si>
  <si>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</si>
  <si>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</si>
  <si>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</si>
  <si>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</si>
  <si>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</si>
  <si>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</si>
  <si>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</si>
  <si>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</si>
  <si>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</si>
  <si>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</si>
  <si>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</si>
  <si>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</si>
  <si>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</si>
  <si>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</si>
  <si>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</si>
  <si>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</si>
  <si>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</si>
  <si>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</si>
  <si>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</si>
  <si>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</si>
  <si>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</si>
  <si>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</si>
  <si>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</si>
  <si>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</si>
  <si>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</si>
  <si>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</si>
  <si>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</si>
  <si>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</si>
  <si>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</si>
  <si>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</si>
  <si>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</si>
  <si>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</si>
  <si>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</si>
  <si>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</si>
  <si>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</si>
  <si>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</si>
  <si>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</si>
  <si>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</si>
  <si>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</si>
  <si>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</si>
  <si>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</si>
  <si>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</si>
  <si>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</si>
  <si>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</si>
  <si>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</si>
  <si>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</si>
  <si>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</si>
  <si>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</si>
  <si>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</si>
  <si>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</si>
  <si>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</si>
  <si>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</si>
  <si>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</si>
  <si>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</si>
  <si>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</si>
  <si>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</si>
  <si>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</si>
  <si>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</si>
  <si>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</si>
  <si>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</si>
  <si>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</si>
  <si>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</si>
  <si>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</si>
  <si>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</si>
  <si>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</si>
  <si>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</si>
  <si>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</si>
  <si>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</si>
  <si>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</si>
  <si>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</si>
  <si>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</si>
  <si>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</si>
  <si>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</si>
  <si>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</si>
  <si>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</si>
  <si>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</si>
  <si>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</si>
  <si>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</si>
  <si>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</si>
  <si>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</si>
  <si>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   ที่ไม่มีอำนาจควบคุม</t>
  </si>
  <si>
    <t>ส่วนเกินทุนจาก</t>
  </si>
  <si>
    <t>ในบริษัทย่อย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</si>
  <si>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</si>
  <si>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</si>
  <si>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</si>
  <si>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>และบริษัทร่วม</t>
  </si>
  <si>
    <t xml:space="preserve">      ของบริษัทย่อยและบริษัทร่วม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</si>
  <si>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</si>
  <si>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</si>
  <si>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</si>
  <si>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เงินกู้ยืมระยะสั้นจากการร่วมค้า</t>
  </si>
  <si>
    <t>ค่าเสื่อมราคาของสินทรัพย์ชีวภาพ</t>
  </si>
  <si>
    <t>สิทธิการเช่า</t>
  </si>
  <si>
    <t>กำไรก่อนค่าใช้จ่าย (รายได้) ภาษีเงินได้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</si>
  <si>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</si>
  <si>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</si>
  <si>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</si>
  <si>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</si>
  <si>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</si>
  <si>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</si>
  <si>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งบกระแสเงินสด (ไม่ได้ตรวจสอบ)</t>
  </si>
  <si>
    <t>(กำไร) ขาดทุนจากการเปลี่ยนแปลงมูลค่ายุติธรรม</t>
  </si>
  <si>
    <t xml:space="preserve">   และอสังหาริมทรัพย์เพื่อการลงทุน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</si>
  <si>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</si>
  <si>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</si>
  <si>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</si>
  <si>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</si>
  <si>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</si>
  <si>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</si>
  <si>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</si>
  <si>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งบกำไรขาดทุนเบ็ดเสร็จ (ไม่ได้ตรวจสอบ)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</si>
  <si>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</si>
  <si>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</si>
  <si>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</si>
  <si>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</si>
  <si>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</si>
  <si>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</si>
  <si>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</si>
  <si>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</si>
  <si>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ส่วนที่เป็นของส่วนได้เสียที่ไม่มีอำนาจควบคุม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</si>
  <si>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</si>
  <si>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</si>
  <si>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</si>
  <si>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</si>
  <si>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      ผลประโยชน์พนักงานที่กำหนดไว้</t>
  </si>
  <si>
    <t>เงินสดจ่ายเพื่อซื้อเงินลงทุน</t>
  </si>
  <si>
    <t>ดอกเบี้ยจ่าย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</si>
  <si>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</si>
  <si>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</si>
  <si>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</si>
  <si>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</si>
  <si>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</si>
  <si>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</si>
  <si>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</si>
  <si>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ปรับรายการที่กระทบกำไรเป็นเงินสดรับ (จ่าย)</t>
  </si>
  <si>
    <t>เงินให้กู้ยืมระยะสั้นแก่การร่วมค้า</t>
  </si>
  <si>
    <t>เงินให้กู้ยืมระยะยาวแก่บริษัทร่วม</t>
  </si>
  <si>
    <t>ประมาณการหนี้สินสำหรับผลประโยชน์พนักงาน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</si>
  <si>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</si>
  <si>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</si>
  <si>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</si>
  <si>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31 ธันวาคม</t>
  </si>
  <si>
    <t>สำหรับงวดสามเดือนสิ้นสุด</t>
  </si>
  <si>
    <t xml:space="preserve">   ยุติธรรมของสินทรัพย์ชีวภาพ</t>
  </si>
  <si>
    <t>งบกำไรขาดทุน (ต่อ) (ไม่ได้ตรวจสอบ)</t>
  </si>
  <si>
    <t xml:space="preserve">  - สุทธิจากภาษี</t>
  </si>
  <si>
    <t>งบการเงิน</t>
  </si>
  <si>
    <t>ยอดคงเหลือ ณ วันที่ 1 มกราคม 2561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</si>
  <si>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</si>
  <si>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</si>
  <si>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</si>
  <si>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</si>
  <si>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(ไม่ได้ตรวจสอบ)</t>
  </si>
  <si>
    <t xml:space="preserve">   ไว้ในกำไรหรือขาดทุนในภายหลัง</t>
  </si>
  <si>
    <t>ส่วนของหนี้สินระยะยาวที่ถึงกำหนดชำระ</t>
  </si>
  <si>
    <t xml:space="preserve">   ผลประโยชน์พนักงานที่กำหนดไว้</t>
  </si>
  <si>
    <t>เงินสดรับจากการขายเงินลงทุน</t>
  </si>
  <si>
    <t>เงินสดจ่ายชำระต้นทุนธุรกรรมทางการเงิน</t>
  </si>
  <si>
    <t xml:space="preserve">   เงินลงทุนเผื่อขาย</t>
  </si>
  <si>
    <t>ภาษีเงินได้ของรายการที่อาจถูกจัดประเภทใหม่</t>
  </si>
  <si>
    <t>ภาษีเงินได้ของรายการที่จะไม่ถูกจัดประเภทใหม่</t>
  </si>
  <si>
    <t xml:space="preserve">   มูลค่ายุติธรรมของสินทรัพย์ชีวภาพ</t>
  </si>
  <si>
    <t xml:space="preserve">   ของผลประโยชน์พนักงานที่กำหนดไว้</t>
  </si>
  <si>
    <t xml:space="preserve">   การได้มาซึ่งบริษัทย่อยที่มีส่วนได้เสีย</t>
  </si>
  <si>
    <t xml:space="preserve">   การจัดสรรส่วนทุนให้ผู้ถือหุ้น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</si>
  <si>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</si>
  <si>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 xml:space="preserve">   และสินทรัพย์ไม่มีตัวตนอื่น</t>
  </si>
  <si>
    <t>รับ (จ่าย) ผลประโยชน์พนักงาน</t>
  </si>
  <si>
    <t>เงินสดจ่ายสุทธิจากการซื้อบริษัทย่อย</t>
  </si>
  <si>
    <t>กระแสเงินสดสุทธิได้มาจาก (ใช้ไปใน) กิจกรรมลงทุน</t>
  </si>
  <si>
    <t>เงินสดจ่ายเพื่อชำระคืนหุ้นกู้</t>
  </si>
  <si>
    <t>กระแสเงินสดสุทธิได้มาจาก (ใช้ไปใน) กิจกรรมจัดหาเงิน</t>
  </si>
  <si>
    <t>2561</t>
  </si>
  <si>
    <t>(กำไร) ขาดทุนจากอัตราแลกเปลี่ยนที่ยังไม่เกิดขึ้นจริง</t>
  </si>
  <si>
    <t>การแบ่งปันกำไร</t>
  </si>
  <si>
    <t>รายการที่อาจถูกจัดประเภทใหม่</t>
  </si>
  <si>
    <t>การเปลี่ยนแปลงในมูลค่ายุติธรรมสุทธิของ</t>
  </si>
  <si>
    <t xml:space="preserve">    เงินปันผลจ่าย</t>
  </si>
  <si>
    <t>รวมรายการที่อาจถูกจัดประเภทใหม่ไว้ใน</t>
  </si>
  <si>
    <t>รายการที่จะไม่ถูกจัดประเภทใหม่</t>
  </si>
  <si>
    <t>กำไรจากการเปลี่ยนแปลงมูลค่า</t>
  </si>
  <si>
    <t xml:space="preserve">   ยุติธรรมของเงินลงทุนในการร่วมค้า</t>
  </si>
  <si>
    <t>(กำไร) ขาดทุนจากการเปลี่ยนแปลง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</si>
  <si>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</si>
  <si>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</si>
  <si>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 xml:space="preserve">   การเปลี่ยนแปลงในส่วนได้เสียในบริษัทร่วม</t>
  </si>
  <si>
    <t xml:space="preserve">เงินสดและรายการเทียบเท่าเงินสดเพิ่มขึ้น (ลดลง) สุทธิ </t>
  </si>
  <si>
    <t>เงินสดรับ (จ่าย) จากการให้กู้ยืมระยะยาวแก่บริษัทย่อย</t>
  </si>
  <si>
    <t>กำไรจากการเปลี่ยนแปลงมูลค่ายุติธรรมของ</t>
  </si>
  <si>
    <t xml:space="preserve">1.    เงินสดและรายการเทียบเท่าเงินสด </t>
  </si>
  <si>
    <t>2.    รายการที่มิใช่เงินสด</t>
  </si>
  <si>
    <t>ดอกเบี้ยจ่ายสำหรับหุ้นกู้ด้อยสิทธิที่มีลักษณะคล้ายทุน - สุทธิจากภาษีเงินได้</t>
  </si>
  <si>
    <t>กระแสเงินสดจากกิจกรรมลงทุน (ต่อ)</t>
  </si>
  <si>
    <t xml:space="preserve">   การได้มาซึ่งส่วนได้เสียที่ไม่มีอำนาจควบคุมโดยอำนาจควบคุมไม่เปลี่ยนแปลง</t>
  </si>
  <si>
    <t>เงินสดจ่ายเพื่อซื้อส่วนได้เสียที่ไม่มีอำนาจควบคุม</t>
  </si>
  <si>
    <t xml:space="preserve">   โดยอำนาจควบคุมไม่เปลี่ยนแปลง</t>
  </si>
  <si>
    <t>จัดประเภทผลต่างจากการแปลงค่างบการเงิน</t>
  </si>
  <si>
    <t xml:space="preserve">   จากส่วนได้เสียในการร่วมค้าที่มีอยู่ก่อนการ</t>
  </si>
  <si>
    <t xml:space="preserve">   เปลี่ยนสภาพเป็นบริษัทย่อยไปกำไรหรือขาดทุน</t>
  </si>
  <si>
    <t xml:space="preserve">     - ขาดทุนจากการวัดมูลค่าใหม่ของ</t>
  </si>
  <si>
    <t>ขาดทุนจากการด้อยค่าของค่าความนิยม</t>
  </si>
  <si>
    <t>เงินสดรับจากเงินกู้ยืมระยะสั้นจากสถาบันการเงิน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</si>
  <si>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</si>
  <si>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</si>
  <si>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หนี้สินระยะยาว</t>
  </si>
  <si>
    <t>2562</t>
  </si>
  <si>
    <t>ยอดคงเหลือ ณ วันที่ 1 มกราคม 2562</t>
  </si>
  <si>
    <t>รายการกับผู้ถือหุ้นที่บันทึกโดยตรงเข้าส่วนของผู้ถือหุ้น</t>
  </si>
  <si>
    <t>การจัดสรรส่วนทุนให้ผู้ถือหุ้น</t>
  </si>
  <si>
    <t>รวมการจัดสรรส่วนทุนให้ผู้ถือหุ้น</t>
  </si>
  <si>
    <t xml:space="preserve">ยอดคงเหลือ ณ วันที่ 31 ธันวาคม 2561 ตามที่รายงานในงวดก่อน </t>
  </si>
  <si>
    <t xml:space="preserve">   ผลกระทบจากการเปลี่ยนแปลงนโยบายทางบัญชี (สุทธิทางภาษี)</t>
  </si>
  <si>
    <t>ดอกเบี้ยจ่ายสำหรับหุ้นกู้ด้อยสิทธิที่มีลักษณะคล้ายทุน</t>
  </si>
  <si>
    <t>- สุทธิจากภาษีเงินได้</t>
  </si>
  <si>
    <t>(กลับรายการ) หนี้สูญและหนี้สงสัยจะสูญ</t>
  </si>
  <si>
    <t xml:space="preserve">   มูลค่าสินค้าคงเหลือ</t>
  </si>
  <si>
    <t>(กลับรายการ) ผลขาดทุนจากการปรับลด</t>
  </si>
  <si>
    <t xml:space="preserve">ขาดทุนจากการขายและตัดจำหน่าย </t>
  </si>
  <si>
    <t>ส่วนแบ่งกำไรจากเงินลงทุนในบริษัทร่วมและการร่วมค้า</t>
  </si>
  <si>
    <t>8, 9</t>
  </si>
  <si>
    <t>ขาดทุนจากการด้อยค่าของเงินลงทุน</t>
  </si>
  <si>
    <t xml:space="preserve">   บริษัทย่อยเลิกกิจการ</t>
  </si>
  <si>
    <t>ขาดทุนจากการด้อยค่าของเงินลงทุนในบริษัทย่อย</t>
  </si>
  <si>
    <t>ยุติธรรมสุทธิของ</t>
  </si>
  <si>
    <t xml:space="preserve">    กำไร</t>
  </si>
  <si>
    <t xml:space="preserve">    - สุทธิจากภาษีเงินได้</t>
  </si>
  <si>
    <t>เงินสดรับ (จ่าย) จากการให้กู้ยืมระยะสั้นแก่บริษัทย่อย</t>
  </si>
  <si>
    <t xml:space="preserve">เงินสดและรายการเทียบเท่าเงินสด ณ 1 มกราคม </t>
  </si>
  <si>
    <t>รวมกำไรขาดทุนเบ็ดเสร็จสำหรับงวด</t>
  </si>
  <si>
    <t xml:space="preserve">   ที่ดิน อาคาร และอุปกรณ์ สินทรัพย์ที่ถือไว้เพื่อขาย </t>
  </si>
  <si>
    <t>เงินสดรับจากการขายสิทธิการเช่า</t>
  </si>
  <si>
    <t>กำไรขาดทุนเบ็ดเสร็จอื่นสำหรับงวด</t>
  </si>
  <si>
    <t xml:space="preserve">   - สุทธิจากภาษี</t>
  </si>
  <si>
    <t xml:space="preserve">   เงินปันผลจ่าย</t>
  </si>
  <si>
    <t>งบกำไรขาดทุนเบ็ดเสร็จ (ต่อ) (ไม่ได้ตรวจสอบ)</t>
  </si>
  <si>
    <t>30 กันยายน</t>
  </si>
  <si>
    <t>วันที่ 30 กันยายน</t>
  </si>
  <si>
    <t>สำหรับงวดเก้าเดือนสิ้นสุด</t>
  </si>
  <si>
    <t>เงินสดจ่ายเพื่อชำระคืนเงินกู้ยืมระยะสั้นจากบริษัทอื่น</t>
  </si>
  <si>
    <t>(2561: 161 ล้านบาท และ 1,542 ล้านบาท ตามลำดับ)</t>
  </si>
  <si>
    <t>ยอดคงเหลือ ณ วันที่ 30 กันยายน 2561</t>
  </si>
  <si>
    <t>ยอดคงเหลือ ณ วันที่ 30 กันยายน 2562</t>
  </si>
  <si>
    <t>สำหรับงวดเก้าเดือนสิ้นสุดวันที่ 30 กันยายน 2561</t>
  </si>
  <si>
    <t>สำหรับงวดเก้าเดือนสิ้นสุดวันที่ 30 กันยายน 2562</t>
  </si>
  <si>
    <t>เงินสดและรายการเทียบเท่าเงินสด ณ 30 กันยายน</t>
  </si>
  <si>
    <t>ผลต่างจากการตีราคาสินทรัพย์</t>
  </si>
  <si>
    <t>เงินสดรับจากเงินกู้ยืมระยะสั้นจากบริษัทย่อย</t>
  </si>
  <si>
    <t xml:space="preserve">ณ  วันที่  30  กันยายน  2562   กลุ่มบริษัทและบริษัทมีเงินปันผลค้างรับเป็นจำนวนเงิน  147  ล้านบาท  และ  4,817   ล้านบาท   ตามลำดับ </t>
  </si>
  <si>
    <t>เงินกู้ยืมระยะสั้นจากบริษัทย่อย</t>
  </si>
  <si>
    <t>ผลขาดทุนจากการวัดมูลค่าใหม่ของ</t>
  </si>
  <si>
    <t>ผลกำไร (ขาดทุน) จากการวัดมูลค่าใหม่</t>
  </si>
  <si>
    <t>กำไรขาดทุนเบ็ดเสร็จรวมสำหรับงวด</t>
  </si>
  <si>
    <t>การแบ่งปันกำไรขาดทุนเบ็ดเสร็จรวม</t>
  </si>
  <si>
    <t>รวมรายการกับผู้ถือหุ้นที่บันทึกโดยตรงเข้าส่วนของผู้ถือหุ้น</t>
  </si>
  <si>
    <t xml:space="preserve">กำไรขาดทุนเบ็ดเสร็จอื่นสำหรับงวด  </t>
  </si>
  <si>
    <t>ขาดทุนจากการด้อยค่าของอาคารและอุปกรณ์</t>
  </si>
  <si>
    <t>กำไรจากการเลิกบริษัทย่อย</t>
  </si>
  <si>
    <t xml:space="preserve">   และสินทรัพย์ที่ถือไว้เพื่อขาย </t>
  </si>
  <si>
    <t>กระแสเงินสดสุทธิได้มาจากกิจกรรมดำเนินงาน</t>
  </si>
  <si>
    <t>เงินสดรับจากการให้กู้ยืมระยะสั้นแก่การร่วมค้า</t>
  </si>
  <si>
    <t>เงินสดจ่ายจากการให้กู้ยืมระยะยาวแก่บริษัทร่วม</t>
  </si>
  <si>
    <t xml:space="preserve">เงินสดรับจาก (จ่ายเพื่อชำระคืน) ตั๋วแลกเงิน </t>
  </si>
  <si>
    <t>เงินสดรับจากเงินกู้ยืมระยะสั้นจากการร่วมค้า</t>
  </si>
  <si>
    <t>ลูกหนี้การค้าและลูกหนี้อื่น</t>
  </si>
  <si>
    <t>เงินสดรับจาก (จ่ายเพื่อซื้อ) เงินลงทุนชั่วคราว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</si>
</sst>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* #,##0.0_);_(* \(#,##0.0\);_(* &quot;-&quot;??_);_(@_)"/>
    <numFmt numFmtId="173" formatCode="_-* #,##0.00_-;\-* #,##0.00_-;_-* &quot;-&quot;??_-;_-@_-"/>
    <numFmt numFmtId="174" formatCode="&quot;$&quot;#,##0.00"/>
    <numFmt numFmtId="175" formatCode="[$-409]dddd\,\ mmmm\ d\,\ yyyy"/>
  </numFmts>
  <fonts count="63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Angsana New"/>
      <family val="1"/>
    </font>
    <font>
      <sz val="15"/>
      <color indexed="30"/>
      <name val="Angsana New"/>
      <family val="1"/>
    </font>
    <font>
      <sz val="15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sz val="15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167" fontId="4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4" fontId="5" fillId="0" borderId="0" xfId="45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4" fontId="61" fillId="0" borderId="0" xfId="42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41" fontId="61" fillId="0" borderId="0" xfId="42" applyNumberFormat="1" applyFont="1" applyFill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7" fillId="0" borderId="10" xfId="45" applyNumberFormat="1" applyFont="1" applyFill="1" applyBorder="1" applyAlignment="1">
      <alignment horizontal="right"/>
    </xf>
    <xf numFmtId="43" fontId="0" fillId="0" borderId="0" xfId="45" applyFont="1" applyFill="1" applyAlignment="1">
      <alignment/>
    </xf>
    <xf numFmtId="164" fontId="0" fillId="0" borderId="0" xfId="45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43" fontId="4" fillId="0" borderId="0" xfId="45" applyFont="1" applyFill="1" applyAlignment="1">
      <alignment/>
    </xf>
    <xf numFmtId="164" fontId="0" fillId="0" borderId="10" xfId="45" applyNumberFormat="1" applyFont="1" applyFill="1" applyBorder="1" applyAlignment="1">
      <alignment/>
    </xf>
    <xf numFmtId="43" fontId="5" fillId="0" borderId="0" xfId="45" applyFont="1" applyFill="1" applyAlignment="1">
      <alignment horizontal="center"/>
    </xf>
    <xf numFmtId="164" fontId="0" fillId="0" borderId="10" xfId="45" applyNumberFormat="1" applyFont="1" applyFill="1" applyBorder="1" applyAlignment="1">
      <alignment horizontal="right"/>
    </xf>
    <xf numFmtId="167" fontId="4" fillId="0" borderId="12" xfId="45" applyNumberFormat="1" applyFont="1" applyFill="1" applyBorder="1" applyAlignment="1">
      <alignment/>
    </xf>
    <xf numFmtId="167" fontId="4" fillId="0" borderId="0" xfId="45" applyNumberFormat="1" applyFont="1" applyFill="1" applyBorder="1" applyAlignment="1">
      <alignment/>
    </xf>
    <xf numFmtId="164" fontId="0" fillId="0" borderId="0" xfId="45" applyNumberFormat="1" applyFont="1" applyFill="1" applyAlignment="1">
      <alignment horizontal="right"/>
    </xf>
    <xf numFmtId="164" fontId="4" fillId="0" borderId="0" xfId="45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164" fontId="4" fillId="0" borderId="0" xfId="45" applyNumberFormat="1" applyFont="1" applyFill="1" applyAlignment="1">
      <alignment horizontal="right"/>
    </xf>
    <xf numFmtId="41" fontId="4" fillId="0" borderId="0" xfId="42" applyNumberFormat="1" applyFont="1" applyFill="1" applyAlignment="1">
      <alignment horizontal="right"/>
    </xf>
    <xf numFmtId="164" fontId="4" fillId="0" borderId="11" xfId="45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164" fontId="62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3" fontId="7" fillId="0" borderId="0" xfId="45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43" fontId="8" fillId="0" borderId="14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3" fontId="0" fillId="0" borderId="0" xfId="45" applyFont="1" applyFill="1" applyAlignment="1">
      <alignment horizontal="right"/>
    </xf>
    <xf numFmtId="164" fontId="0" fillId="0" borderId="0" xfId="42" applyNumberFormat="1" applyFont="1" applyFill="1" applyBorder="1" applyAlignment="1">
      <alignment/>
    </xf>
    <xf numFmtId="165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43" fontId="0" fillId="0" borderId="0" xfId="45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0" fillId="0" borderId="15" xfId="45" applyNumberFormat="1" applyFont="1" applyFill="1" applyBorder="1" applyAlignment="1">
      <alignment horizontal="right"/>
    </xf>
    <xf numFmtId="43" fontId="0" fillId="0" borderId="15" xfId="45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164" fontId="1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4" fillId="0" borderId="0" xfId="42" applyFont="1" applyFill="1" applyAlignment="1">
      <alignment/>
    </xf>
    <xf numFmtId="43" fontId="61" fillId="0" borderId="0" xfId="42" applyFont="1" applyFill="1" applyAlignment="1">
      <alignment horizontal="right"/>
    </xf>
    <xf numFmtId="43" fontId="40" fillId="0" borderId="0" xfId="42" applyFont="1" applyFill="1" applyAlignment="1">
      <alignment/>
    </xf>
    <xf numFmtId="43" fontId="41" fillId="0" borderId="0" xfId="42" applyFont="1" applyFill="1" applyAlignment="1">
      <alignment/>
    </xf>
    <xf numFmtId="164" fontId="0" fillId="0" borderId="0" xfId="47" applyNumberFormat="1" applyFont="1" applyFill="1" applyAlignment="1">
      <alignment horizontal="right"/>
    </xf>
    <xf numFmtId="43" fontId="0" fillId="0" borderId="0" xfId="47" applyFont="1" applyFill="1" applyAlignment="1">
      <alignment horizontal="right"/>
    </xf>
    <xf numFmtId="43" fontId="62" fillId="0" borderId="0" xfId="42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 quotePrefix="1">
      <alignment horizontal="left" indent="2"/>
    </xf>
    <xf numFmtId="0" fontId="5" fillId="0" borderId="0" xfId="0" applyFont="1" applyFill="1" applyAlignment="1">
      <alignment horizontal="left" indent="2"/>
    </xf>
    <xf numFmtId="0" fontId="4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1" fontId="0" fillId="0" borderId="1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left" indent="1"/>
    </xf>
    <xf numFmtId="43" fontId="4" fillId="0" borderId="0" xfId="0" applyNumberFormat="1" applyFont="1" applyFill="1" applyBorder="1" applyAlignment="1">
      <alignment/>
    </xf>
    <xf numFmtId="41" fontId="4" fillId="0" borderId="13" xfId="42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37" fontId="0" fillId="0" borderId="0" xfId="0" applyNumberFormat="1" applyFill="1" applyAlignment="1">
      <alignment/>
    </xf>
    <xf numFmtId="164" fontId="0" fillId="0" borderId="0" xfId="47" applyNumberFormat="1" applyFont="1" applyFill="1" applyAlignment="1">
      <alignment/>
    </xf>
    <xf numFmtId="164" fontId="0" fillId="0" borderId="10" xfId="45" applyNumberFormat="1" applyFont="1" applyFill="1" applyBorder="1" applyAlignment="1">
      <alignment horizontal="right"/>
    </xf>
    <xf numFmtId="41" fontId="0" fillId="0" borderId="0" xfId="45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5" xfId="63"/>
    <cellStyle name="Normal 6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90" zoomScaleNormal="80" zoomScaleSheetLayoutView="90" workbookViewId="0" topLeftCell="A1">
      <selection activeCell="F1" sqref="F1"/>
    </sheetView>
  </sheetViews>
  <sheetFormatPr defaultColWidth="9.140625" defaultRowHeight="22.5" customHeight="1"/>
  <cols>
    <col min="1" max="1" width="42.57421875" style="67" customWidth="1"/>
    <col min="2" max="2" width="9.42187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9.140625" style="3" customWidth="1"/>
    <col min="12" max="12" width="21.140625" style="117" customWidth="1"/>
    <col min="13" max="13" width="2.00390625" style="117" customWidth="1"/>
    <col min="14" max="14" width="21.140625" style="117" customWidth="1"/>
    <col min="15" max="15" width="12.00390625" style="8" customWidth="1"/>
    <col min="16" max="16" width="21.421875" style="198" bestFit="1" customWidth="1"/>
    <col min="17" max="17" width="1.7109375" style="198" customWidth="1"/>
    <col min="18" max="18" width="21.421875" style="198" bestFit="1" customWidth="1"/>
    <col min="19" max="19" width="18.7109375" style="3" customWidth="1"/>
    <col min="20" max="21" width="9.140625" style="3" customWidth="1"/>
    <col min="22" max="22" width="12.57421875" style="8" customWidth="1"/>
    <col min="23" max="16384" width="9.140625" style="3" customWidth="1"/>
  </cols>
  <sheetData>
    <row r="1" ht="22.5" customHeight="1">
      <c r="A1" s="64" t="s">
        <v>37</v>
      </c>
    </row>
    <row r="2" ht="22.5" customHeight="1">
      <c r="A2" s="64" t="s">
        <v>81</v>
      </c>
    </row>
    <row r="3" spans="1:15" ht="22.5" customHeight="1">
      <c r="A3" s="70"/>
      <c r="J3" s="128" t="s">
        <v>79</v>
      </c>
      <c r="O3" s="193"/>
    </row>
    <row r="4" spans="2:15" ht="22.5" customHeight="1">
      <c r="B4" s="17"/>
      <c r="C4" s="17"/>
      <c r="D4" s="233" t="s">
        <v>38</v>
      </c>
      <c r="E4" s="233"/>
      <c r="F4" s="233"/>
      <c r="G4" s="68"/>
      <c r="H4" s="233" t="s">
        <v>36</v>
      </c>
      <c r="I4" s="233"/>
      <c r="J4" s="233"/>
      <c r="O4" s="193"/>
    </row>
    <row r="5" spans="3:15" ht="22.5" customHeight="1">
      <c r="C5" s="69"/>
      <c r="D5" s="79" t="s">
        <v>296</v>
      </c>
      <c r="E5" s="43"/>
      <c r="F5" s="79" t="s">
        <v>202</v>
      </c>
      <c r="G5" s="43"/>
      <c r="H5" s="79" t="s">
        <v>296</v>
      </c>
      <c r="I5" s="43"/>
      <c r="J5" s="79" t="s">
        <v>202</v>
      </c>
      <c r="O5" s="193"/>
    </row>
    <row r="6" spans="1:15" ht="22.5" customHeight="1">
      <c r="A6" s="64" t="s">
        <v>0</v>
      </c>
      <c r="B6" s="17" t="s">
        <v>1</v>
      </c>
      <c r="C6" s="69"/>
      <c r="D6" s="43">
        <v>2562</v>
      </c>
      <c r="E6" s="69"/>
      <c r="F6" s="43">
        <v>2561</v>
      </c>
      <c r="G6" s="43"/>
      <c r="H6" s="43">
        <v>2562</v>
      </c>
      <c r="I6" s="69"/>
      <c r="J6" s="43">
        <v>2561</v>
      </c>
      <c r="L6" s="195"/>
      <c r="M6" s="195"/>
      <c r="O6" s="193"/>
    </row>
    <row r="7" spans="1:15" ht="22.5" customHeight="1">
      <c r="A7" s="64"/>
      <c r="D7" s="148" t="s">
        <v>213</v>
      </c>
      <c r="E7" s="69"/>
      <c r="F7" s="47"/>
      <c r="G7" s="43"/>
      <c r="H7" s="148" t="s">
        <v>213</v>
      </c>
      <c r="I7" s="69"/>
      <c r="J7" s="47"/>
      <c r="O7" s="193"/>
    </row>
    <row r="8" spans="2:15" ht="22.5" customHeight="1">
      <c r="B8" s="17"/>
      <c r="C8" s="69"/>
      <c r="D8" s="43"/>
      <c r="E8" s="69"/>
      <c r="F8" s="143"/>
      <c r="G8" s="43"/>
      <c r="H8" s="43"/>
      <c r="I8" s="69"/>
      <c r="J8" s="143"/>
      <c r="O8" s="193"/>
    </row>
    <row r="9" spans="1:15" ht="22.5" customHeight="1">
      <c r="A9" s="85" t="s">
        <v>120</v>
      </c>
      <c r="C9" s="13"/>
      <c r="D9" s="34"/>
      <c r="E9" s="34"/>
      <c r="F9" s="34"/>
      <c r="G9" s="34"/>
      <c r="H9" s="34"/>
      <c r="I9" s="34"/>
      <c r="J9" s="34"/>
      <c r="O9" s="193"/>
    </row>
    <row r="10" spans="1:15" ht="22.5" customHeight="1">
      <c r="A10" s="67" t="s">
        <v>2</v>
      </c>
      <c r="C10" s="13"/>
      <c r="D10" s="13">
        <v>36508435</v>
      </c>
      <c r="E10" s="13"/>
      <c r="F10" s="13">
        <v>31478037</v>
      </c>
      <c r="G10" s="13"/>
      <c r="H10" s="8">
        <v>1129970</v>
      </c>
      <c r="I10" s="13"/>
      <c r="J10" s="8">
        <v>4405856</v>
      </c>
      <c r="O10" s="193"/>
    </row>
    <row r="11" spans="1:15" ht="22.5" customHeight="1">
      <c r="A11" s="67" t="s">
        <v>144</v>
      </c>
      <c r="C11" s="13"/>
      <c r="D11" s="13">
        <v>1650263</v>
      </c>
      <c r="E11" s="13"/>
      <c r="F11" s="13">
        <v>1555490</v>
      </c>
      <c r="G11" s="13"/>
      <c r="H11" s="86">
        <v>0</v>
      </c>
      <c r="I11" s="13"/>
      <c r="J11" s="133">
        <v>0</v>
      </c>
      <c r="O11" s="193"/>
    </row>
    <row r="12" spans="1:15" ht="22.5" customHeight="1">
      <c r="A12" s="77" t="s">
        <v>324</v>
      </c>
      <c r="B12" s="2">
        <v>5</v>
      </c>
      <c r="C12" s="13"/>
      <c r="D12" s="13">
        <v>36076826</v>
      </c>
      <c r="E12" s="13"/>
      <c r="F12" s="13">
        <v>40749353</v>
      </c>
      <c r="G12" s="13"/>
      <c r="H12" s="33">
        <v>2199033</v>
      </c>
      <c r="I12" s="13"/>
      <c r="J12" s="8">
        <v>3050636</v>
      </c>
      <c r="O12" s="193"/>
    </row>
    <row r="13" spans="1:15" ht="22.5" customHeight="1">
      <c r="A13" s="77" t="s">
        <v>39</v>
      </c>
      <c r="B13" s="2">
        <v>4</v>
      </c>
      <c r="C13" s="13"/>
      <c r="D13" s="133">
        <v>0</v>
      </c>
      <c r="E13" s="13"/>
      <c r="F13" s="86">
        <v>0</v>
      </c>
      <c r="G13" s="13"/>
      <c r="H13" s="8">
        <v>49181000</v>
      </c>
      <c r="I13" s="13"/>
      <c r="J13" s="8">
        <v>60622000</v>
      </c>
      <c r="O13" s="193"/>
    </row>
    <row r="14" spans="1:15" ht="22.5" customHeight="1">
      <c r="A14" s="77" t="s">
        <v>196</v>
      </c>
      <c r="B14" s="2">
        <v>4</v>
      </c>
      <c r="C14" s="13"/>
      <c r="D14" s="133">
        <v>0</v>
      </c>
      <c r="E14" s="13"/>
      <c r="F14" s="214">
        <v>16624</v>
      </c>
      <c r="G14" s="13"/>
      <c r="H14" s="86">
        <v>0</v>
      </c>
      <c r="I14" s="13"/>
      <c r="J14" s="133">
        <v>0</v>
      </c>
      <c r="O14" s="193"/>
    </row>
    <row r="15" spans="1:10" ht="22.5" customHeight="1">
      <c r="A15" s="27" t="s">
        <v>3</v>
      </c>
      <c r="C15" s="13"/>
      <c r="D15" s="13">
        <v>55597868</v>
      </c>
      <c r="E15" s="13"/>
      <c r="F15" s="13">
        <v>59631804</v>
      </c>
      <c r="G15" s="13"/>
      <c r="H15" s="8">
        <v>2896490</v>
      </c>
      <c r="I15" s="13"/>
      <c r="J15" s="8">
        <v>3660905</v>
      </c>
    </row>
    <row r="16" spans="1:10" ht="22.5" customHeight="1">
      <c r="A16" s="31" t="s">
        <v>108</v>
      </c>
      <c r="C16" s="13"/>
      <c r="D16" s="13">
        <v>36558539</v>
      </c>
      <c r="E16" s="13"/>
      <c r="F16" s="13">
        <v>34677589</v>
      </c>
      <c r="G16" s="13"/>
      <c r="H16" s="8">
        <v>1096724</v>
      </c>
      <c r="I16" s="13"/>
      <c r="J16" s="8">
        <v>847253</v>
      </c>
    </row>
    <row r="17" spans="1:10" ht="22.5" customHeight="1">
      <c r="A17" s="27" t="s">
        <v>74</v>
      </c>
      <c r="B17" s="2">
        <v>4</v>
      </c>
      <c r="C17" s="13"/>
      <c r="D17" s="13">
        <v>9775464</v>
      </c>
      <c r="E17" s="13"/>
      <c r="F17" s="13">
        <v>8120183</v>
      </c>
      <c r="G17" s="13"/>
      <c r="H17" s="86">
        <v>0</v>
      </c>
      <c r="I17" s="13"/>
      <c r="J17" s="133">
        <v>0</v>
      </c>
    </row>
    <row r="18" spans="1:10" ht="22.5" customHeight="1">
      <c r="A18" s="27" t="s">
        <v>75</v>
      </c>
      <c r="C18" s="13"/>
      <c r="D18" s="13">
        <v>2629230</v>
      </c>
      <c r="E18" s="13"/>
      <c r="F18" s="13">
        <v>2155930</v>
      </c>
      <c r="G18" s="13"/>
      <c r="H18" s="86">
        <v>252221</v>
      </c>
      <c r="I18" s="13"/>
      <c r="J18" s="8">
        <v>181016</v>
      </c>
    </row>
    <row r="19" spans="1:10" ht="22.5" customHeight="1">
      <c r="A19" s="31" t="s">
        <v>116</v>
      </c>
      <c r="B19" s="2">
        <v>4</v>
      </c>
      <c r="C19" s="13"/>
      <c r="D19" s="13">
        <v>146512</v>
      </c>
      <c r="E19" s="13"/>
      <c r="F19" s="13">
        <v>201159</v>
      </c>
      <c r="G19" s="13"/>
      <c r="H19" s="8">
        <v>4817109</v>
      </c>
      <c r="I19" s="13"/>
      <c r="J19" s="133">
        <v>3228208</v>
      </c>
    </row>
    <row r="20" spans="1:10" ht="22.5" customHeight="1">
      <c r="A20" s="67" t="s">
        <v>70</v>
      </c>
      <c r="C20" s="13"/>
      <c r="D20" s="88"/>
      <c r="E20" s="13"/>
      <c r="F20" s="88"/>
      <c r="G20" s="13"/>
      <c r="H20" s="8"/>
      <c r="I20" s="13"/>
      <c r="J20" s="8"/>
    </row>
    <row r="21" spans="1:10" ht="22.5" customHeight="1">
      <c r="A21" s="27" t="s">
        <v>71</v>
      </c>
      <c r="C21" s="13"/>
      <c r="D21" s="13">
        <v>539084</v>
      </c>
      <c r="E21" s="13"/>
      <c r="F21" s="13">
        <v>1134452</v>
      </c>
      <c r="G21" s="13"/>
      <c r="H21" s="86">
        <v>0</v>
      </c>
      <c r="I21" s="13"/>
      <c r="J21" s="133">
        <v>0</v>
      </c>
    </row>
    <row r="22" spans="1:10" ht="22.5" customHeight="1">
      <c r="A22" s="27" t="s">
        <v>4</v>
      </c>
      <c r="C22" s="13"/>
      <c r="D22" s="13">
        <v>5620729</v>
      </c>
      <c r="E22" s="13"/>
      <c r="F22" s="13">
        <v>5822133</v>
      </c>
      <c r="G22" s="13"/>
      <c r="H22" s="86">
        <v>873000</v>
      </c>
      <c r="I22" s="13"/>
      <c r="J22" s="133">
        <v>32115</v>
      </c>
    </row>
    <row r="23" spans="1:10" ht="22.5" customHeight="1">
      <c r="A23" s="215" t="s">
        <v>263</v>
      </c>
      <c r="C23" s="13"/>
      <c r="D23" s="13"/>
      <c r="E23" s="13"/>
      <c r="F23" s="13"/>
      <c r="G23" s="13"/>
      <c r="H23" s="86"/>
      <c r="I23" s="13"/>
      <c r="J23" s="133"/>
    </row>
    <row r="24" spans="1:10" ht="22.5" customHeight="1">
      <c r="A24" s="215" t="s">
        <v>264</v>
      </c>
      <c r="B24" s="2">
        <v>7</v>
      </c>
      <c r="C24" s="13"/>
      <c r="D24" s="74">
        <v>0</v>
      </c>
      <c r="E24" s="13"/>
      <c r="F24" s="74">
        <v>0</v>
      </c>
      <c r="G24" s="13"/>
      <c r="H24" s="74">
        <v>1229411</v>
      </c>
      <c r="I24" s="13"/>
      <c r="J24" s="216">
        <v>0</v>
      </c>
    </row>
    <row r="25" spans="1:10" ht="22.5" customHeight="1">
      <c r="A25" s="70" t="s">
        <v>5</v>
      </c>
      <c r="B25" s="12"/>
      <c r="C25" s="16"/>
      <c r="D25" s="72">
        <f>SUM(D9:D24)</f>
        <v>185102950</v>
      </c>
      <c r="E25" s="16"/>
      <c r="F25" s="72">
        <f>SUM(F9:F24)</f>
        <v>185542754</v>
      </c>
      <c r="G25" s="16"/>
      <c r="H25" s="72">
        <f>SUM(H10:H24)</f>
        <v>63674958</v>
      </c>
      <c r="I25" s="16"/>
      <c r="J25" s="72">
        <f>SUM(J10:J24)</f>
        <v>76027989</v>
      </c>
    </row>
    <row r="26" spans="1:10" ht="22.5" customHeight="1">
      <c r="A26" s="93"/>
      <c r="B26" s="17"/>
      <c r="C26" s="34"/>
      <c r="D26" s="88"/>
      <c r="E26" s="34"/>
      <c r="F26" s="88"/>
      <c r="G26" s="34"/>
      <c r="H26" s="25"/>
      <c r="I26" s="34"/>
      <c r="J26" s="25"/>
    </row>
    <row r="27" ht="22.5" customHeight="1">
      <c r="A27" s="64" t="s">
        <v>37</v>
      </c>
    </row>
    <row r="28" ht="22.5" customHeight="1">
      <c r="A28" s="64" t="s">
        <v>81</v>
      </c>
    </row>
    <row r="29" spans="1:10" ht="22.5" customHeight="1">
      <c r="A29" s="70"/>
      <c r="J29" s="128" t="s">
        <v>79</v>
      </c>
    </row>
    <row r="30" spans="2:10" ht="22.5" customHeight="1">
      <c r="B30" s="17"/>
      <c r="C30" s="17"/>
      <c r="D30" s="233" t="s">
        <v>38</v>
      </c>
      <c r="E30" s="233"/>
      <c r="F30" s="233"/>
      <c r="G30" s="68"/>
      <c r="H30" s="233" t="s">
        <v>36</v>
      </c>
      <c r="I30" s="233"/>
      <c r="J30" s="233"/>
    </row>
    <row r="31" spans="2:10" ht="22.5" customHeight="1">
      <c r="B31" s="17"/>
      <c r="C31" s="17"/>
      <c r="D31" s="79" t="s">
        <v>296</v>
      </c>
      <c r="E31" s="43"/>
      <c r="F31" s="79" t="s">
        <v>202</v>
      </c>
      <c r="G31" s="43"/>
      <c r="H31" s="79" t="s">
        <v>296</v>
      </c>
      <c r="I31" s="43"/>
      <c r="J31" s="79" t="s">
        <v>202</v>
      </c>
    </row>
    <row r="32" spans="1:10" ht="22.5" customHeight="1">
      <c r="A32" s="64" t="s">
        <v>76</v>
      </c>
      <c r="B32" s="17" t="s">
        <v>1</v>
      </c>
      <c r="C32" s="17"/>
      <c r="D32" s="43">
        <v>2562</v>
      </c>
      <c r="E32" s="69"/>
      <c r="F32" s="43">
        <v>2561</v>
      </c>
      <c r="G32" s="43"/>
      <c r="H32" s="43">
        <v>2562</v>
      </c>
      <c r="I32" s="69"/>
      <c r="J32" s="43">
        <v>2561</v>
      </c>
    </row>
    <row r="33" spans="3:10" ht="22.5" customHeight="1">
      <c r="C33" s="69"/>
      <c r="D33" s="148" t="s">
        <v>213</v>
      </c>
      <c r="E33" s="69"/>
      <c r="F33" s="47"/>
      <c r="G33" s="43"/>
      <c r="H33" s="148" t="s">
        <v>213</v>
      </c>
      <c r="I33" s="69"/>
      <c r="J33" s="47"/>
    </row>
    <row r="34" spans="1:10" ht="22.5" customHeight="1">
      <c r="A34" s="64"/>
      <c r="B34" s="17"/>
      <c r="C34" s="69"/>
      <c r="D34" s="43"/>
      <c r="E34" s="69"/>
      <c r="F34" s="84"/>
      <c r="G34" s="43"/>
      <c r="H34" s="43"/>
      <c r="I34" s="69"/>
      <c r="J34" s="84"/>
    </row>
    <row r="35" spans="1:10" ht="22.5" customHeight="1">
      <c r="A35" s="85" t="s">
        <v>6</v>
      </c>
      <c r="C35" s="13"/>
      <c r="D35" s="34"/>
      <c r="E35" s="34"/>
      <c r="F35" s="34"/>
      <c r="G35" s="34"/>
      <c r="H35" s="34"/>
      <c r="I35" s="34"/>
      <c r="J35" s="34"/>
    </row>
    <row r="36" spans="1:10" ht="22.5" customHeight="1">
      <c r="A36" s="35" t="s">
        <v>82</v>
      </c>
      <c r="B36" s="2">
        <v>6</v>
      </c>
      <c r="C36" s="13"/>
      <c r="D36" s="25">
        <v>4396996</v>
      </c>
      <c r="E36" s="34"/>
      <c r="F36" s="25">
        <v>4261522</v>
      </c>
      <c r="G36" s="34"/>
      <c r="H36" s="86">
        <v>0</v>
      </c>
      <c r="I36" s="34"/>
      <c r="J36" s="86">
        <v>0</v>
      </c>
    </row>
    <row r="37" spans="1:10" ht="22.5" customHeight="1">
      <c r="A37" s="77" t="s">
        <v>58</v>
      </c>
      <c r="B37" s="2">
        <v>7</v>
      </c>
      <c r="C37" s="13"/>
      <c r="D37" s="86">
        <v>0</v>
      </c>
      <c r="E37" s="13"/>
      <c r="F37" s="86">
        <v>0</v>
      </c>
      <c r="G37" s="13"/>
      <c r="H37" s="86">
        <v>160225150</v>
      </c>
      <c r="I37" s="13"/>
      <c r="J37" s="23">
        <v>151976480</v>
      </c>
    </row>
    <row r="38" spans="1:10" ht="22.5" customHeight="1">
      <c r="A38" s="118" t="s">
        <v>149</v>
      </c>
      <c r="B38" s="2">
        <v>8</v>
      </c>
      <c r="C38" s="13"/>
      <c r="D38" s="25">
        <v>102578462</v>
      </c>
      <c r="E38" s="13"/>
      <c r="F38" s="25">
        <v>96125533</v>
      </c>
      <c r="G38" s="13"/>
      <c r="H38" s="34">
        <v>334809</v>
      </c>
      <c r="I38" s="13"/>
      <c r="J38" s="34">
        <v>334809</v>
      </c>
    </row>
    <row r="39" spans="1:10" ht="22.5" customHeight="1">
      <c r="A39" s="35" t="s">
        <v>150</v>
      </c>
      <c r="B39" s="2">
        <v>9</v>
      </c>
      <c r="C39" s="13"/>
      <c r="D39" s="25">
        <v>9479372</v>
      </c>
      <c r="E39" s="13"/>
      <c r="F39" s="25">
        <v>9595506</v>
      </c>
      <c r="G39" s="13"/>
      <c r="H39" s="36">
        <v>4360381</v>
      </c>
      <c r="I39" s="34"/>
      <c r="J39" s="11">
        <v>4360381</v>
      </c>
    </row>
    <row r="40" spans="1:10" ht="22.5" customHeight="1">
      <c r="A40" s="35" t="s">
        <v>59</v>
      </c>
      <c r="C40" s="13"/>
      <c r="D40" s="8">
        <v>1097302</v>
      </c>
      <c r="E40" s="13"/>
      <c r="F40" s="8">
        <v>1504511</v>
      </c>
      <c r="G40" s="13"/>
      <c r="H40" s="34">
        <v>150291</v>
      </c>
      <c r="I40" s="13"/>
      <c r="J40" s="34">
        <v>150291</v>
      </c>
    </row>
    <row r="41" spans="1:16" ht="22.5" customHeight="1">
      <c r="A41" s="35" t="s">
        <v>111</v>
      </c>
      <c r="C41" s="13"/>
      <c r="D41" s="8">
        <v>1022</v>
      </c>
      <c r="E41" s="13"/>
      <c r="F41" s="8">
        <v>33313</v>
      </c>
      <c r="G41" s="13"/>
      <c r="H41" s="86">
        <v>0</v>
      </c>
      <c r="I41" s="34"/>
      <c r="J41" s="86">
        <v>0</v>
      </c>
      <c r="P41" s="208"/>
    </row>
    <row r="42" spans="1:10" ht="22.5" customHeight="1">
      <c r="A42" s="67" t="s">
        <v>43</v>
      </c>
      <c r="B42" s="2">
        <v>4</v>
      </c>
      <c r="C42" s="13"/>
      <c r="D42" s="86">
        <v>0</v>
      </c>
      <c r="E42" s="13"/>
      <c r="F42" s="86">
        <v>0</v>
      </c>
      <c r="G42" s="13"/>
      <c r="H42" s="34">
        <v>19669946</v>
      </c>
      <c r="I42" s="13"/>
      <c r="J42" s="34">
        <v>15673186</v>
      </c>
    </row>
    <row r="43" spans="1:10" ht="22.5" customHeight="1">
      <c r="A43" s="77" t="s">
        <v>197</v>
      </c>
      <c r="B43" s="2">
        <v>4</v>
      </c>
      <c r="C43" s="13"/>
      <c r="D43" s="86">
        <v>7200</v>
      </c>
      <c r="E43" s="13"/>
      <c r="F43" s="36">
        <v>6150</v>
      </c>
      <c r="G43" s="13"/>
      <c r="H43" s="86">
        <v>0</v>
      </c>
      <c r="I43" s="13"/>
      <c r="J43" s="86">
        <v>0</v>
      </c>
    </row>
    <row r="44" spans="1:10" ht="22.5" customHeight="1">
      <c r="A44" s="35" t="s">
        <v>83</v>
      </c>
      <c r="C44" s="13"/>
      <c r="D44" s="8">
        <v>1652429</v>
      </c>
      <c r="E44" s="13"/>
      <c r="F44" s="8">
        <v>1850902</v>
      </c>
      <c r="G44" s="13"/>
      <c r="H44" s="34">
        <v>354663</v>
      </c>
      <c r="I44" s="13"/>
      <c r="J44" s="34">
        <v>354663</v>
      </c>
    </row>
    <row r="45" spans="1:10" ht="22.5" customHeight="1">
      <c r="A45" s="35" t="s">
        <v>32</v>
      </c>
      <c r="C45" s="23"/>
      <c r="D45" s="8">
        <v>193825701</v>
      </c>
      <c r="E45" s="23"/>
      <c r="F45" s="8">
        <v>195200722</v>
      </c>
      <c r="G45" s="23"/>
      <c r="H45" s="34">
        <v>15255863</v>
      </c>
      <c r="I45" s="23"/>
      <c r="J45" s="34">
        <v>16218982</v>
      </c>
    </row>
    <row r="46" spans="1:10" ht="22.5" customHeight="1">
      <c r="A46" s="31" t="s">
        <v>109</v>
      </c>
      <c r="C46" s="23"/>
      <c r="D46" s="8">
        <v>8042730</v>
      </c>
      <c r="E46" s="23"/>
      <c r="F46" s="8">
        <v>8216165</v>
      </c>
      <c r="G46" s="23"/>
      <c r="H46" s="86">
        <v>0</v>
      </c>
      <c r="I46" s="34"/>
      <c r="J46" s="86">
        <v>0</v>
      </c>
    </row>
    <row r="47" spans="1:10" ht="22.5" customHeight="1">
      <c r="A47" s="35" t="s">
        <v>84</v>
      </c>
      <c r="C47" s="23"/>
      <c r="D47" s="8">
        <v>91177088</v>
      </c>
      <c r="E47" s="23"/>
      <c r="F47" s="8">
        <v>95428170</v>
      </c>
      <c r="G47" s="23"/>
      <c r="H47" s="86">
        <v>0</v>
      </c>
      <c r="I47" s="34"/>
      <c r="J47" s="86">
        <v>0</v>
      </c>
    </row>
    <row r="48" spans="1:10" ht="22.5" customHeight="1">
      <c r="A48" s="35" t="s">
        <v>122</v>
      </c>
      <c r="C48" s="13"/>
      <c r="D48" s="8">
        <v>14528077</v>
      </c>
      <c r="E48" s="13"/>
      <c r="F48" s="8">
        <v>16211916</v>
      </c>
      <c r="G48" s="13"/>
      <c r="H48" s="13">
        <v>27474</v>
      </c>
      <c r="I48" s="13"/>
      <c r="J48" s="13">
        <v>32632</v>
      </c>
    </row>
    <row r="49" spans="1:10" ht="22.5" customHeight="1">
      <c r="A49" s="67" t="s">
        <v>70</v>
      </c>
      <c r="C49" s="13"/>
      <c r="D49" s="8"/>
      <c r="E49" s="13"/>
      <c r="F49" s="8"/>
      <c r="G49" s="13"/>
      <c r="H49" s="13"/>
      <c r="I49" s="13"/>
      <c r="J49" s="13"/>
    </row>
    <row r="50" spans="1:10" ht="22.5" customHeight="1">
      <c r="A50" s="27" t="s">
        <v>71</v>
      </c>
      <c r="C50" s="8"/>
      <c r="D50" s="8">
        <v>2770</v>
      </c>
      <c r="E50" s="8"/>
      <c r="F50" s="8">
        <v>1600</v>
      </c>
      <c r="G50" s="8"/>
      <c r="H50" s="86">
        <v>0</v>
      </c>
      <c r="I50" s="34"/>
      <c r="J50" s="86">
        <v>0</v>
      </c>
    </row>
    <row r="51" spans="1:10" ht="22.5" customHeight="1">
      <c r="A51" s="67" t="s">
        <v>123</v>
      </c>
      <c r="C51" s="13"/>
      <c r="D51" s="8">
        <v>3241644</v>
      </c>
      <c r="E51" s="13"/>
      <c r="F51" s="8">
        <v>3384069</v>
      </c>
      <c r="G51" s="13"/>
      <c r="H51" s="13">
        <v>1251738</v>
      </c>
      <c r="I51" s="13"/>
      <c r="J51" s="13">
        <v>1572692</v>
      </c>
    </row>
    <row r="52" spans="1:10" ht="22.5" customHeight="1">
      <c r="A52" s="35" t="s">
        <v>153</v>
      </c>
      <c r="C52" s="13"/>
      <c r="D52" s="8">
        <v>7802254</v>
      </c>
      <c r="E52" s="13"/>
      <c r="F52" s="8">
        <v>8301979</v>
      </c>
      <c r="G52" s="13"/>
      <c r="H52" s="86">
        <v>0</v>
      </c>
      <c r="I52" s="34"/>
      <c r="J52" s="86">
        <v>0</v>
      </c>
    </row>
    <row r="53" spans="1:10" ht="22.5" customHeight="1">
      <c r="A53" s="67" t="s">
        <v>7</v>
      </c>
      <c r="C53" s="13"/>
      <c r="D53" s="26">
        <v>3572685</v>
      </c>
      <c r="E53" s="13"/>
      <c r="F53" s="26">
        <v>2426039</v>
      </c>
      <c r="G53" s="13"/>
      <c r="H53" s="14">
        <v>161112</v>
      </c>
      <c r="I53" s="13"/>
      <c r="J53" s="14">
        <v>196110</v>
      </c>
    </row>
    <row r="54" spans="1:10" ht="22.5" customHeight="1">
      <c r="A54" s="70" t="s">
        <v>8</v>
      </c>
      <c r="B54" s="12"/>
      <c r="C54" s="16"/>
      <c r="D54" s="72">
        <f>SUM(D36:D53)</f>
        <v>441405732</v>
      </c>
      <c r="E54" s="16"/>
      <c r="F54" s="72">
        <f>SUM(F36:F53)</f>
        <v>442548097</v>
      </c>
      <c r="G54" s="16"/>
      <c r="H54" s="72">
        <f>SUM(H36:H53)</f>
        <v>201791427</v>
      </c>
      <c r="I54" s="16"/>
      <c r="J54" s="72">
        <f>SUM(J36:J53)</f>
        <v>190870226</v>
      </c>
    </row>
    <row r="55" spans="1:10" ht="22.5" customHeight="1">
      <c r="A55" s="70"/>
      <c r="B55" s="12"/>
      <c r="C55" s="16"/>
      <c r="D55" s="16"/>
      <c r="E55" s="16"/>
      <c r="F55" s="16"/>
      <c r="G55" s="16"/>
      <c r="H55" s="16"/>
      <c r="I55" s="16"/>
      <c r="J55" s="16"/>
    </row>
    <row r="56" spans="1:10" ht="22.5" customHeight="1" thickBot="1">
      <c r="A56" s="70" t="s">
        <v>9</v>
      </c>
      <c r="B56" s="12"/>
      <c r="C56" s="16"/>
      <c r="D56" s="90">
        <f>+D54+D25</f>
        <v>626508682</v>
      </c>
      <c r="E56" s="16"/>
      <c r="F56" s="90">
        <f>+F54+F25</f>
        <v>628090851</v>
      </c>
      <c r="G56" s="16"/>
      <c r="H56" s="90">
        <f>+H54+H25</f>
        <v>265466385</v>
      </c>
      <c r="I56" s="16"/>
      <c r="J56" s="90">
        <f>+J54+J25</f>
        <v>266898215</v>
      </c>
    </row>
    <row r="57" spans="1:22" s="4" customFormat="1" ht="22.5" customHeight="1" thickTop="1">
      <c r="A57" s="78"/>
      <c r="B57" s="212"/>
      <c r="C57" s="52"/>
      <c r="D57" s="52"/>
      <c r="E57" s="52"/>
      <c r="F57" s="52"/>
      <c r="G57" s="52"/>
      <c r="H57" s="52"/>
      <c r="I57" s="52"/>
      <c r="J57" s="52"/>
      <c r="L57" s="196"/>
      <c r="M57" s="196"/>
      <c r="N57" s="196"/>
      <c r="O57" s="9"/>
      <c r="P57" s="199"/>
      <c r="Q57" s="199"/>
      <c r="R57" s="199"/>
      <c r="V57" s="9"/>
    </row>
    <row r="58" ht="22.5" customHeight="1">
      <c r="A58" s="64" t="s">
        <v>37</v>
      </c>
    </row>
    <row r="59" ht="22.5" customHeight="1">
      <c r="A59" s="64" t="s">
        <v>81</v>
      </c>
    </row>
    <row r="60" spans="1:10" ht="22.5" customHeight="1">
      <c r="A60" s="70"/>
      <c r="J60" s="128" t="s">
        <v>79</v>
      </c>
    </row>
    <row r="61" spans="2:10" ht="22.5" customHeight="1">
      <c r="B61" s="17"/>
      <c r="C61" s="17"/>
      <c r="D61" s="233" t="s">
        <v>38</v>
      </c>
      <c r="E61" s="233"/>
      <c r="F61" s="233"/>
      <c r="G61" s="68"/>
      <c r="H61" s="233" t="s">
        <v>36</v>
      </c>
      <c r="I61" s="233"/>
      <c r="J61" s="233"/>
    </row>
    <row r="62" spans="2:10" ht="22.5" customHeight="1">
      <c r="B62" s="17"/>
      <c r="C62" s="17"/>
      <c r="D62" s="79" t="s">
        <v>296</v>
      </c>
      <c r="E62" s="43"/>
      <c r="F62" s="79" t="s">
        <v>202</v>
      </c>
      <c r="G62" s="43"/>
      <c r="H62" s="79" t="s">
        <v>296</v>
      </c>
      <c r="I62" s="43"/>
      <c r="J62" s="79" t="s">
        <v>202</v>
      </c>
    </row>
    <row r="63" spans="1:10" ht="22.5" customHeight="1">
      <c r="A63" s="64" t="s">
        <v>10</v>
      </c>
      <c r="B63" s="17" t="s">
        <v>1</v>
      </c>
      <c r="D63" s="43">
        <v>2562</v>
      </c>
      <c r="E63" s="69"/>
      <c r="F63" s="43">
        <v>2561</v>
      </c>
      <c r="G63" s="43"/>
      <c r="H63" s="43">
        <v>2562</v>
      </c>
      <c r="I63" s="69"/>
      <c r="J63" s="43">
        <v>2561</v>
      </c>
    </row>
    <row r="64" spans="3:11" ht="22.5" customHeight="1">
      <c r="C64" s="69"/>
      <c r="D64" s="148" t="s">
        <v>213</v>
      </c>
      <c r="E64" s="69"/>
      <c r="F64" s="47"/>
      <c r="G64" s="43"/>
      <c r="H64" s="148" t="s">
        <v>213</v>
      </c>
      <c r="I64" s="69"/>
      <c r="J64" s="47"/>
      <c r="K64" s="45"/>
    </row>
    <row r="65" spans="1:11" ht="22.5" customHeight="1">
      <c r="A65" s="64"/>
      <c r="B65" s="17"/>
      <c r="C65" s="69"/>
      <c r="D65" s="43"/>
      <c r="E65" s="69"/>
      <c r="F65" s="43"/>
      <c r="G65" s="43"/>
      <c r="H65" s="43"/>
      <c r="I65" s="69"/>
      <c r="J65" s="43"/>
      <c r="K65" s="45"/>
    </row>
    <row r="66" spans="1:10" ht="22.5" customHeight="1">
      <c r="A66" s="85" t="s">
        <v>11</v>
      </c>
      <c r="B66" s="17"/>
      <c r="C66" s="13"/>
      <c r="D66" s="34"/>
      <c r="E66" s="34"/>
      <c r="F66" s="34"/>
      <c r="G66" s="34"/>
      <c r="H66" s="34"/>
      <c r="I66" s="34"/>
      <c r="J66" s="34"/>
    </row>
    <row r="67" spans="1:10" ht="22.5" customHeight="1">
      <c r="A67" s="67" t="s">
        <v>51</v>
      </c>
      <c r="C67" s="75"/>
      <c r="D67" s="75"/>
      <c r="E67" s="75"/>
      <c r="F67" s="75"/>
      <c r="G67" s="75"/>
      <c r="H67" s="75"/>
      <c r="I67" s="75"/>
      <c r="J67" s="75"/>
    </row>
    <row r="68" spans="1:10" ht="22.5" customHeight="1">
      <c r="A68" s="35" t="s">
        <v>124</v>
      </c>
      <c r="C68" s="13"/>
      <c r="D68" s="91">
        <v>70497084</v>
      </c>
      <c r="E68" s="13"/>
      <c r="F68" s="91">
        <v>61312159</v>
      </c>
      <c r="G68" s="13"/>
      <c r="H68" s="13">
        <v>1503339</v>
      </c>
      <c r="I68" s="13"/>
      <c r="J68" s="13">
        <v>2463</v>
      </c>
    </row>
    <row r="69" spans="1:10" ht="22.5" customHeight="1">
      <c r="A69" s="35" t="s">
        <v>112</v>
      </c>
      <c r="C69" s="13"/>
      <c r="D69" s="91">
        <v>24512008</v>
      </c>
      <c r="E69" s="13"/>
      <c r="F69" s="91">
        <v>32243942</v>
      </c>
      <c r="G69" s="13"/>
      <c r="H69" s="91">
        <v>18085290</v>
      </c>
      <c r="I69" s="13"/>
      <c r="J69" s="91">
        <v>17204109</v>
      </c>
    </row>
    <row r="70" spans="1:10" ht="22.5" customHeight="1">
      <c r="A70" s="67" t="s">
        <v>41</v>
      </c>
      <c r="B70" s="2">
        <v>4</v>
      </c>
      <c r="C70" s="13"/>
      <c r="D70" s="8">
        <v>34363597</v>
      </c>
      <c r="E70" s="13"/>
      <c r="F70" s="8">
        <v>35458644</v>
      </c>
      <c r="G70" s="13"/>
      <c r="H70" s="13">
        <v>1345944</v>
      </c>
      <c r="I70" s="13"/>
      <c r="J70" s="13">
        <v>1245798</v>
      </c>
    </row>
    <row r="71" spans="1:10" ht="22.5" customHeight="1">
      <c r="A71" s="77" t="s">
        <v>309</v>
      </c>
      <c r="B71" s="2">
        <v>4</v>
      </c>
      <c r="C71" s="13"/>
      <c r="D71" s="86">
        <v>0</v>
      </c>
      <c r="E71" s="13"/>
      <c r="F71" s="86">
        <v>0</v>
      </c>
      <c r="G71" s="13"/>
      <c r="H71" s="86">
        <v>5000000</v>
      </c>
      <c r="I71" s="13"/>
      <c r="J71" s="86">
        <v>0</v>
      </c>
    </row>
    <row r="72" spans="1:10" ht="22.5" customHeight="1">
      <c r="A72" s="35" t="s">
        <v>151</v>
      </c>
      <c r="B72" s="2">
        <v>4</v>
      </c>
      <c r="C72" s="13"/>
      <c r="D72" s="8">
        <v>622113</v>
      </c>
      <c r="E72" s="13"/>
      <c r="F72" s="8">
        <v>660716</v>
      </c>
      <c r="G72" s="13"/>
      <c r="H72" s="86">
        <v>0</v>
      </c>
      <c r="I72" s="13"/>
      <c r="J72" s="86">
        <v>0</v>
      </c>
    </row>
    <row r="73" spans="1:10" ht="22.5" customHeight="1">
      <c r="A73" s="35" t="s">
        <v>215</v>
      </c>
      <c r="C73" s="13"/>
      <c r="E73" s="13"/>
      <c r="G73" s="13"/>
      <c r="H73" s="73"/>
      <c r="I73" s="13"/>
      <c r="J73" s="217"/>
    </row>
    <row r="74" spans="1:10" ht="22.5" customHeight="1">
      <c r="A74" s="35" t="s">
        <v>40</v>
      </c>
      <c r="C74" s="13"/>
      <c r="D74" s="8">
        <v>36878758</v>
      </c>
      <c r="E74" s="13"/>
      <c r="F74" s="8">
        <v>27128370</v>
      </c>
      <c r="G74" s="13"/>
      <c r="H74" s="73">
        <v>9778037</v>
      </c>
      <c r="I74" s="13"/>
      <c r="J74" s="217">
        <v>8500000</v>
      </c>
    </row>
    <row r="75" spans="1:10" ht="22.5" customHeight="1">
      <c r="A75" s="67" t="s">
        <v>53</v>
      </c>
      <c r="C75" s="13"/>
      <c r="D75" s="11">
        <v>14276729</v>
      </c>
      <c r="E75" s="13"/>
      <c r="F75" s="11">
        <v>11555211</v>
      </c>
      <c r="G75" s="13"/>
      <c r="H75" s="13">
        <v>518892</v>
      </c>
      <c r="I75" s="13"/>
      <c r="J75" s="13">
        <v>200756</v>
      </c>
    </row>
    <row r="76" spans="1:10" ht="22.5" customHeight="1">
      <c r="A76" s="67" t="s">
        <v>33</v>
      </c>
      <c r="C76" s="13"/>
      <c r="D76" s="8">
        <v>1139479</v>
      </c>
      <c r="E76" s="13"/>
      <c r="F76" s="8">
        <v>1256492</v>
      </c>
      <c r="G76" s="13"/>
      <c r="H76" s="86">
        <v>0</v>
      </c>
      <c r="I76" s="13"/>
      <c r="J76" s="86">
        <v>0</v>
      </c>
    </row>
    <row r="77" spans="1:14" ht="22.5" customHeight="1">
      <c r="A77" s="67" t="s">
        <v>12</v>
      </c>
      <c r="B77" s="2" t="s">
        <v>50</v>
      </c>
      <c r="C77" s="13"/>
      <c r="D77" s="26">
        <v>10998360</v>
      </c>
      <c r="E77" s="13"/>
      <c r="F77" s="26">
        <v>12596625</v>
      </c>
      <c r="G77" s="13"/>
      <c r="H77" s="14">
        <v>1526800</v>
      </c>
      <c r="I77" s="13"/>
      <c r="J77" s="14">
        <v>1649944</v>
      </c>
      <c r="L77" s="33"/>
      <c r="N77" s="8"/>
    </row>
    <row r="78" spans="1:12" ht="22.5" customHeight="1">
      <c r="A78" s="70" t="s">
        <v>13</v>
      </c>
      <c r="B78" s="12"/>
      <c r="C78" s="16"/>
      <c r="D78" s="72">
        <f>SUM(D68:D77)</f>
        <v>193288128</v>
      </c>
      <c r="E78" s="16"/>
      <c r="F78" s="72">
        <f>SUM(F68:F77)</f>
        <v>182212159</v>
      </c>
      <c r="G78" s="16"/>
      <c r="H78" s="72">
        <f>SUM(H68:H77)</f>
        <v>37758302</v>
      </c>
      <c r="I78" s="16"/>
      <c r="J78" s="72">
        <f>SUM(J68:J77)</f>
        <v>28803070</v>
      </c>
      <c r="L78" s="33"/>
    </row>
    <row r="79" spans="3:10" ht="22.5" customHeight="1">
      <c r="C79" s="13"/>
      <c r="D79" s="13"/>
      <c r="E79" s="13"/>
      <c r="F79" s="13"/>
      <c r="G79" s="13"/>
      <c r="H79" s="13"/>
      <c r="I79" s="13"/>
      <c r="J79" s="13"/>
    </row>
    <row r="80" spans="1:10" ht="22.5" customHeight="1">
      <c r="A80" s="85" t="s">
        <v>125</v>
      </c>
      <c r="C80" s="13"/>
      <c r="D80" s="13"/>
      <c r="E80" s="13"/>
      <c r="F80" s="13"/>
      <c r="G80" s="13"/>
      <c r="H80" s="13"/>
      <c r="I80" s="13"/>
      <c r="J80" s="13"/>
    </row>
    <row r="81" spans="1:10" ht="22.5" customHeight="1">
      <c r="A81" s="77" t="s">
        <v>265</v>
      </c>
      <c r="B81" s="2">
        <v>11</v>
      </c>
      <c r="C81" s="13"/>
      <c r="D81" s="34">
        <v>198063602</v>
      </c>
      <c r="E81" s="34"/>
      <c r="F81" s="34">
        <v>208948336</v>
      </c>
      <c r="G81" s="34"/>
      <c r="H81" s="25">
        <v>85388710</v>
      </c>
      <c r="I81" s="34"/>
      <c r="J81" s="25">
        <v>95378585</v>
      </c>
    </row>
    <row r="82" spans="1:10" ht="22.5" customHeight="1">
      <c r="A82" s="67" t="s">
        <v>127</v>
      </c>
      <c r="C82" s="34"/>
      <c r="D82" s="34">
        <v>7838329</v>
      </c>
      <c r="E82" s="34"/>
      <c r="F82" s="34">
        <v>9087554</v>
      </c>
      <c r="G82" s="34"/>
      <c r="H82" s="86">
        <v>0</v>
      </c>
      <c r="I82" s="88"/>
      <c r="J82" s="86">
        <v>0</v>
      </c>
    </row>
    <row r="83" spans="1:10" ht="22.5" customHeight="1">
      <c r="A83" s="35" t="s">
        <v>198</v>
      </c>
      <c r="B83" s="2">
        <v>13</v>
      </c>
      <c r="C83" s="34"/>
      <c r="D83" s="34">
        <v>8233954</v>
      </c>
      <c r="E83" s="34"/>
      <c r="F83" s="34">
        <v>5966062</v>
      </c>
      <c r="G83" s="34"/>
      <c r="H83" s="86">
        <v>2378078</v>
      </c>
      <c r="I83" s="34"/>
      <c r="J83" s="133">
        <v>1688656</v>
      </c>
    </row>
    <row r="84" spans="1:22" s="4" customFormat="1" ht="22.5" customHeight="1">
      <c r="A84" s="67" t="s">
        <v>126</v>
      </c>
      <c r="B84" s="2"/>
      <c r="C84" s="34"/>
      <c r="D84" s="131">
        <v>3320813</v>
      </c>
      <c r="E84" s="34"/>
      <c r="F84" s="131">
        <v>3218486</v>
      </c>
      <c r="G84" s="34"/>
      <c r="H84" s="74">
        <v>0</v>
      </c>
      <c r="I84" s="25"/>
      <c r="J84" s="74">
        <v>0</v>
      </c>
      <c r="L84" s="196"/>
      <c r="M84" s="196"/>
      <c r="N84" s="196"/>
      <c r="O84" s="9"/>
      <c r="P84" s="198"/>
      <c r="Q84" s="198"/>
      <c r="R84" s="198"/>
      <c r="V84" s="9"/>
    </row>
    <row r="85" spans="1:10" ht="22.5" customHeight="1">
      <c r="A85" s="70" t="s">
        <v>14</v>
      </c>
      <c r="B85" s="12"/>
      <c r="C85" s="16"/>
      <c r="D85" s="62">
        <f>SUM(D81:D84)</f>
        <v>217456698</v>
      </c>
      <c r="E85" s="16"/>
      <c r="F85" s="62">
        <f>SUM(F81:F84)</f>
        <v>227220438</v>
      </c>
      <c r="G85" s="16"/>
      <c r="H85" s="62">
        <f>SUM(H81:H84)</f>
        <v>87766788</v>
      </c>
      <c r="I85" s="24"/>
      <c r="J85" s="62">
        <f>SUM(J81:J84)</f>
        <v>97067241</v>
      </c>
    </row>
    <row r="86" spans="1:10" ht="22.5" customHeight="1">
      <c r="A86" s="70"/>
      <c r="B86" s="12"/>
      <c r="C86" s="16"/>
      <c r="D86" s="16"/>
      <c r="E86" s="16"/>
      <c r="F86" s="16"/>
      <c r="G86" s="16"/>
      <c r="H86" s="16"/>
      <c r="I86" s="16"/>
      <c r="J86" s="16"/>
    </row>
    <row r="87" spans="1:11" ht="22.5" customHeight="1">
      <c r="A87" s="70" t="s">
        <v>15</v>
      </c>
      <c r="B87" s="12"/>
      <c r="C87" s="16"/>
      <c r="D87" s="62">
        <f>SUM(D78+D85)</f>
        <v>410744826</v>
      </c>
      <c r="E87" s="16"/>
      <c r="F87" s="62">
        <f>SUM(F78+F85)</f>
        <v>409432597</v>
      </c>
      <c r="G87" s="16"/>
      <c r="H87" s="62">
        <f>+H85+H78</f>
        <v>125525090</v>
      </c>
      <c r="I87" s="16"/>
      <c r="J87" s="62">
        <f>+J85+J78</f>
        <v>125870311</v>
      </c>
      <c r="K87" s="45"/>
    </row>
    <row r="88" spans="1:22" s="4" customFormat="1" ht="22.5" customHeight="1">
      <c r="A88" s="78"/>
      <c r="B88" s="212"/>
      <c r="C88" s="52"/>
      <c r="D88" s="24"/>
      <c r="E88" s="52"/>
      <c r="F88" s="24"/>
      <c r="G88" s="52"/>
      <c r="H88" s="24"/>
      <c r="I88" s="52"/>
      <c r="J88" s="24"/>
      <c r="L88" s="196"/>
      <c r="M88" s="196"/>
      <c r="N88" s="196"/>
      <c r="O88" s="9"/>
      <c r="P88" s="198"/>
      <c r="Q88" s="198"/>
      <c r="R88" s="198"/>
      <c r="V88" s="9"/>
    </row>
    <row r="89" spans="1:10" ht="22.5" customHeight="1">
      <c r="A89" s="64" t="s">
        <v>37</v>
      </c>
      <c r="B89" s="65"/>
      <c r="C89" s="66"/>
      <c r="D89" s="66"/>
      <c r="E89" s="66"/>
      <c r="F89" s="66"/>
      <c r="G89" s="66"/>
      <c r="H89" s="66"/>
      <c r="I89" s="66"/>
      <c r="J89" s="66"/>
    </row>
    <row r="90" spans="1:10" ht="22.5" customHeight="1">
      <c r="A90" s="64" t="s">
        <v>81</v>
      </c>
      <c r="B90" s="65"/>
      <c r="C90" s="66"/>
      <c r="D90" s="66"/>
      <c r="E90" s="66"/>
      <c r="F90" s="66"/>
      <c r="G90" s="66"/>
      <c r="H90" s="66"/>
      <c r="I90" s="66"/>
      <c r="J90" s="66"/>
    </row>
    <row r="91" spans="1:10" ht="22.5" customHeight="1">
      <c r="A91" s="70"/>
      <c r="J91" s="128" t="s">
        <v>79</v>
      </c>
    </row>
    <row r="92" spans="2:10" ht="22.5" customHeight="1">
      <c r="B92" s="17"/>
      <c r="C92" s="17"/>
      <c r="D92" s="233" t="s">
        <v>38</v>
      </c>
      <c r="E92" s="233"/>
      <c r="F92" s="233"/>
      <c r="G92" s="68"/>
      <c r="H92" s="233" t="s">
        <v>36</v>
      </c>
      <c r="I92" s="233"/>
      <c r="J92" s="233"/>
    </row>
    <row r="93" spans="1:10" ht="22.5" customHeight="1">
      <c r="A93" s="3"/>
      <c r="B93" s="3"/>
      <c r="C93" s="69"/>
      <c r="D93" s="79" t="s">
        <v>296</v>
      </c>
      <c r="E93" s="43"/>
      <c r="F93" s="79" t="s">
        <v>202</v>
      </c>
      <c r="G93" s="43"/>
      <c r="H93" s="79" t="s">
        <v>296</v>
      </c>
      <c r="I93" s="43"/>
      <c r="J93" s="79" t="s">
        <v>202</v>
      </c>
    </row>
    <row r="94" spans="1:10" ht="22.5" customHeight="1">
      <c r="A94" s="64" t="s">
        <v>128</v>
      </c>
      <c r="B94" s="17"/>
      <c r="C94" s="69"/>
      <c r="D94" s="43">
        <v>2562</v>
      </c>
      <c r="E94" s="69"/>
      <c r="F94" s="43">
        <v>2561</v>
      </c>
      <c r="G94" s="43"/>
      <c r="H94" s="43">
        <v>2562</v>
      </c>
      <c r="I94" s="69"/>
      <c r="J94" s="43">
        <v>2561</v>
      </c>
    </row>
    <row r="95" spans="3:10" ht="22.5" customHeight="1">
      <c r="C95" s="69"/>
      <c r="D95" s="148" t="s">
        <v>213</v>
      </c>
      <c r="E95" s="69"/>
      <c r="F95" s="47"/>
      <c r="G95" s="43"/>
      <c r="H95" s="148" t="s">
        <v>213</v>
      </c>
      <c r="I95" s="69"/>
      <c r="J95" s="47"/>
    </row>
    <row r="96" spans="2:10" ht="22.5" customHeight="1">
      <c r="B96" s="17"/>
      <c r="D96" s="61"/>
      <c r="E96" s="45"/>
      <c r="F96" s="61"/>
      <c r="G96" s="43"/>
      <c r="H96" s="61"/>
      <c r="I96" s="45"/>
      <c r="J96" s="61"/>
    </row>
    <row r="97" spans="1:11" ht="22.5" customHeight="1">
      <c r="A97" s="85" t="s">
        <v>16</v>
      </c>
      <c r="B97" s="17"/>
      <c r="C97" s="75"/>
      <c r="D97" s="92"/>
      <c r="E97" s="92"/>
      <c r="F97" s="92"/>
      <c r="G97" s="92"/>
      <c r="H97" s="92"/>
      <c r="I97" s="92"/>
      <c r="J97" s="92"/>
      <c r="K97" s="45"/>
    </row>
    <row r="98" spans="1:11" ht="22.5" customHeight="1">
      <c r="A98" s="93" t="s">
        <v>17</v>
      </c>
      <c r="B98" s="17"/>
      <c r="C98" s="92"/>
      <c r="D98" s="92"/>
      <c r="E98" s="92"/>
      <c r="F98" s="92"/>
      <c r="G98" s="92"/>
      <c r="H98" s="92"/>
      <c r="I98" s="92"/>
      <c r="J98" s="92"/>
      <c r="K98" s="45"/>
    </row>
    <row r="99" spans="1:11" ht="22.5" customHeight="1" thickBot="1">
      <c r="A99" s="93" t="s">
        <v>129</v>
      </c>
      <c r="B99" s="17"/>
      <c r="C99" s="34"/>
      <c r="D99" s="94">
        <v>9291530</v>
      </c>
      <c r="E99" s="34"/>
      <c r="F99" s="94">
        <v>9291530</v>
      </c>
      <c r="G99" s="34"/>
      <c r="H99" s="76">
        <v>9291530</v>
      </c>
      <c r="I99" s="34"/>
      <c r="J99" s="76">
        <v>9291530</v>
      </c>
      <c r="K99" s="45"/>
    </row>
    <row r="100" spans="1:11" ht="22.5" customHeight="1" thickTop="1">
      <c r="A100" s="93" t="s">
        <v>130</v>
      </c>
      <c r="B100" s="17"/>
      <c r="C100" s="34"/>
      <c r="D100" s="8">
        <v>8611242</v>
      </c>
      <c r="E100" s="34"/>
      <c r="F100" s="8">
        <v>8611242</v>
      </c>
      <c r="G100" s="34"/>
      <c r="H100" s="36">
        <v>8611242</v>
      </c>
      <c r="I100" s="34"/>
      <c r="J100" s="11">
        <v>8611242</v>
      </c>
      <c r="K100" s="45"/>
    </row>
    <row r="101" spans="1:11" ht="22.5" customHeight="1">
      <c r="A101" s="95" t="s">
        <v>131</v>
      </c>
      <c r="C101" s="96"/>
      <c r="D101" s="96">
        <v>-2909249</v>
      </c>
      <c r="E101" s="96"/>
      <c r="F101" s="218">
        <v>-2909249</v>
      </c>
      <c r="G101" s="96"/>
      <c r="H101" s="86">
        <v>0</v>
      </c>
      <c r="I101" s="96"/>
      <c r="J101" s="86">
        <v>0</v>
      </c>
      <c r="K101" s="45"/>
    </row>
    <row r="102" spans="1:11" ht="22.5" customHeight="1">
      <c r="A102" s="93" t="s">
        <v>60</v>
      </c>
      <c r="C102" s="96"/>
      <c r="D102" s="97"/>
      <c r="E102" s="96"/>
      <c r="F102" s="97"/>
      <c r="G102" s="96"/>
      <c r="H102" s="96"/>
      <c r="I102" s="96"/>
      <c r="J102" s="96"/>
      <c r="K102" s="45"/>
    </row>
    <row r="103" spans="1:11" ht="22.5" customHeight="1">
      <c r="A103" s="67" t="s">
        <v>132</v>
      </c>
      <c r="B103" s="17"/>
      <c r="C103" s="34"/>
      <c r="D103" s="91">
        <v>57298909</v>
      </c>
      <c r="E103" s="34"/>
      <c r="F103" s="91">
        <v>57298909</v>
      </c>
      <c r="G103" s="34"/>
      <c r="H103" s="8">
        <v>56408882</v>
      </c>
      <c r="I103" s="34"/>
      <c r="J103" s="8">
        <v>56408882</v>
      </c>
      <c r="K103" s="45"/>
    </row>
    <row r="104" spans="1:11" ht="22.5" customHeight="1">
      <c r="A104" s="35" t="s">
        <v>199</v>
      </c>
      <c r="B104" s="17"/>
      <c r="C104" s="34"/>
      <c r="D104" s="91">
        <v>3470021</v>
      </c>
      <c r="E104" s="34"/>
      <c r="F104" s="91">
        <v>3470021</v>
      </c>
      <c r="G104" s="34"/>
      <c r="H104" s="36">
        <v>3470021</v>
      </c>
      <c r="I104" s="34"/>
      <c r="J104" s="11">
        <v>3470021</v>
      </c>
      <c r="K104" s="45"/>
    </row>
    <row r="105" spans="1:11" ht="22.5" customHeight="1">
      <c r="A105" s="35" t="s">
        <v>200</v>
      </c>
      <c r="B105" s="17"/>
      <c r="C105" s="34"/>
      <c r="D105" s="91"/>
      <c r="E105" s="34"/>
      <c r="F105" s="91"/>
      <c r="G105" s="34"/>
      <c r="H105" s="34"/>
      <c r="I105" s="34"/>
      <c r="J105" s="34"/>
      <c r="K105" s="45"/>
    </row>
    <row r="106" spans="1:11" ht="22.5" customHeight="1">
      <c r="A106" s="35" t="s">
        <v>201</v>
      </c>
      <c r="B106" s="17"/>
      <c r="C106" s="34"/>
      <c r="D106" s="91">
        <v>4072463</v>
      </c>
      <c r="E106" s="34"/>
      <c r="F106" s="91">
        <v>3500083</v>
      </c>
      <c r="G106" s="34"/>
      <c r="H106" s="86">
        <v>0</v>
      </c>
      <c r="I106" s="96"/>
      <c r="J106" s="86">
        <v>0</v>
      </c>
      <c r="K106" s="45"/>
    </row>
    <row r="107" spans="1:11" ht="22.5" customHeight="1">
      <c r="A107" s="35" t="s">
        <v>113</v>
      </c>
      <c r="B107" s="17"/>
      <c r="C107" s="34"/>
      <c r="D107" s="91"/>
      <c r="E107" s="34"/>
      <c r="F107" s="91"/>
      <c r="G107" s="34"/>
      <c r="H107" s="34"/>
      <c r="I107" s="34"/>
      <c r="J107" s="34"/>
      <c r="K107" s="45"/>
    </row>
    <row r="108" spans="1:11" ht="22.5" customHeight="1">
      <c r="A108" s="35" t="s">
        <v>114</v>
      </c>
      <c r="B108" s="17"/>
      <c r="C108" s="34"/>
      <c r="D108" s="96">
        <v>-5159</v>
      </c>
      <c r="E108" s="34"/>
      <c r="F108" s="96">
        <v>-5159</v>
      </c>
      <c r="G108" s="34"/>
      <c r="H108" s="36">
        <v>490423</v>
      </c>
      <c r="I108" s="34"/>
      <c r="J108" s="11">
        <v>490423</v>
      </c>
      <c r="K108" s="45"/>
    </row>
    <row r="109" spans="1:11" ht="22.5" customHeight="1">
      <c r="A109" s="93" t="s">
        <v>42</v>
      </c>
      <c r="B109" s="17"/>
      <c r="C109" s="34"/>
      <c r="D109" s="91"/>
      <c r="E109" s="34"/>
      <c r="F109" s="91"/>
      <c r="G109" s="34"/>
      <c r="H109" s="34"/>
      <c r="I109" s="34"/>
      <c r="J109" s="34"/>
      <c r="K109" s="45"/>
    </row>
    <row r="110" spans="1:11" ht="22.5" customHeight="1">
      <c r="A110" s="93" t="s">
        <v>133</v>
      </c>
      <c r="B110" s="17"/>
      <c r="C110" s="34"/>
      <c r="D110" s="91"/>
      <c r="E110" s="34"/>
      <c r="F110" s="91"/>
      <c r="G110" s="34"/>
      <c r="H110" s="34"/>
      <c r="I110" s="34"/>
      <c r="J110" s="34"/>
      <c r="K110" s="45"/>
    </row>
    <row r="111" spans="1:11" ht="22.5" customHeight="1">
      <c r="A111" s="93" t="s">
        <v>134</v>
      </c>
      <c r="B111" s="17"/>
      <c r="C111" s="34"/>
      <c r="D111" s="8">
        <v>929166</v>
      </c>
      <c r="E111" s="34"/>
      <c r="F111" s="8">
        <v>929166</v>
      </c>
      <c r="G111" s="34"/>
      <c r="H111" s="8">
        <v>929166</v>
      </c>
      <c r="I111" s="34"/>
      <c r="J111" s="8">
        <v>929166</v>
      </c>
      <c r="K111" s="45"/>
    </row>
    <row r="112" spans="1:11" ht="22.5" customHeight="1">
      <c r="A112" s="93" t="s">
        <v>135</v>
      </c>
      <c r="B112" s="17"/>
      <c r="C112" s="34"/>
      <c r="D112" s="91">
        <v>100631694</v>
      </c>
      <c r="E112" s="34"/>
      <c r="F112" s="91">
        <v>92078740</v>
      </c>
      <c r="G112" s="34"/>
      <c r="H112" s="25">
        <v>52209633</v>
      </c>
      <c r="I112" s="34"/>
      <c r="J112" s="25">
        <v>53296242</v>
      </c>
      <c r="K112" s="45"/>
    </row>
    <row r="113" spans="1:11" ht="22.5" customHeight="1">
      <c r="A113" s="37" t="s">
        <v>85</v>
      </c>
      <c r="B113" s="17"/>
      <c r="C113" s="34"/>
      <c r="D113" s="26">
        <v>-20091634</v>
      </c>
      <c r="E113" s="34"/>
      <c r="F113" s="26">
        <v>-12440598</v>
      </c>
      <c r="G113" s="34"/>
      <c r="H113" s="14">
        <v>2821928</v>
      </c>
      <c r="I113" s="34"/>
      <c r="J113" s="14">
        <v>2821928</v>
      </c>
      <c r="K113" s="45"/>
    </row>
    <row r="114" spans="1:22" s="4" customFormat="1" ht="22.5" customHeight="1">
      <c r="A114" s="70" t="s">
        <v>86</v>
      </c>
      <c r="B114" s="12"/>
      <c r="C114" s="16"/>
      <c r="D114" s="16">
        <f>SUM(D100:D113)</f>
        <v>152007453</v>
      </c>
      <c r="E114" s="16"/>
      <c r="F114" s="16">
        <f>SUM(F100:F113)</f>
        <v>150533155</v>
      </c>
      <c r="G114" s="16"/>
      <c r="H114" s="16">
        <f>SUM(H100:H113)</f>
        <v>124941295</v>
      </c>
      <c r="I114" s="16"/>
      <c r="J114" s="16">
        <f>SUM(J100:J113)</f>
        <v>126027904</v>
      </c>
      <c r="K114" s="49"/>
      <c r="L114" s="196"/>
      <c r="M114" s="196"/>
      <c r="N114" s="196"/>
      <c r="O114" s="9"/>
      <c r="P114" s="198"/>
      <c r="Q114" s="198"/>
      <c r="R114" s="198"/>
      <c r="V114" s="9"/>
    </row>
    <row r="115" spans="1:22" s="53" customFormat="1" ht="22.5" customHeight="1">
      <c r="A115" s="77" t="s">
        <v>164</v>
      </c>
      <c r="B115" s="2"/>
      <c r="C115" s="71"/>
      <c r="D115" s="145">
        <v>15000000</v>
      </c>
      <c r="E115" s="71"/>
      <c r="F115" s="145">
        <v>15000000</v>
      </c>
      <c r="G115" s="71"/>
      <c r="H115" s="145">
        <v>15000000</v>
      </c>
      <c r="I115" s="71"/>
      <c r="J115" s="145">
        <v>15000000</v>
      </c>
      <c r="K115" s="129"/>
      <c r="L115" s="195"/>
      <c r="M115" s="195"/>
      <c r="N115" s="195"/>
      <c r="O115" s="33"/>
      <c r="P115" s="198"/>
      <c r="Q115" s="198"/>
      <c r="R115" s="198"/>
      <c r="V115" s="8"/>
    </row>
    <row r="116" spans="1:22" s="4" customFormat="1" ht="22.5" customHeight="1">
      <c r="A116" s="70" t="s">
        <v>136</v>
      </c>
      <c r="B116" s="12"/>
      <c r="C116" s="16"/>
      <c r="D116" s="16">
        <f>SUM(D114:D115)</f>
        <v>167007453</v>
      </c>
      <c r="E116" s="16"/>
      <c r="F116" s="16">
        <f>SUM(F114:F115)</f>
        <v>165533155</v>
      </c>
      <c r="G116" s="16"/>
      <c r="H116" s="16">
        <f>SUM(H114:H115)</f>
        <v>139941295</v>
      </c>
      <c r="I116" s="16"/>
      <c r="J116" s="16">
        <f>SUM(J114:J115)</f>
        <v>141027904</v>
      </c>
      <c r="K116" s="49"/>
      <c r="L116" s="196"/>
      <c r="M116" s="196"/>
      <c r="N116" s="196"/>
      <c r="O116" s="9"/>
      <c r="P116" s="198"/>
      <c r="Q116" s="198"/>
      <c r="R116" s="198"/>
      <c r="V116" s="9"/>
    </row>
    <row r="117" spans="1:11" ht="22.5" customHeight="1">
      <c r="A117" s="67" t="s">
        <v>102</v>
      </c>
      <c r="C117" s="34"/>
      <c r="D117" s="26">
        <v>48756403</v>
      </c>
      <c r="E117" s="34"/>
      <c r="F117" s="26">
        <v>53125099</v>
      </c>
      <c r="G117" s="34"/>
      <c r="H117" s="74">
        <v>0</v>
      </c>
      <c r="I117" s="13"/>
      <c r="J117" s="216">
        <v>0</v>
      </c>
      <c r="K117" s="45"/>
    </row>
    <row r="118" spans="1:22" s="4" customFormat="1" ht="22.5" customHeight="1">
      <c r="A118" s="70" t="s">
        <v>18</v>
      </c>
      <c r="B118" s="2"/>
      <c r="C118" s="52"/>
      <c r="D118" s="72">
        <f>SUM(D116:D117)</f>
        <v>215763856</v>
      </c>
      <c r="E118" s="52"/>
      <c r="F118" s="72">
        <f>SUM(F116:F117)</f>
        <v>218658254</v>
      </c>
      <c r="G118" s="52"/>
      <c r="H118" s="72">
        <f>SUM(H116:H117)</f>
        <v>139941295</v>
      </c>
      <c r="I118" s="52"/>
      <c r="J118" s="72">
        <f>SUM(J116:J117)</f>
        <v>141027904</v>
      </c>
      <c r="K118" s="49"/>
      <c r="L118" s="196"/>
      <c r="M118" s="196"/>
      <c r="N118" s="196"/>
      <c r="O118" s="9"/>
      <c r="P118" s="198"/>
      <c r="Q118" s="198"/>
      <c r="R118" s="198"/>
      <c r="V118" s="9"/>
    </row>
    <row r="119" spans="1:11" ht="22.5" customHeight="1">
      <c r="A119" s="70"/>
      <c r="C119" s="13"/>
      <c r="D119" s="13"/>
      <c r="E119" s="13"/>
      <c r="F119" s="13"/>
      <c r="G119" s="13"/>
      <c r="H119" s="13"/>
      <c r="I119" s="13"/>
      <c r="J119" s="13"/>
      <c r="K119" s="45"/>
    </row>
    <row r="120" spans="1:19" ht="22.5" customHeight="1" thickBot="1">
      <c r="A120" s="70" t="s">
        <v>19</v>
      </c>
      <c r="C120" s="16"/>
      <c r="D120" s="90">
        <f>SUM(D87+D118)</f>
        <v>626508682</v>
      </c>
      <c r="E120" s="16"/>
      <c r="F120" s="90">
        <f>SUM(F87+F118)</f>
        <v>628090851</v>
      </c>
      <c r="G120" s="16"/>
      <c r="H120" s="90">
        <f>SUM(H87+H118)</f>
        <v>265466385</v>
      </c>
      <c r="I120" s="16"/>
      <c r="J120" s="90">
        <f>SUM(J87+J118)</f>
        <v>266898215</v>
      </c>
      <c r="K120" s="45"/>
      <c r="N120" s="197"/>
      <c r="O120" s="135"/>
      <c r="S120" s="144"/>
    </row>
    <row r="121" spans="1:11" ht="22.5" customHeight="1" thickTop="1">
      <c r="A121" s="93"/>
      <c r="B121" s="17"/>
      <c r="C121" s="45"/>
      <c r="D121" s="34"/>
      <c r="E121" s="45"/>
      <c r="F121" s="34"/>
      <c r="G121" s="45"/>
      <c r="H121" s="34"/>
      <c r="I121" s="45"/>
      <c r="J121" s="34"/>
      <c r="K121" s="45"/>
    </row>
    <row r="122" spans="1:11" ht="22.5" customHeight="1">
      <c r="A122" s="93"/>
      <c r="B122" s="17"/>
      <c r="C122" s="45"/>
      <c r="D122" s="213"/>
      <c r="E122" s="213"/>
      <c r="F122" s="213"/>
      <c r="G122" s="213"/>
      <c r="H122" s="213"/>
      <c r="I122" s="213"/>
      <c r="J122" s="213"/>
      <c r="K122" s="45"/>
    </row>
    <row r="123" spans="1:10" ht="22.5" customHeight="1">
      <c r="A123" s="70"/>
      <c r="B123" s="12"/>
      <c r="C123" s="4"/>
      <c r="D123" s="10"/>
      <c r="E123" s="9"/>
      <c r="F123" s="10"/>
      <c r="G123" s="9"/>
      <c r="H123" s="10"/>
      <c r="I123" s="9"/>
      <c r="J123" s="10"/>
    </row>
  </sheetData>
  <sheetProtection/>
  <mergeCells count="8">
    <mergeCell ref="D4:F4"/>
    <mergeCell ref="H4:J4"/>
    <mergeCell ref="D92:F92"/>
    <mergeCell ref="H92:J92"/>
    <mergeCell ref="D30:F30"/>
    <mergeCell ref="H30:J30"/>
    <mergeCell ref="D61:F61"/>
    <mergeCell ref="H61:J61"/>
  </mergeCells>
  <printOptions/>
  <pageMargins left="0.7" right="0.7" top="0.48" bottom="0.5" header="0.5" footer="0.5"/>
  <pageSetup firstPageNumber="3" useFirstPageNumber="1" fitToHeight="4" horizontalDpi="600" verticalDpi="600" orientation="portrait" paperSize="9" scale="88" r:id="rId1"/>
  <headerFooter alignWithMargins="0">
    <oddFooter>&amp;Lหมายเหตุประกอบงบการเงินแบบย่อเป็นส่วนหนึ่งของงบการเงินระหว่างกาลนี้
&amp;C&amp;P</oddFooter>
  </headerFooter>
  <rowBreaks count="3" manualBreakCount="3">
    <brk id="26" max="255" man="1"/>
    <brk id="5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2"/>
  <sheetViews>
    <sheetView view="pageBreakPreview" zoomScaleNormal="80" zoomScaleSheetLayoutView="100" zoomScalePageLayoutView="0" workbookViewId="0" topLeftCell="A1">
      <selection activeCell="J186" sqref="J186"/>
    </sheetView>
  </sheetViews>
  <sheetFormatPr defaultColWidth="9.140625" defaultRowHeight="23.25" customHeight="1"/>
  <cols>
    <col min="1" max="1" width="40.8515625" style="67" customWidth="1"/>
    <col min="2" max="2" width="8.7109375" style="2" customWidth="1"/>
    <col min="3" max="3" width="0.85546875" style="3" customWidth="1"/>
    <col min="4" max="4" width="14.140625" style="3" customWidth="1"/>
    <col min="5" max="5" width="0.85546875" style="3" customWidth="1"/>
    <col min="6" max="6" width="13.57421875" style="3" customWidth="1"/>
    <col min="7" max="7" width="0.9921875" style="3" customWidth="1"/>
    <col min="8" max="8" width="14.140625" style="3" customWidth="1"/>
    <col min="9" max="9" width="0.85546875" style="3" customWidth="1"/>
    <col min="10" max="10" width="14.140625" style="3" customWidth="1"/>
    <col min="11" max="11" width="3.7109375" style="3" customWidth="1"/>
    <col min="12" max="12" width="16.00390625" style="3" bestFit="1" customWidth="1"/>
    <col min="13" max="13" width="17.140625" style="3" customWidth="1"/>
    <col min="14" max="14" width="1.8515625" style="3" customWidth="1"/>
    <col min="15" max="15" width="14.7109375" style="3" customWidth="1"/>
    <col min="16" max="16" width="12.421875" style="3" bestFit="1" customWidth="1"/>
    <col min="17" max="17" width="12.57421875" style="3" bestFit="1" customWidth="1"/>
    <col min="18" max="18" width="2.140625" style="3" customWidth="1"/>
    <col min="19" max="19" width="12.00390625" style="3" bestFit="1" customWidth="1"/>
    <col min="20" max="16384" width="9.140625" style="3" customWidth="1"/>
  </cols>
  <sheetData>
    <row r="1" spans="1:14" ht="22.5" customHeight="1">
      <c r="A1" s="64" t="s">
        <v>37</v>
      </c>
      <c r="B1" s="65"/>
      <c r="C1" s="66"/>
      <c r="D1" s="66"/>
      <c r="E1" s="66"/>
      <c r="F1" s="66"/>
      <c r="G1" s="66"/>
      <c r="H1" s="238"/>
      <c r="I1" s="238"/>
      <c r="J1" s="238"/>
      <c r="K1" s="150"/>
      <c r="L1" s="150"/>
      <c r="M1" s="150"/>
      <c r="N1" s="150"/>
    </row>
    <row r="2" spans="1:14" ht="22.5" customHeight="1">
      <c r="A2" s="64" t="s">
        <v>155</v>
      </c>
      <c r="B2" s="65"/>
      <c r="C2" s="66"/>
      <c r="D2" s="66"/>
      <c r="E2" s="66"/>
      <c r="F2" s="66"/>
      <c r="G2" s="66"/>
      <c r="H2" s="238"/>
      <c r="I2" s="238"/>
      <c r="J2" s="238"/>
      <c r="K2" s="150"/>
      <c r="L2" s="150"/>
      <c r="M2" s="150"/>
      <c r="N2" s="150"/>
    </row>
    <row r="3" spans="1:14" ht="24" customHeight="1">
      <c r="A3" s="6"/>
      <c r="B3" s="6"/>
      <c r="C3" s="66"/>
      <c r="D3" s="66"/>
      <c r="E3" s="66"/>
      <c r="F3" s="66"/>
      <c r="G3" s="66"/>
      <c r="H3" s="66"/>
      <c r="I3" s="66"/>
      <c r="J3" s="128" t="s">
        <v>79</v>
      </c>
      <c r="K3" s="150"/>
      <c r="L3" s="150"/>
      <c r="M3" s="150"/>
      <c r="N3" s="150"/>
    </row>
    <row r="4" spans="2:14" ht="24" customHeight="1">
      <c r="B4" s="17"/>
      <c r="C4" s="17"/>
      <c r="D4" s="233" t="s">
        <v>38</v>
      </c>
      <c r="E4" s="233"/>
      <c r="F4" s="233"/>
      <c r="G4" s="68"/>
      <c r="H4" s="233" t="s">
        <v>36</v>
      </c>
      <c r="I4" s="233"/>
      <c r="J4" s="233"/>
      <c r="K4" s="150"/>
      <c r="L4" s="150"/>
      <c r="M4" s="150"/>
      <c r="N4" s="150"/>
    </row>
    <row r="5" spans="2:16" ht="24" customHeight="1">
      <c r="B5" s="17"/>
      <c r="C5" s="17"/>
      <c r="D5" s="234" t="s">
        <v>203</v>
      </c>
      <c r="E5" s="235"/>
      <c r="F5" s="235"/>
      <c r="G5" s="129"/>
      <c r="H5" s="234" t="s">
        <v>203</v>
      </c>
      <c r="I5" s="235"/>
      <c r="J5" s="235"/>
      <c r="K5" s="150"/>
      <c r="L5" s="150"/>
      <c r="M5" s="150"/>
      <c r="N5" s="150"/>
      <c r="O5" s="117"/>
      <c r="P5" s="117"/>
    </row>
    <row r="6" spans="2:16" ht="24" customHeight="1">
      <c r="B6" s="17"/>
      <c r="C6" s="17"/>
      <c r="D6" s="237" t="s">
        <v>297</v>
      </c>
      <c r="E6" s="237"/>
      <c r="F6" s="237"/>
      <c r="G6" s="79"/>
      <c r="H6" s="237" t="s">
        <v>297</v>
      </c>
      <c r="I6" s="237"/>
      <c r="J6" s="237"/>
      <c r="K6" s="150"/>
      <c r="L6" s="150"/>
      <c r="M6" s="150"/>
      <c r="N6" s="150"/>
      <c r="O6" s="117"/>
      <c r="P6" s="117"/>
    </row>
    <row r="7" spans="2:16" ht="23.25" customHeight="1">
      <c r="B7" s="17" t="s">
        <v>1</v>
      </c>
      <c r="C7" s="69"/>
      <c r="D7" s="47">
        <v>2562</v>
      </c>
      <c r="E7" s="69"/>
      <c r="F7" s="47">
        <v>2561</v>
      </c>
      <c r="G7" s="43"/>
      <c r="H7" s="47">
        <v>2562</v>
      </c>
      <c r="I7" s="69"/>
      <c r="J7" s="47">
        <v>2561</v>
      </c>
      <c r="K7" s="150"/>
      <c r="L7" s="150"/>
      <c r="M7" s="150"/>
      <c r="N7" s="150"/>
      <c r="O7" s="117"/>
      <c r="P7" s="117"/>
    </row>
    <row r="8" spans="1:16" ht="21.75" customHeight="1">
      <c r="A8" s="85" t="s">
        <v>137</v>
      </c>
      <c r="B8" s="2">
        <v>4</v>
      </c>
      <c r="C8" s="13"/>
      <c r="D8" s="34"/>
      <c r="E8" s="34"/>
      <c r="F8" s="34"/>
      <c r="G8" s="34"/>
      <c r="H8" s="34"/>
      <c r="I8" s="34"/>
      <c r="J8" s="34"/>
      <c r="K8" s="150"/>
      <c r="L8" s="150"/>
      <c r="M8" s="150"/>
      <c r="N8" s="150"/>
      <c r="O8" s="117"/>
      <c r="P8" s="117"/>
    </row>
    <row r="9" spans="1:19" ht="21.75" customHeight="1">
      <c r="A9" s="67" t="s">
        <v>54</v>
      </c>
      <c r="B9" s="2">
        <v>14</v>
      </c>
      <c r="C9" s="13"/>
      <c r="D9" s="75">
        <v>132597046</v>
      </c>
      <c r="E9" s="13"/>
      <c r="F9" s="75">
        <v>141392707</v>
      </c>
      <c r="G9" s="13"/>
      <c r="H9" s="13">
        <v>6553027</v>
      </c>
      <c r="I9" s="13"/>
      <c r="J9" s="13">
        <v>6865081</v>
      </c>
      <c r="K9" s="150"/>
      <c r="L9" s="150"/>
      <c r="M9" s="75"/>
      <c r="N9" s="13"/>
      <c r="O9" s="75"/>
      <c r="P9" s="117"/>
      <c r="Q9" s="75"/>
      <c r="R9" s="75"/>
      <c r="S9" s="75"/>
    </row>
    <row r="10" spans="1:16" ht="21" customHeight="1">
      <c r="A10" s="35" t="s">
        <v>77</v>
      </c>
      <c r="C10" s="98"/>
      <c r="D10" s="152">
        <v>3541548</v>
      </c>
      <c r="E10" s="98"/>
      <c r="F10" s="75">
        <v>1056326</v>
      </c>
      <c r="G10" s="13"/>
      <c r="H10" s="152">
        <v>0</v>
      </c>
      <c r="I10" s="13"/>
      <c r="J10" s="152" t="s">
        <v>94</v>
      </c>
      <c r="K10" s="150"/>
      <c r="M10" s="201"/>
      <c r="N10" s="98"/>
      <c r="O10" s="201"/>
      <c r="P10" s="117"/>
    </row>
    <row r="11" spans="1:16" ht="21.75" customHeight="1">
      <c r="A11" s="35" t="s">
        <v>20</v>
      </c>
      <c r="C11" s="13"/>
      <c r="D11" s="75">
        <v>262890</v>
      </c>
      <c r="E11" s="13"/>
      <c r="F11" s="75">
        <v>251983</v>
      </c>
      <c r="G11" s="13"/>
      <c r="H11" s="13">
        <v>1105131</v>
      </c>
      <c r="I11" s="13"/>
      <c r="J11" s="151">
        <v>1054334</v>
      </c>
      <c r="K11" s="150"/>
      <c r="L11" s="150"/>
      <c r="M11" s="75"/>
      <c r="N11" s="13"/>
      <c r="O11" s="75"/>
      <c r="P11" s="117"/>
    </row>
    <row r="12" spans="1:16" ht="21.75" customHeight="1">
      <c r="A12" s="35" t="s">
        <v>47</v>
      </c>
      <c r="C12" s="13"/>
      <c r="D12" s="152">
        <v>0</v>
      </c>
      <c r="E12" s="13"/>
      <c r="F12" s="75">
        <v>3</v>
      </c>
      <c r="G12" s="13"/>
      <c r="H12" s="13">
        <v>2178995</v>
      </c>
      <c r="I12" s="13"/>
      <c r="J12" s="151">
        <v>1542152</v>
      </c>
      <c r="K12" s="150"/>
      <c r="L12" s="150"/>
      <c r="M12" s="200"/>
      <c r="N12" s="13"/>
      <c r="O12" s="201"/>
      <c r="P12" s="117"/>
    </row>
    <row r="13" spans="1:16" ht="21.75" customHeight="1">
      <c r="A13" s="67" t="s">
        <v>21</v>
      </c>
      <c r="C13" s="13"/>
      <c r="D13" s="75">
        <v>699456</v>
      </c>
      <c r="E13" s="13"/>
      <c r="F13" s="75">
        <v>543395</v>
      </c>
      <c r="G13" s="13"/>
      <c r="H13" s="13">
        <v>72302</v>
      </c>
      <c r="I13" s="13"/>
      <c r="J13" s="99">
        <v>14164</v>
      </c>
      <c r="K13" s="150"/>
      <c r="L13" s="150"/>
      <c r="M13" s="150"/>
      <c r="N13" s="150"/>
      <c r="O13" s="117"/>
      <c r="P13" s="117"/>
    </row>
    <row r="14" spans="1:14" s="4" customFormat="1" ht="21.75" customHeight="1">
      <c r="A14" s="70" t="s">
        <v>22</v>
      </c>
      <c r="B14" s="12"/>
      <c r="C14" s="16"/>
      <c r="D14" s="89">
        <f>SUM(D9:D13)</f>
        <v>137100940</v>
      </c>
      <c r="E14" s="16"/>
      <c r="F14" s="89">
        <f>SUM(F9:F13)</f>
        <v>143244414</v>
      </c>
      <c r="G14" s="16"/>
      <c r="H14" s="89">
        <f>SUM(H9:H13)</f>
        <v>9909455</v>
      </c>
      <c r="I14" s="16"/>
      <c r="J14" s="89">
        <f>SUM(J9:J13)</f>
        <v>9475731</v>
      </c>
      <c r="K14" s="153"/>
      <c r="L14" s="150"/>
      <c r="M14" s="153"/>
      <c r="N14" s="153"/>
    </row>
    <row r="15" spans="1:14" ht="9.75" customHeight="1">
      <c r="A15" s="239"/>
      <c r="B15" s="239"/>
      <c r="C15" s="13"/>
      <c r="D15" s="13"/>
      <c r="E15" s="13"/>
      <c r="F15" s="13"/>
      <c r="G15" s="13"/>
      <c r="H15" s="13"/>
      <c r="I15" s="13"/>
      <c r="J15" s="13"/>
      <c r="K15" s="150"/>
      <c r="L15" s="153"/>
      <c r="M15" s="150"/>
      <c r="N15" s="150"/>
    </row>
    <row r="16" spans="1:14" ht="21.75" customHeight="1">
      <c r="A16" s="85" t="s">
        <v>138</v>
      </c>
      <c r="B16" s="2">
        <v>4</v>
      </c>
      <c r="C16" s="13"/>
      <c r="D16" s="13"/>
      <c r="E16" s="13"/>
      <c r="F16" s="13"/>
      <c r="G16" s="13"/>
      <c r="H16" s="13"/>
      <c r="I16" s="13"/>
      <c r="J16" s="13"/>
      <c r="K16" s="150"/>
      <c r="L16" s="150"/>
      <c r="M16" s="150"/>
      <c r="N16" s="150"/>
    </row>
    <row r="17" spans="1:14" ht="21.75" customHeight="1">
      <c r="A17" s="67" t="s">
        <v>52</v>
      </c>
      <c r="C17" s="13"/>
      <c r="D17" s="75">
        <v>114660361</v>
      </c>
      <c r="E17" s="13"/>
      <c r="F17" s="75">
        <v>121782909</v>
      </c>
      <c r="G17" s="13"/>
      <c r="H17" s="13">
        <v>5968253</v>
      </c>
      <c r="I17" s="13"/>
      <c r="J17" s="13">
        <v>6307325</v>
      </c>
      <c r="K17" s="150"/>
      <c r="L17" s="150"/>
      <c r="M17" s="150"/>
      <c r="N17" s="150"/>
    </row>
    <row r="18" spans="1:14" ht="21.75" customHeight="1">
      <c r="A18" s="35" t="s">
        <v>241</v>
      </c>
      <c r="C18" s="13"/>
      <c r="D18" s="75"/>
      <c r="E18" s="13"/>
      <c r="F18" s="75"/>
      <c r="G18" s="13"/>
      <c r="H18" s="13"/>
      <c r="I18" s="13"/>
      <c r="J18" s="13"/>
      <c r="K18" s="150"/>
      <c r="L18" s="150"/>
      <c r="M18" s="150"/>
      <c r="N18" s="150"/>
    </row>
    <row r="19" spans="1:14" ht="21.75" customHeight="1">
      <c r="A19" s="35" t="s">
        <v>204</v>
      </c>
      <c r="C19" s="13"/>
      <c r="D19" s="75">
        <v>-643769</v>
      </c>
      <c r="E19" s="13"/>
      <c r="F19" s="152">
        <v>-517825</v>
      </c>
      <c r="G19" s="13"/>
      <c r="H19" s="152">
        <v>0</v>
      </c>
      <c r="I19" s="13"/>
      <c r="J19" s="152">
        <v>0</v>
      </c>
      <c r="K19" s="150"/>
      <c r="L19" s="150"/>
      <c r="M19" s="150"/>
      <c r="N19" s="150"/>
    </row>
    <row r="20" spans="1:14" ht="21.75" customHeight="1">
      <c r="A20" s="77" t="s">
        <v>175</v>
      </c>
      <c r="C20" s="13"/>
      <c r="D20" s="75">
        <v>5310308</v>
      </c>
      <c r="E20" s="13"/>
      <c r="F20" s="75">
        <v>5313624</v>
      </c>
      <c r="G20" s="13"/>
      <c r="H20" s="13">
        <v>225774</v>
      </c>
      <c r="I20" s="13"/>
      <c r="J20" s="13">
        <v>209716</v>
      </c>
      <c r="K20" s="150"/>
      <c r="L20" s="150"/>
      <c r="M20" s="150"/>
      <c r="N20" s="150"/>
    </row>
    <row r="21" spans="1:14" ht="21.75" customHeight="1">
      <c r="A21" s="67" t="s">
        <v>61</v>
      </c>
      <c r="C21" s="13"/>
      <c r="D21" s="75">
        <v>8143267</v>
      </c>
      <c r="E21" s="13"/>
      <c r="F21" s="75">
        <f>7357501</f>
        <v>7357501</v>
      </c>
      <c r="G21" s="13"/>
      <c r="H21" s="13">
        <v>645786</v>
      </c>
      <c r="I21" s="13"/>
      <c r="J21" s="13">
        <v>760081</v>
      </c>
      <c r="K21" s="150"/>
      <c r="L21" s="150"/>
      <c r="M21" s="150"/>
      <c r="N21" s="150"/>
    </row>
    <row r="22" spans="1:14" ht="21.75" customHeight="1">
      <c r="A22" s="77" t="s">
        <v>281</v>
      </c>
      <c r="C22" s="13"/>
      <c r="D22" s="152">
        <v>0</v>
      </c>
      <c r="E22" s="13"/>
      <c r="F22" s="152">
        <v>0</v>
      </c>
      <c r="G22" s="13"/>
      <c r="H22" s="13">
        <v>19000</v>
      </c>
      <c r="I22" s="13"/>
      <c r="J22" s="152">
        <v>0</v>
      </c>
      <c r="K22" s="150"/>
      <c r="L22" s="150"/>
      <c r="M22" s="150"/>
      <c r="N22" s="150"/>
    </row>
    <row r="23" spans="1:14" ht="21.75" customHeight="1">
      <c r="A23" s="67" t="s">
        <v>156</v>
      </c>
      <c r="C23" s="13"/>
      <c r="D23" s="75">
        <v>123711</v>
      </c>
      <c r="E23" s="13"/>
      <c r="F23" s="152">
        <v>111862</v>
      </c>
      <c r="G23" s="34"/>
      <c r="H23" s="152">
        <v>117449</v>
      </c>
      <c r="I23" s="34"/>
      <c r="J23" s="152">
        <v>276975</v>
      </c>
      <c r="K23" s="150"/>
      <c r="L23" s="150"/>
      <c r="M23" s="150"/>
      <c r="N23" s="150"/>
    </row>
    <row r="24" spans="1:14" ht="21">
      <c r="A24" s="35" t="s">
        <v>66</v>
      </c>
      <c r="B24" s="3"/>
      <c r="D24" s="100">
        <v>3380110</v>
      </c>
      <c r="F24" s="100">
        <v>2745727</v>
      </c>
      <c r="H24" s="154">
        <v>1113844</v>
      </c>
      <c r="I24" s="45"/>
      <c r="J24" s="154">
        <v>909030</v>
      </c>
      <c r="K24" s="150"/>
      <c r="L24" s="150"/>
      <c r="M24" s="150"/>
      <c r="N24" s="150"/>
    </row>
    <row r="25" spans="1:14" ht="21.75" customHeight="1">
      <c r="A25" s="70" t="s">
        <v>23</v>
      </c>
      <c r="B25" s="12"/>
      <c r="C25" s="16"/>
      <c r="D25" s="72">
        <f>SUM(D17:D24)</f>
        <v>130973988</v>
      </c>
      <c r="E25" s="16"/>
      <c r="F25" s="72">
        <f>SUM(F17:F24)</f>
        <v>136793798</v>
      </c>
      <c r="G25" s="16"/>
      <c r="H25" s="72">
        <f>SUM(H17:H24)</f>
        <v>8090106</v>
      </c>
      <c r="I25" s="16"/>
      <c r="J25" s="72">
        <f>SUM(J17:J24)</f>
        <v>8463127</v>
      </c>
      <c r="K25" s="150"/>
      <c r="L25" s="150"/>
      <c r="M25" s="150"/>
      <c r="N25" s="150"/>
    </row>
    <row r="26" spans="1:14" ht="9.75" customHeight="1">
      <c r="A26" s="239"/>
      <c r="B26" s="239"/>
      <c r="C26" s="13"/>
      <c r="D26" s="13"/>
      <c r="E26" s="13"/>
      <c r="F26" s="13"/>
      <c r="G26" s="13"/>
      <c r="H26" s="13"/>
      <c r="I26" s="13"/>
      <c r="J26" s="13"/>
      <c r="K26" s="150"/>
      <c r="L26" s="150"/>
      <c r="M26" s="150"/>
      <c r="N26" s="150"/>
    </row>
    <row r="27" spans="1:14" ht="21.75" customHeight="1">
      <c r="A27" s="67" t="s">
        <v>157</v>
      </c>
      <c r="C27" s="13"/>
      <c r="K27" s="150"/>
      <c r="L27" s="150"/>
      <c r="M27" s="150"/>
      <c r="N27" s="150"/>
    </row>
    <row r="28" spans="1:14" ht="21.75" customHeight="1">
      <c r="A28" s="35" t="s">
        <v>148</v>
      </c>
      <c r="B28" s="155"/>
      <c r="C28" s="13"/>
      <c r="D28" s="100">
        <v>2260499</v>
      </c>
      <c r="E28" s="13"/>
      <c r="F28" s="100">
        <v>2095645</v>
      </c>
      <c r="G28" s="13"/>
      <c r="H28" s="114">
        <v>0</v>
      </c>
      <c r="I28" s="13"/>
      <c r="J28" s="114">
        <v>0</v>
      </c>
      <c r="K28" s="150"/>
      <c r="L28" s="150"/>
      <c r="M28" s="150"/>
      <c r="N28" s="150"/>
    </row>
    <row r="29" spans="1:18" ht="21.75" customHeight="1">
      <c r="A29" s="70" t="s">
        <v>154</v>
      </c>
      <c r="C29" s="13"/>
      <c r="D29" s="16">
        <f>D14-D25+D28</f>
        <v>8387451</v>
      </c>
      <c r="E29" s="13"/>
      <c r="F29" s="16">
        <f>F14-F25+F28</f>
        <v>8546261</v>
      </c>
      <c r="G29" s="16"/>
      <c r="H29" s="16">
        <f>H14-H25+H28</f>
        <v>1819349</v>
      </c>
      <c r="I29" s="16"/>
      <c r="J29" s="16">
        <f>J14-J25+J28</f>
        <v>1012604</v>
      </c>
      <c r="K29" s="150"/>
      <c r="L29" s="150"/>
      <c r="M29" s="117"/>
      <c r="N29" s="117"/>
      <c r="O29" s="117"/>
      <c r="P29" s="117"/>
      <c r="Q29" s="117"/>
      <c r="R29" s="117"/>
    </row>
    <row r="30" spans="1:18" ht="21.75" customHeight="1">
      <c r="A30" s="67" t="s">
        <v>115</v>
      </c>
      <c r="C30" s="13"/>
      <c r="D30" s="100">
        <v>1399901</v>
      </c>
      <c r="E30" s="13"/>
      <c r="F30" s="100">
        <v>1572776</v>
      </c>
      <c r="G30" s="13"/>
      <c r="H30" s="156">
        <v>503264</v>
      </c>
      <c r="I30" s="13"/>
      <c r="J30" s="156">
        <v>-122794</v>
      </c>
      <c r="K30" s="150"/>
      <c r="L30" s="117"/>
      <c r="M30" s="117"/>
      <c r="N30" s="117"/>
      <c r="O30" s="117"/>
      <c r="P30" s="117"/>
      <c r="Q30" s="117"/>
      <c r="R30" s="117"/>
    </row>
    <row r="31" spans="1:18" ht="22.5" customHeight="1" thickBot="1">
      <c r="A31" s="70" t="s">
        <v>158</v>
      </c>
      <c r="C31" s="16"/>
      <c r="D31" s="90">
        <f>D29-D30</f>
        <v>6987550</v>
      </c>
      <c r="E31" s="16"/>
      <c r="F31" s="90">
        <f>F29-F30</f>
        <v>6973485</v>
      </c>
      <c r="G31" s="16"/>
      <c r="H31" s="90">
        <f>H29-H30</f>
        <v>1316085</v>
      </c>
      <c r="I31" s="16"/>
      <c r="J31" s="90">
        <f>J29-J30</f>
        <v>1135398</v>
      </c>
      <c r="K31" s="150"/>
      <c r="L31" s="117"/>
      <c r="M31" s="117"/>
      <c r="N31" s="117"/>
      <c r="O31" s="117"/>
      <c r="P31" s="117"/>
      <c r="Q31" s="117"/>
      <c r="R31" s="117"/>
    </row>
    <row r="32" spans="1:14" ht="22.5" customHeight="1" thickTop="1">
      <c r="A32" s="70"/>
      <c r="C32" s="16"/>
      <c r="D32" s="52"/>
      <c r="E32" s="16"/>
      <c r="F32" s="52"/>
      <c r="G32" s="16"/>
      <c r="H32" s="52"/>
      <c r="I32" s="16"/>
      <c r="J32" s="52"/>
      <c r="K32" s="150"/>
      <c r="L32" s="117"/>
      <c r="M32" s="150"/>
      <c r="N32" s="150"/>
    </row>
    <row r="33" spans="1:14" ht="22.5" customHeight="1">
      <c r="A33" s="64" t="s">
        <v>37</v>
      </c>
      <c r="B33" s="65"/>
      <c r="C33" s="66"/>
      <c r="D33" s="66"/>
      <c r="E33" s="66"/>
      <c r="F33" s="66"/>
      <c r="G33" s="66"/>
      <c r="H33" s="238"/>
      <c r="I33" s="238"/>
      <c r="J33" s="238"/>
      <c r="K33" s="150"/>
      <c r="L33" s="150"/>
      <c r="M33" s="150"/>
      <c r="N33" s="150"/>
    </row>
    <row r="34" spans="1:14" ht="22.5" customHeight="1">
      <c r="A34" s="64" t="s">
        <v>205</v>
      </c>
      <c r="B34" s="65"/>
      <c r="C34" s="66"/>
      <c r="D34" s="66"/>
      <c r="E34" s="66"/>
      <c r="F34" s="66"/>
      <c r="G34" s="66"/>
      <c r="H34" s="238"/>
      <c r="I34" s="238"/>
      <c r="J34" s="238"/>
      <c r="K34" s="150"/>
      <c r="L34" s="150"/>
      <c r="M34" s="150"/>
      <c r="N34" s="150"/>
    </row>
    <row r="35" spans="1:14" ht="22.5" customHeight="1">
      <c r="A35" s="6"/>
      <c r="B35" s="6"/>
      <c r="C35" s="66"/>
      <c r="D35" s="66"/>
      <c r="E35" s="66"/>
      <c r="F35" s="66"/>
      <c r="G35" s="66"/>
      <c r="H35" s="66"/>
      <c r="I35" s="66"/>
      <c r="J35" s="128" t="s">
        <v>79</v>
      </c>
      <c r="K35" s="150"/>
      <c r="L35" s="150"/>
      <c r="M35" s="150"/>
      <c r="N35" s="150"/>
    </row>
    <row r="36" spans="2:14" ht="22.5" customHeight="1">
      <c r="B36" s="17"/>
      <c r="C36" s="17"/>
      <c r="D36" s="233" t="s">
        <v>38</v>
      </c>
      <c r="E36" s="233"/>
      <c r="F36" s="233"/>
      <c r="G36" s="68"/>
      <c r="H36" s="233" t="s">
        <v>36</v>
      </c>
      <c r="I36" s="233"/>
      <c r="J36" s="233"/>
      <c r="K36" s="150"/>
      <c r="L36" s="150"/>
      <c r="M36" s="150"/>
      <c r="N36" s="150"/>
    </row>
    <row r="37" spans="2:14" ht="22.5" customHeight="1">
      <c r="B37" s="17"/>
      <c r="C37" s="17"/>
      <c r="D37" s="234" t="s">
        <v>203</v>
      </c>
      <c r="E37" s="235"/>
      <c r="F37" s="235"/>
      <c r="G37" s="129"/>
      <c r="H37" s="234" t="s">
        <v>203</v>
      </c>
      <c r="I37" s="235"/>
      <c r="J37" s="235"/>
      <c r="K37" s="150"/>
      <c r="L37" s="150"/>
      <c r="M37" s="150"/>
      <c r="N37" s="150"/>
    </row>
    <row r="38" spans="2:14" ht="22.5" customHeight="1">
      <c r="B38" s="17"/>
      <c r="C38" s="17"/>
      <c r="D38" s="237" t="s">
        <v>297</v>
      </c>
      <c r="E38" s="237"/>
      <c r="F38" s="237"/>
      <c r="G38" s="79"/>
      <c r="H38" s="237" t="s">
        <v>297</v>
      </c>
      <c r="I38" s="237"/>
      <c r="J38" s="237"/>
      <c r="K38" s="150"/>
      <c r="L38" s="150"/>
      <c r="M38" s="150"/>
      <c r="N38" s="150"/>
    </row>
    <row r="39" spans="2:14" ht="22.5" customHeight="1">
      <c r="B39" s="17" t="s">
        <v>1</v>
      </c>
      <c r="C39" s="69"/>
      <c r="D39" s="47">
        <v>2562</v>
      </c>
      <c r="E39" s="69"/>
      <c r="F39" s="47">
        <v>2561</v>
      </c>
      <c r="G39" s="43"/>
      <c r="H39" s="47">
        <v>2562</v>
      </c>
      <c r="I39" s="69"/>
      <c r="J39" s="47">
        <v>2561</v>
      </c>
      <c r="K39" s="150"/>
      <c r="L39" s="150"/>
      <c r="M39" s="150"/>
      <c r="N39" s="150"/>
    </row>
    <row r="40" spans="1:14" ht="21.75" customHeight="1">
      <c r="A40" s="70" t="s">
        <v>235</v>
      </c>
      <c r="C40" s="13"/>
      <c r="D40" s="13"/>
      <c r="E40" s="13"/>
      <c r="F40" s="13"/>
      <c r="G40" s="13"/>
      <c r="H40" s="13"/>
      <c r="I40" s="13"/>
      <c r="J40" s="13"/>
      <c r="K40" s="150"/>
      <c r="L40" s="150"/>
      <c r="M40" s="150"/>
      <c r="N40" s="150"/>
    </row>
    <row r="41" spans="1:14" ht="21.75" customHeight="1">
      <c r="A41" s="35" t="s">
        <v>103</v>
      </c>
      <c r="C41" s="13"/>
      <c r="D41" s="13">
        <v>6061500</v>
      </c>
      <c r="E41" s="13"/>
      <c r="F41" s="13">
        <v>4911912</v>
      </c>
      <c r="G41" s="13"/>
      <c r="H41" s="13">
        <v>1316085</v>
      </c>
      <c r="I41" s="13"/>
      <c r="J41" s="71">
        <v>1135398</v>
      </c>
      <c r="K41" s="150"/>
      <c r="L41" s="150"/>
      <c r="M41" s="150"/>
      <c r="N41" s="150"/>
    </row>
    <row r="42" spans="1:14" ht="21.75" customHeight="1">
      <c r="A42" s="35" t="s">
        <v>180</v>
      </c>
      <c r="C42" s="13"/>
      <c r="D42" s="13">
        <v>926050</v>
      </c>
      <c r="E42" s="13"/>
      <c r="F42" s="13">
        <v>2061573</v>
      </c>
      <c r="G42" s="13"/>
      <c r="H42" s="114">
        <v>0</v>
      </c>
      <c r="I42" s="13"/>
      <c r="J42" s="114">
        <v>0</v>
      </c>
      <c r="K42" s="150"/>
      <c r="L42" s="150"/>
      <c r="M42" s="150"/>
      <c r="N42" s="150"/>
    </row>
    <row r="43" spans="1:14" ht="24" customHeight="1" thickBot="1">
      <c r="A43" s="70" t="s">
        <v>158</v>
      </c>
      <c r="C43" s="52"/>
      <c r="D43" s="15">
        <f>SUM(D41:D42)</f>
        <v>6987550</v>
      </c>
      <c r="E43" s="52"/>
      <c r="F43" s="15">
        <f>SUM(F41:F42)</f>
        <v>6973485</v>
      </c>
      <c r="G43" s="52"/>
      <c r="H43" s="15">
        <f>SUM(H41:H42)</f>
        <v>1316085</v>
      </c>
      <c r="I43" s="52"/>
      <c r="J43" s="15">
        <f>SUM(J41:J42)</f>
        <v>1135398</v>
      </c>
      <c r="K43" s="150"/>
      <c r="L43" s="150"/>
      <c r="M43" s="150"/>
      <c r="N43" s="150"/>
    </row>
    <row r="44" spans="1:14" ht="22.5" customHeight="1" thickTop="1">
      <c r="A44" s="70"/>
      <c r="C44" s="16"/>
      <c r="D44" s="52"/>
      <c r="E44" s="16"/>
      <c r="F44" s="52"/>
      <c r="G44" s="16"/>
      <c r="H44" s="52"/>
      <c r="I44" s="16"/>
      <c r="J44" s="52"/>
      <c r="K44" s="150"/>
      <c r="L44" s="150"/>
      <c r="M44" s="150"/>
      <c r="N44" s="150"/>
    </row>
    <row r="45" spans="1:14" ht="24.75" customHeight="1" thickBot="1">
      <c r="A45" s="70" t="s">
        <v>78</v>
      </c>
      <c r="B45" s="2">
        <v>15</v>
      </c>
      <c r="C45" s="13"/>
      <c r="D45" s="157">
        <v>0.72</v>
      </c>
      <c r="E45" s="13"/>
      <c r="F45" s="157">
        <v>0.58</v>
      </c>
      <c r="G45" s="13"/>
      <c r="H45" s="120">
        <v>0.14</v>
      </c>
      <c r="I45" s="13"/>
      <c r="J45" s="120">
        <v>0.11</v>
      </c>
      <c r="K45" s="150"/>
      <c r="L45" s="150"/>
      <c r="M45" s="150"/>
      <c r="N45" s="150"/>
    </row>
    <row r="46" spans="1:14" ht="22.5" customHeight="1" thickTop="1">
      <c r="A46" s="70"/>
      <c r="C46" s="13"/>
      <c r="D46" s="158"/>
      <c r="E46" s="13"/>
      <c r="F46" s="158"/>
      <c r="G46" s="13"/>
      <c r="H46" s="147"/>
      <c r="I46" s="13"/>
      <c r="J46" s="147"/>
      <c r="K46" s="150"/>
      <c r="L46" s="150"/>
      <c r="M46" s="150"/>
      <c r="N46" s="150"/>
    </row>
    <row r="47" spans="1:14" ht="21.75" customHeight="1">
      <c r="A47" s="64" t="s">
        <v>37</v>
      </c>
      <c r="B47" s="65"/>
      <c r="C47" s="66"/>
      <c r="D47" s="66"/>
      <c r="E47" s="66"/>
      <c r="F47" s="66"/>
      <c r="G47" s="66"/>
      <c r="H47" s="238"/>
      <c r="I47" s="238"/>
      <c r="J47" s="238"/>
      <c r="K47" s="150"/>
      <c r="L47" s="150"/>
      <c r="M47" s="150"/>
      <c r="N47" s="150"/>
    </row>
    <row r="48" spans="1:14" ht="21.75" customHeight="1">
      <c r="A48" s="64" t="s">
        <v>171</v>
      </c>
      <c r="B48" s="65"/>
      <c r="C48" s="66"/>
      <c r="D48" s="66"/>
      <c r="E48" s="66"/>
      <c r="F48" s="66"/>
      <c r="G48" s="66"/>
      <c r="H48" s="238"/>
      <c r="I48" s="238"/>
      <c r="J48" s="238"/>
      <c r="K48" s="150"/>
      <c r="L48" s="150"/>
      <c r="M48" s="150"/>
      <c r="N48" s="150"/>
    </row>
    <row r="49" spans="1:14" ht="21.75" customHeight="1">
      <c r="A49" s="6"/>
      <c r="B49" s="6"/>
      <c r="C49" s="66"/>
      <c r="D49" s="66"/>
      <c r="E49" s="66"/>
      <c r="F49" s="66"/>
      <c r="G49" s="66"/>
      <c r="H49" s="66"/>
      <c r="I49" s="66"/>
      <c r="J49" s="128" t="s">
        <v>79</v>
      </c>
      <c r="K49" s="150"/>
      <c r="L49" s="150"/>
      <c r="M49" s="150"/>
      <c r="N49" s="150"/>
    </row>
    <row r="50" spans="2:14" ht="21.75" customHeight="1">
      <c r="B50" s="17"/>
      <c r="C50" s="17"/>
      <c r="D50" s="233" t="s">
        <v>38</v>
      </c>
      <c r="E50" s="233"/>
      <c r="F50" s="233"/>
      <c r="G50" s="68"/>
      <c r="H50" s="233" t="s">
        <v>36</v>
      </c>
      <c r="I50" s="233"/>
      <c r="J50" s="233"/>
      <c r="K50" s="150"/>
      <c r="L50" s="150"/>
      <c r="M50" s="150"/>
      <c r="N50" s="150"/>
    </row>
    <row r="51" spans="2:14" ht="23.25" customHeight="1">
      <c r="B51" s="17"/>
      <c r="C51" s="17"/>
      <c r="D51" s="234" t="s">
        <v>203</v>
      </c>
      <c r="E51" s="235"/>
      <c r="F51" s="235"/>
      <c r="G51" s="129"/>
      <c r="H51" s="234" t="s">
        <v>203</v>
      </c>
      <c r="I51" s="235"/>
      <c r="J51" s="235"/>
      <c r="K51" s="150"/>
      <c r="L51" s="150"/>
      <c r="M51" s="150"/>
      <c r="N51" s="150"/>
    </row>
    <row r="52" spans="2:14" ht="21.75" customHeight="1">
      <c r="B52" s="17"/>
      <c r="C52" s="17"/>
      <c r="D52" s="237" t="s">
        <v>297</v>
      </c>
      <c r="E52" s="237"/>
      <c r="F52" s="237"/>
      <c r="G52" s="79"/>
      <c r="H52" s="237" t="s">
        <v>297</v>
      </c>
      <c r="I52" s="237"/>
      <c r="J52" s="237"/>
      <c r="K52" s="150"/>
      <c r="L52" s="150"/>
      <c r="M52" s="150"/>
      <c r="N52" s="150"/>
    </row>
    <row r="53" spans="2:14" ht="21.75" customHeight="1">
      <c r="B53" s="17"/>
      <c r="C53" s="69"/>
      <c r="D53" s="47">
        <v>2562</v>
      </c>
      <c r="E53" s="69"/>
      <c r="F53" s="47">
        <v>2561</v>
      </c>
      <c r="G53" s="43"/>
      <c r="H53" s="47">
        <v>2562</v>
      </c>
      <c r="I53" s="69"/>
      <c r="J53" s="47">
        <v>2561</v>
      </c>
      <c r="K53" s="150"/>
      <c r="L53" s="150"/>
      <c r="M53" s="150"/>
      <c r="N53" s="150"/>
    </row>
    <row r="54" spans="1:14" ht="22.5" customHeight="1">
      <c r="A54" s="70" t="s">
        <v>158</v>
      </c>
      <c r="D54" s="16">
        <f>D43</f>
        <v>6987550</v>
      </c>
      <c r="E54" s="4"/>
      <c r="F54" s="16">
        <f>F43</f>
        <v>6973485</v>
      </c>
      <c r="G54" s="4"/>
      <c r="H54" s="16">
        <f>H43</f>
        <v>1316085</v>
      </c>
      <c r="I54" s="4"/>
      <c r="J54" s="16">
        <f>J43</f>
        <v>1135398</v>
      </c>
      <c r="K54" s="150"/>
      <c r="L54" s="150"/>
      <c r="M54" s="150"/>
      <c r="N54" s="150"/>
    </row>
    <row r="55" spans="11:14" ht="6" customHeight="1">
      <c r="K55" s="150"/>
      <c r="L55" s="150"/>
      <c r="M55" s="150"/>
      <c r="N55" s="150"/>
    </row>
    <row r="56" spans="1:14" ht="22.5" customHeight="1">
      <c r="A56" s="70" t="s">
        <v>101</v>
      </c>
      <c r="K56" s="150"/>
      <c r="L56" s="150"/>
      <c r="M56" s="150"/>
      <c r="N56" s="150"/>
    </row>
    <row r="57" spans="1:14" ht="21.75" customHeight="1">
      <c r="A57" s="85" t="s">
        <v>236</v>
      </c>
      <c r="D57" s="159"/>
      <c r="F57" s="159"/>
      <c r="H57" s="152"/>
      <c r="J57" s="152"/>
      <c r="K57" s="150"/>
      <c r="L57" s="150"/>
      <c r="M57" s="150"/>
      <c r="N57" s="150"/>
    </row>
    <row r="58" spans="1:14" ht="21.75" customHeight="1">
      <c r="A58" s="85" t="s">
        <v>214</v>
      </c>
      <c r="D58" s="159"/>
      <c r="F58" s="159"/>
      <c r="H58" s="152"/>
      <c r="J58" s="152"/>
      <c r="K58" s="150"/>
      <c r="L58" s="150"/>
      <c r="M58" s="150"/>
      <c r="N58" s="150"/>
    </row>
    <row r="59" spans="1:14" ht="21.75" customHeight="1">
      <c r="A59" s="35" t="s">
        <v>237</v>
      </c>
      <c r="D59" s="152"/>
      <c r="F59" s="152"/>
      <c r="H59" s="152"/>
      <c r="J59" s="152"/>
      <c r="K59" s="150"/>
      <c r="L59" s="150"/>
      <c r="M59" s="150"/>
      <c r="N59" s="150"/>
    </row>
    <row r="60" spans="1:14" ht="21.75" customHeight="1">
      <c r="A60" s="35" t="s">
        <v>219</v>
      </c>
      <c r="D60" s="159">
        <v>-426632</v>
      </c>
      <c r="F60" s="229">
        <v>115082</v>
      </c>
      <c r="H60" s="73">
        <v>0</v>
      </c>
      <c r="J60" s="73">
        <v>0</v>
      </c>
      <c r="K60" s="150"/>
      <c r="L60" s="150"/>
      <c r="M60" s="150"/>
      <c r="N60" s="150"/>
    </row>
    <row r="61" spans="1:14" ht="21.75" customHeight="1">
      <c r="A61" s="35" t="s">
        <v>178</v>
      </c>
      <c r="D61" s="159"/>
      <c r="F61" s="159"/>
      <c r="H61" s="73"/>
      <c r="J61" s="73"/>
      <c r="K61" s="150"/>
      <c r="L61" s="150"/>
      <c r="M61" s="150"/>
      <c r="N61" s="150"/>
    </row>
    <row r="62" spans="1:14" ht="21.75" customHeight="1">
      <c r="A62" s="77" t="s">
        <v>179</v>
      </c>
      <c r="D62" s="159">
        <v>-3960095</v>
      </c>
      <c r="F62" s="229">
        <v>-9986658</v>
      </c>
      <c r="H62" s="73">
        <v>0</v>
      </c>
      <c r="J62" s="73">
        <v>0</v>
      </c>
      <c r="K62" s="150"/>
      <c r="L62" s="150"/>
      <c r="M62" s="150"/>
      <c r="N62" s="150"/>
    </row>
    <row r="63" spans="1:14" ht="21.75" customHeight="1">
      <c r="A63" s="35" t="s">
        <v>220</v>
      </c>
      <c r="D63" s="159"/>
      <c r="F63" s="159"/>
      <c r="H63" s="73"/>
      <c r="J63" s="73"/>
      <c r="K63" s="150"/>
      <c r="L63" s="150"/>
      <c r="M63" s="150"/>
      <c r="N63" s="150"/>
    </row>
    <row r="64" spans="1:14" ht="21.75" customHeight="1">
      <c r="A64" s="35" t="s">
        <v>214</v>
      </c>
      <c r="D64" s="156">
        <v>37234</v>
      </c>
      <c r="F64" s="156">
        <v>259816</v>
      </c>
      <c r="H64" s="74">
        <v>0</v>
      </c>
      <c r="J64" s="74">
        <v>0</v>
      </c>
      <c r="K64" s="150"/>
      <c r="L64" s="150"/>
      <c r="M64" s="150"/>
      <c r="N64" s="150"/>
    </row>
    <row r="65" spans="1:14" s="4" customFormat="1" ht="21.75" customHeight="1">
      <c r="A65" s="70" t="s">
        <v>239</v>
      </c>
      <c r="B65" s="12"/>
      <c r="D65" s="160"/>
      <c r="E65" s="49"/>
      <c r="F65" s="160"/>
      <c r="G65" s="49"/>
      <c r="H65" s="161"/>
      <c r="I65" s="49"/>
      <c r="J65" s="161"/>
      <c r="K65" s="153"/>
      <c r="L65" s="150"/>
      <c r="M65" s="153"/>
      <c r="N65" s="153"/>
    </row>
    <row r="66" spans="1:14" s="4" customFormat="1" ht="21.75" customHeight="1">
      <c r="A66" s="70" t="s">
        <v>177</v>
      </c>
      <c r="B66" s="12"/>
      <c r="D66" s="162">
        <f>SUM(D58:D64)</f>
        <v>-4349493</v>
      </c>
      <c r="E66" s="49"/>
      <c r="F66" s="162">
        <f>SUM(F58:F64)</f>
        <v>-9611760</v>
      </c>
      <c r="G66" s="49"/>
      <c r="H66" s="111">
        <f>SUM(H58:H64)</f>
        <v>0</v>
      </c>
      <c r="I66" s="49"/>
      <c r="J66" s="111">
        <f>SUM(J58:J64)</f>
        <v>0</v>
      </c>
      <c r="K66" s="153"/>
      <c r="L66" s="153"/>
      <c r="M66" s="153"/>
      <c r="N66" s="153"/>
    </row>
    <row r="67" spans="1:14" ht="6" customHeight="1">
      <c r="A67" s="70"/>
      <c r="K67" s="150"/>
      <c r="L67" s="153"/>
      <c r="M67" s="150"/>
      <c r="N67" s="150"/>
    </row>
    <row r="68" spans="1:14" ht="21.75" customHeight="1">
      <c r="A68" s="85" t="s">
        <v>240</v>
      </c>
      <c r="K68" s="150"/>
      <c r="L68" s="150"/>
      <c r="M68" s="150"/>
      <c r="N68" s="150"/>
    </row>
    <row r="69" spans="1:14" ht="21.75" customHeight="1">
      <c r="A69" s="85" t="s">
        <v>214</v>
      </c>
      <c r="D69" s="159"/>
      <c r="F69" s="159"/>
      <c r="H69" s="152"/>
      <c r="J69" s="152"/>
      <c r="K69" s="150"/>
      <c r="L69" s="150"/>
      <c r="M69" s="150"/>
      <c r="N69" s="150"/>
    </row>
    <row r="70" spans="1:14" ht="21.75" customHeight="1">
      <c r="A70" s="35" t="s">
        <v>306</v>
      </c>
      <c r="D70" s="159">
        <v>178018</v>
      </c>
      <c r="F70" s="152">
        <v>0</v>
      </c>
      <c r="H70" s="152">
        <v>0</v>
      </c>
      <c r="J70" s="152">
        <v>0</v>
      </c>
      <c r="K70" s="150"/>
      <c r="L70" s="150"/>
      <c r="M70" s="150"/>
      <c r="N70" s="150"/>
    </row>
    <row r="71" spans="1:14" ht="21.75" customHeight="1">
      <c r="A71" s="35" t="s">
        <v>310</v>
      </c>
      <c r="D71" s="159"/>
      <c r="F71" s="159"/>
      <c r="H71" s="152"/>
      <c r="J71" s="152"/>
      <c r="K71" s="150"/>
      <c r="L71" s="150"/>
      <c r="M71" s="150"/>
      <c r="N71" s="150"/>
    </row>
    <row r="72" spans="1:14" ht="21.75" customHeight="1">
      <c r="A72" s="35" t="s">
        <v>216</v>
      </c>
      <c r="D72" s="159">
        <v>-69362</v>
      </c>
      <c r="F72" s="13">
        <v>-36</v>
      </c>
      <c r="H72" s="73">
        <v>0</v>
      </c>
      <c r="J72" s="73">
        <v>0</v>
      </c>
      <c r="K72" s="150"/>
      <c r="L72" s="150"/>
      <c r="M72" s="150"/>
      <c r="N72" s="150"/>
    </row>
    <row r="73" spans="1:14" ht="21.75" customHeight="1">
      <c r="A73" s="35" t="s">
        <v>221</v>
      </c>
      <c r="D73" s="159"/>
      <c r="F73" s="159"/>
      <c r="H73" s="73"/>
      <c r="J73" s="73"/>
      <c r="K73" s="150"/>
      <c r="L73" s="150"/>
      <c r="M73" s="150"/>
      <c r="N73" s="150"/>
    </row>
    <row r="74" spans="1:14" ht="21.75" customHeight="1">
      <c r="A74" s="35" t="s">
        <v>214</v>
      </c>
      <c r="D74" s="156">
        <v>-7435</v>
      </c>
      <c r="E74" s="45"/>
      <c r="F74" s="156">
        <v>9</v>
      </c>
      <c r="G74" s="45"/>
      <c r="H74" s="74">
        <v>0</v>
      </c>
      <c r="I74" s="45"/>
      <c r="J74" s="74">
        <v>0</v>
      </c>
      <c r="K74" s="150"/>
      <c r="L74" s="150"/>
      <c r="M74" s="150"/>
      <c r="N74" s="150"/>
    </row>
    <row r="75" spans="1:14" ht="21.75" customHeight="1">
      <c r="A75" s="70" t="s">
        <v>176</v>
      </c>
      <c r="D75" s="163"/>
      <c r="E75" s="45"/>
      <c r="F75" s="163"/>
      <c r="G75" s="45"/>
      <c r="H75" s="86"/>
      <c r="I75" s="45"/>
      <c r="J75" s="86"/>
      <c r="K75" s="150"/>
      <c r="L75" s="150"/>
      <c r="M75" s="150"/>
      <c r="N75" s="150"/>
    </row>
    <row r="76" spans="1:14" ht="21.75" customHeight="1">
      <c r="A76" s="70" t="s">
        <v>177</v>
      </c>
      <c r="D76" s="111">
        <f>SUM(D68:D74)</f>
        <v>101221</v>
      </c>
      <c r="E76" s="49"/>
      <c r="F76" s="162">
        <f>SUM(F68:F74)</f>
        <v>-27</v>
      </c>
      <c r="G76" s="49"/>
      <c r="H76" s="111">
        <f>SUM(H68:H74)</f>
        <v>0</v>
      </c>
      <c r="I76" s="49"/>
      <c r="J76" s="111">
        <f>SUM(J68:J74)</f>
        <v>0</v>
      </c>
      <c r="K76" s="150"/>
      <c r="L76" s="150"/>
      <c r="M76" s="150"/>
      <c r="N76" s="150"/>
    </row>
    <row r="77" spans="1:14" ht="21.75" customHeight="1">
      <c r="A77" s="146" t="s">
        <v>315</v>
      </c>
      <c r="D77" s="113"/>
      <c r="E77" s="49"/>
      <c r="F77" s="160"/>
      <c r="G77" s="49"/>
      <c r="H77" s="113"/>
      <c r="I77" s="49"/>
      <c r="J77" s="113"/>
      <c r="K77" s="150"/>
      <c r="L77" s="150"/>
      <c r="M77" s="150"/>
      <c r="N77" s="150"/>
    </row>
    <row r="78" spans="1:14" ht="21.75" customHeight="1">
      <c r="A78" s="70" t="s">
        <v>293</v>
      </c>
      <c r="D78" s="111">
        <f>D66+D76</f>
        <v>-4248272</v>
      </c>
      <c r="E78" s="4"/>
      <c r="F78" s="164">
        <f>F66+F76</f>
        <v>-9611787</v>
      </c>
      <c r="G78" s="4"/>
      <c r="H78" s="111">
        <f>H66+H76</f>
        <v>0</v>
      </c>
      <c r="I78" s="165"/>
      <c r="J78" s="111">
        <f>J66+J76</f>
        <v>0</v>
      </c>
      <c r="K78" s="150"/>
      <c r="L78" s="150"/>
      <c r="M78" s="150"/>
      <c r="N78" s="150"/>
    </row>
    <row r="79" spans="1:14" ht="21.75" customHeight="1" thickBot="1">
      <c r="A79" s="146" t="s">
        <v>312</v>
      </c>
      <c r="D79" s="167">
        <f>D54+D76+D66</f>
        <v>2739278</v>
      </c>
      <c r="E79" s="4"/>
      <c r="F79" s="166">
        <f>F54+F76+F66</f>
        <v>-2638302</v>
      </c>
      <c r="G79" s="4"/>
      <c r="H79" s="167">
        <f>H54+H76+H66</f>
        <v>1316085</v>
      </c>
      <c r="I79" s="4"/>
      <c r="J79" s="167">
        <f>J54+J76+J66</f>
        <v>1135398</v>
      </c>
      <c r="K79" s="150"/>
      <c r="L79" s="150"/>
      <c r="M79" s="150"/>
      <c r="N79" s="150"/>
    </row>
    <row r="80" spans="4:14" ht="9" customHeight="1" thickTop="1">
      <c r="D80" s="159"/>
      <c r="F80" s="159"/>
      <c r="H80" s="73"/>
      <c r="J80" s="73"/>
      <c r="K80" s="150"/>
      <c r="L80" s="150"/>
      <c r="M80" s="150"/>
      <c r="N80" s="150"/>
    </row>
    <row r="81" spans="1:14" ht="21.75" customHeight="1">
      <c r="A81" s="64" t="s">
        <v>37</v>
      </c>
      <c r="B81" s="65"/>
      <c r="C81" s="66"/>
      <c r="D81" s="66"/>
      <c r="E81" s="66"/>
      <c r="F81" s="66"/>
      <c r="G81" s="66"/>
      <c r="H81" s="238"/>
      <c r="I81" s="238"/>
      <c r="J81" s="238"/>
      <c r="K81" s="150"/>
      <c r="L81" s="150"/>
      <c r="M81" s="150"/>
      <c r="N81" s="150"/>
    </row>
    <row r="82" spans="1:14" ht="21.75" customHeight="1">
      <c r="A82" s="64" t="s">
        <v>295</v>
      </c>
      <c r="B82" s="65"/>
      <c r="C82" s="66"/>
      <c r="D82" s="66"/>
      <c r="E82" s="66"/>
      <c r="F82" s="66"/>
      <c r="G82" s="66"/>
      <c r="H82" s="238"/>
      <c r="I82" s="238"/>
      <c r="J82" s="238"/>
      <c r="K82" s="150"/>
      <c r="L82" s="150"/>
      <c r="M82" s="150"/>
      <c r="N82" s="150"/>
    </row>
    <row r="83" spans="1:14" ht="21.75" customHeight="1">
      <c r="A83" s="6"/>
      <c r="B83" s="6"/>
      <c r="C83" s="66"/>
      <c r="D83" s="66"/>
      <c r="E83" s="66"/>
      <c r="F83" s="66"/>
      <c r="G83" s="66"/>
      <c r="H83" s="66"/>
      <c r="I83" s="66"/>
      <c r="J83" s="128" t="s">
        <v>79</v>
      </c>
      <c r="K83" s="150"/>
      <c r="L83" s="150"/>
      <c r="M83" s="150"/>
      <c r="N83" s="150"/>
    </row>
    <row r="84" spans="2:14" ht="21.75" customHeight="1">
      <c r="B84" s="17"/>
      <c r="C84" s="17"/>
      <c r="D84" s="233" t="s">
        <v>38</v>
      </c>
      <c r="E84" s="233"/>
      <c r="F84" s="233"/>
      <c r="G84" s="68"/>
      <c r="H84" s="233" t="s">
        <v>36</v>
      </c>
      <c r="I84" s="233"/>
      <c r="J84" s="233"/>
      <c r="K84" s="150"/>
      <c r="L84" s="150"/>
      <c r="M84" s="150"/>
      <c r="N84" s="150"/>
    </row>
    <row r="85" spans="2:14" ht="23.25" customHeight="1">
      <c r="B85" s="17"/>
      <c r="C85" s="17"/>
      <c r="D85" s="234" t="s">
        <v>203</v>
      </c>
      <c r="E85" s="235"/>
      <c r="F85" s="235"/>
      <c r="G85" s="129"/>
      <c r="H85" s="234" t="s">
        <v>203</v>
      </c>
      <c r="I85" s="235"/>
      <c r="J85" s="235"/>
      <c r="K85" s="150"/>
      <c r="L85" s="150"/>
      <c r="M85" s="150"/>
      <c r="N85" s="150"/>
    </row>
    <row r="86" spans="2:14" ht="21.75" customHeight="1">
      <c r="B86" s="17"/>
      <c r="C86" s="17"/>
      <c r="D86" s="237" t="s">
        <v>297</v>
      </c>
      <c r="E86" s="237"/>
      <c r="F86" s="237"/>
      <c r="G86" s="79"/>
      <c r="H86" s="237" t="s">
        <v>297</v>
      </c>
      <c r="I86" s="237"/>
      <c r="J86" s="237"/>
      <c r="K86" s="150"/>
      <c r="L86" s="150"/>
      <c r="M86" s="150"/>
      <c r="N86" s="150"/>
    </row>
    <row r="87" spans="2:14" ht="21.75" customHeight="1">
      <c r="B87" s="17"/>
      <c r="C87" s="69"/>
      <c r="D87" s="47">
        <v>2562</v>
      </c>
      <c r="E87" s="69"/>
      <c r="F87" s="47">
        <v>2561</v>
      </c>
      <c r="G87" s="43"/>
      <c r="H87" s="47">
        <v>2562</v>
      </c>
      <c r="I87" s="69"/>
      <c r="J87" s="47">
        <v>2561</v>
      </c>
      <c r="K87" s="150"/>
      <c r="L87" s="150"/>
      <c r="M87" s="150"/>
      <c r="N87" s="150"/>
    </row>
    <row r="88" spans="1:14" ht="21.75" customHeight="1">
      <c r="A88" s="70" t="s">
        <v>313</v>
      </c>
      <c r="D88" s="159"/>
      <c r="F88" s="159"/>
      <c r="H88" s="73"/>
      <c r="J88" s="73"/>
      <c r="K88" s="150"/>
      <c r="L88" s="150"/>
      <c r="M88" s="150"/>
      <c r="N88" s="150"/>
    </row>
    <row r="89" spans="1:14" ht="21.75" customHeight="1">
      <c r="A89" s="35" t="s">
        <v>103</v>
      </c>
      <c r="D89" s="159">
        <v>3075424</v>
      </c>
      <c r="F89" s="159">
        <v>-2784647</v>
      </c>
      <c r="H89" s="73">
        <v>1316085</v>
      </c>
      <c r="J89" s="73">
        <v>1135398</v>
      </c>
      <c r="K89" s="150"/>
      <c r="L89" s="150"/>
      <c r="M89" s="150"/>
      <c r="N89" s="150"/>
    </row>
    <row r="90" spans="1:14" ht="21.75" customHeight="1">
      <c r="A90" s="35" t="s">
        <v>180</v>
      </c>
      <c r="D90" s="156">
        <v>-336146</v>
      </c>
      <c r="F90" s="159">
        <v>146345</v>
      </c>
      <c r="H90" s="74">
        <v>0</v>
      </c>
      <c r="J90" s="74">
        <v>0</v>
      </c>
      <c r="K90" s="150"/>
      <c r="L90" s="150"/>
      <c r="M90" s="150"/>
      <c r="N90" s="150"/>
    </row>
    <row r="91" spans="1:14" ht="21.75" customHeight="1" thickBot="1">
      <c r="A91" s="70" t="s">
        <v>312</v>
      </c>
      <c r="D91" s="227">
        <f>SUM(D89:D90)</f>
        <v>2739278</v>
      </c>
      <c r="E91" s="4"/>
      <c r="F91" s="166">
        <f>SUM(F89:F90)</f>
        <v>-2638302</v>
      </c>
      <c r="G91" s="4"/>
      <c r="H91" s="167">
        <f>SUM(H89:H90)</f>
        <v>1316085</v>
      </c>
      <c r="I91" s="4"/>
      <c r="J91" s="167">
        <f>SUM(J89:J90)</f>
        <v>1135398</v>
      </c>
      <c r="K91" s="150"/>
      <c r="M91" s="150"/>
      <c r="N91" s="150"/>
    </row>
    <row r="92" spans="1:14" ht="21.75" customHeight="1" thickTop="1">
      <c r="A92" s="70"/>
      <c r="D92" s="160"/>
      <c r="E92" s="4"/>
      <c r="F92" s="160"/>
      <c r="G92" s="4"/>
      <c r="H92" s="160"/>
      <c r="I92" s="4"/>
      <c r="J92" s="160"/>
      <c r="K92" s="150"/>
      <c r="M92" s="150"/>
      <c r="N92" s="150"/>
    </row>
    <row r="93" spans="1:10" ht="22.5" customHeight="1">
      <c r="A93" s="64" t="s">
        <v>37</v>
      </c>
      <c r="B93" s="65"/>
      <c r="C93" s="66"/>
      <c r="D93" s="66"/>
      <c r="E93" s="66"/>
      <c r="F93" s="66"/>
      <c r="G93" s="66"/>
      <c r="H93" s="238"/>
      <c r="I93" s="238"/>
      <c r="J93" s="238"/>
    </row>
    <row r="94" spans="1:10" ht="22.5" customHeight="1">
      <c r="A94" s="64" t="s">
        <v>155</v>
      </c>
      <c r="B94" s="65"/>
      <c r="C94" s="66"/>
      <c r="D94" s="66"/>
      <c r="E94" s="66"/>
      <c r="F94" s="66"/>
      <c r="G94" s="66"/>
      <c r="H94" s="238"/>
      <c r="I94" s="238"/>
      <c r="J94" s="238"/>
    </row>
    <row r="95" spans="1:10" ht="22.5" customHeight="1">
      <c r="A95" s="6"/>
      <c r="B95" s="6"/>
      <c r="C95" s="66"/>
      <c r="D95" s="66"/>
      <c r="E95" s="66"/>
      <c r="F95" s="66"/>
      <c r="G95" s="66"/>
      <c r="H95" s="66"/>
      <c r="I95" s="66"/>
      <c r="J95" s="128" t="s">
        <v>79</v>
      </c>
    </row>
    <row r="96" spans="2:10" ht="22.5" customHeight="1">
      <c r="B96" s="17"/>
      <c r="C96" s="17"/>
      <c r="D96" s="233" t="s">
        <v>38</v>
      </c>
      <c r="E96" s="233"/>
      <c r="F96" s="233"/>
      <c r="G96" s="68"/>
      <c r="H96" s="233" t="s">
        <v>36</v>
      </c>
      <c r="I96" s="233"/>
      <c r="J96" s="233"/>
    </row>
    <row r="97" spans="2:10" ht="22.5" customHeight="1">
      <c r="B97" s="17"/>
      <c r="C97" s="17"/>
      <c r="D97" s="234" t="s">
        <v>298</v>
      </c>
      <c r="E97" s="235"/>
      <c r="F97" s="235"/>
      <c r="G97" s="129"/>
      <c r="H97" s="234" t="s">
        <v>298</v>
      </c>
      <c r="I97" s="235"/>
      <c r="J97" s="235"/>
    </row>
    <row r="98" spans="2:10" ht="22.5" customHeight="1">
      <c r="B98" s="17"/>
      <c r="C98" s="17"/>
      <c r="D98" s="237" t="s">
        <v>297</v>
      </c>
      <c r="E98" s="237"/>
      <c r="F98" s="237"/>
      <c r="G98" s="79"/>
      <c r="H98" s="237" t="s">
        <v>297</v>
      </c>
      <c r="I98" s="237"/>
      <c r="J98" s="237"/>
    </row>
    <row r="99" spans="2:10" ht="22.5" customHeight="1">
      <c r="B99" s="17" t="s">
        <v>1</v>
      </c>
      <c r="C99" s="69"/>
      <c r="D99" s="47">
        <v>2562</v>
      </c>
      <c r="E99" s="69"/>
      <c r="F99" s="47">
        <v>2561</v>
      </c>
      <c r="G99" s="43"/>
      <c r="H99" s="47">
        <v>2562</v>
      </c>
      <c r="I99" s="69"/>
      <c r="J99" s="47">
        <v>2561</v>
      </c>
    </row>
    <row r="100" spans="1:10" ht="22.5" customHeight="1">
      <c r="A100" s="85" t="s">
        <v>137</v>
      </c>
      <c r="B100" s="2">
        <v>4</v>
      </c>
      <c r="C100" s="13"/>
      <c r="D100" s="34"/>
      <c r="E100" s="34"/>
      <c r="F100" s="34"/>
      <c r="G100" s="34"/>
      <c r="H100" s="34"/>
      <c r="I100" s="34"/>
      <c r="J100" s="34"/>
    </row>
    <row r="101" spans="1:19" ht="22.5" customHeight="1">
      <c r="A101" s="67" t="s">
        <v>54</v>
      </c>
      <c r="B101" s="2">
        <v>14</v>
      </c>
      <c r="C101" s="13"/>
      <c r="D101" s="75">
        <v>391779784</v>
      </c>
      <c r="E101" s="13"/>
      <c r="F101" s="75">
        <v>398261393</v>
      </c>
      <c r="G101" s="13"/>
      <c r="H101" s="13">
        <v>18468501</v>
      </c>
      <c r="I101" s="13"/>
      <c r="J101" s="13">
        <v>19674705</v>
      </c>
      <c r="M101" s="75"/>
      <c r="N101" s="13"/>
      <c r="O101" s="75"/>
      <c r="P101" s="117"/>
      <c r="Q101" s="75"/>
      <c r="R101" s="75"/>
      <c r="S101" s="75"/>
    </row>
    <row r="102" spans="1:17" ht="22.5" customHeight="1">
      <c r="A102" s="35" t="s">
        <v>77</v>
      </c>
      <c r="B102" s="2">
        <v>8</v>
      </c>
      <c r="C102" s="98"/>
      <c r="D102" s="169">
        <v>8073002</v>
      </c>
      <c r="E102" s="98"/>
      <c r="F102" s="159">
        <v>7850477</v>
      </c>
      <c r="G102" s="13"/>
      <c r="H102" s="73">
        <v>0</v>
      </c>
      <c r="I102" s="13"/>
      <c r="J102" s="73">
        <v>0</v>
      </c>
      <c r="M102" s="201"/>
      <c r="N102" s="98"/>
      <c r="O102" s="201"/>
      <c r="P102" s="117"/>
      <c r="Q102" s="75"/>
    </row>
    <row r="103" spans="1:17" ht="22.5" customHeight="1">
      <c r="A103" s="35" t="s">
        <v>20</v>
      </c>
      <c r="C103" s="13"/>
      <c r="D103" s="169">
        <v>786816</v>
      </c>
      <c r="E103" s="13"/>
      <c r="F103" s="169">
        <v>620245</v>
      </c>
      <c r="G103" s="13"/>
      <c r="H103" s="13">
        <v>3454106</v>
      </c>
      <c r="I103" s="13"/>
      <c r="J103" s="73">
        <v>3185868</v>
      </c>
      <c r="M103" s="75"/>
      <c r="N103" s="13"/>
      <c r="O103" s="75"/>
      <c r="P103" s="117"/>
      <c r="Q103" s="75"/>
    </row>
    <row r="104" spans="1:17" ht="22.5" customHeight="1">
      <c r="A104" s="35" t="s">
        <v>47</v>
      </c>
      <c r="B104" s="155"/>
      <c r="C104" s="13"/>
      <c r="D104" s="75">
        <v>85923</v>
      </c>
      <c r="E104" s="13"/>
      <c r="F104" s="75">
        <v>51670</v>
      </c>
      <c r="G104" s="13"/>
      <c r="H104" s="13">
        <v>8799123</v>
      </c>
      <c r="I104" s="13"/>
      <c r="J104" s="13">
        <v>7305523</v>
      </c>
      <c r="M104" s="200"/>
      <c r="N104" s="13"/>
      <c r="O104" s="201"/>
      <c r="P104" s="117"/>
      <c r="Q104" s="75"/>
    </row>
    <row r="105" spans="1:17" ht="22.5" customHeight="1">
      <c r="A105" s="35" t="s">
        <v>241</v>
      </c>
      <c r="C105" s="98"/>
      <c r="D105" s="169"/>
      <c r="E105" s="98"/>
      <c r="F105" s="169"/>
      <c r="G105" s="13"/>
      <c r="H105" s="168"/>
      <c r="I105" s="13"/>
      <c r="J105" s="168"/>
      <c r="L105" s="18"/>
      <c r="M105" s="75"/>
      <c r="N105" s="98"/>
      <c r="O105" s="201"/>
      <c r="Q105" s="75"/>
    </row>
    <row r="106" spans="1:17" ht="22.5" customHeight="1">
      <c r="A106" s="35" t="s">
        <v>242</v>
      </c>
      <c r="C106" s="98"/>
      <c r="D106" s="73">
        <v>9236</v>
      </c>
      <c r="E106" s="98"/>
      <c r="F106" s="159">
        <v>95239</v>
      </c>
      <c r="G106" s="13"/>
      <c r="H106" s="73">
        <v>0</v>
      </c>
      <c r="I106" s="13"/>
      <c r="J106" s="73">
        <v>0</v>
      </c>
      <c r="M106" s="75"/>
      <c r="N106" s="13"/>
      <c r="O106" s="75"/>
      <c r="Q106" s="75"/>
    </row>
    <row r="107" spans="1:16" ht="22.5" customHeight="1">
      <c r="A107" s="67" t="s">
        <v>21</v>
      </c>
      <c r="C107" s="13"/>
      <c r="D107" s="156">
        <v>1750659</v>
      </c>
      <c r="E107" s="13"/>
      <c r="F107" s="159">
        <v>1684996</v>
      </c>
      <c r="G107" s="13"/>
      <c r="H107" s="99">
        <v>114852</v>
      </c>
      <c r="I107" s="13"/>
      <c r="J107" s="99">
        <v>25737</v>
      </c>
      <c r="M107" s="150"/>
      <c r="N107" s="150"/>
      <c r="O107" s="117"/>
      <c r="P107" s="117"/>
    </row>
    <row r="108" spans="1:10" ht="22.5" customHeight="1">
      <c r="A108" s="70" t="s">
        <v>22</v>
      </c>
      <c r="B108" s="12"/>
      <c r="C108" s="16"/>
      <c r="D108" s="226">
        <f>SUM(D101:D107)</f>
        <v>402485420</v>
      </c>
      <c r="E108" s="16"/>
      <c r="F108" s="89">
        <f>SUM(F101:F107)</f>
        <v>408564020</v>
      </c>
      <c r="G108" s="16"/>
      <c r="H108" s="89">
        <f>SUM(H101:H107)</f>
        <v>30836582</v>
      </c>
      <c r="I108" s="16"/>
      <c r="J108" s="89">
        <f>SUM(J101:J107)</f>
        <v>30191833</v>
      </c>
    </row>
    <row r="109" spans="1:14" s="170" customFormat="1" ht="12.75" customHeight="1">
      <c r="A109" s="239"/>
      <c r="B109" s="239"/>
      <c r="C109" s="13"/>
      <c r="D109" s="13"/>
      <c r="E109" s="13"/>
      <c r="F109" s="13"/>
      <c r="G109" s="13"/>
      <c r="H109" s="13"/>
      <c r="I109" s="13"/>
      <c r="J109" s="13"/>
      <c r="K109" s="3"/>
      <c r="L109" s="3"/>
      <c r="M109" s="3"/>
      <c r="N109" s="3"/>
    </row>
    <row r="110" spans="1:14" s="170" customFormat="1" ht="22.5" customHeight="1">
      <c r="A110" s="85" t="s">
        <v>138</v>
      </c>
      <c r="B110" s="2">
        <v>4</v>
      </c>
      <c r="C110" s="13"/>
      <c r="D110" s="13"/>
      <c r="E110" s="13"/>
      <c r="F110" s="13"/>
      <c r="G110" s="13"/>
      <c r="H110" s="13"/>
      <c r="I110" s="13"/>
      <c r="J110" s="13"/>
      <c r="K110" s="3"/>
      <c r="L110" s="3"/>
      <c r="M110" s="3"/>
      <c r="N110" s="3"/>
    </row>
    <row r="111" spans="1:17" s="170" customFormat="1" ht="22.5" customHeight="1">
      <c r="A111" s="67" t="s">
        <v>52</v>
      </c>
      <c r="B111" s="2"/>
      <c r="C111" s="13"/>
      <c r="D111" s="75">
        <v>337558134</v>
      </c>
      <c r="E111" s="13"/>
      <c r="F111" s="75">
        <v>350661780</v>
      </c>
      <c r="G111" s="13"/>
      <c r="H111" s="13">
        <v>17328938</v>
      </c>
      <c r="I111" s="13"/>
      <c r="J111" s="13">
        <v>18392115</v>
      </c>
      <c r="K111" s="3"/>
      <c r="L111" s="3"/>
      <c r="M111" s="117"/>
      <c r="N111" s="117"/>
      <c r="O111" s="202"/>
      <c r="Q111" s="75"/>
    </row>
    <row r="112" spans="1:17" s="170" customFormat="1" ht="22.5" customHeight="1">
      <c r="A112" s="35" t="s">
        <v>243</v>
      </c>
      <c r="B112" s="2"/>
      <c r="C112" s="13"/>
      <c r="D112" s="75"/>
      <c r="E112" s="13"/>
      <c r="F112" s="75"/>
      <c r="G112" s="13"/>
      <c r="H112" s="13"/>
      <c r="I112" s="13"/>
      <c r="J112" s="13"/>
      <c r="K112" s="3"/>
      <c r="L112" s="75"/>
      <c r="M112" s="117"/>
      <c r="N112" s="117"/>
      <c r="O112" s="202"/>
      <c r="Q112" s="75"/>
    </row>
    <row r="113" spans="1:17" s="170" customFormat="1" ht="22.5" customHeight="1">
      <c r="A113" s="35" t="s">
        <v>222</v>
      </c>
      <c r="B113" s="2"/>
      <c r="C113" s="13"/>
      <c r="D113" s="75">
        <v>663139</v>
      </c>
      <c r="E113" s="13"/>
      <c r="F113" s="75">
        <v>-3583784</v>
      </c>
      <c r="G113" s="13"/>
      <c r="H113" s="152">
        <v>0</v>
      </c>
      <c r="I113" s="13"/>
      <c r="J113" s="152">
        <v>0</v>
      </c>
      <c r="K113" s="3"/>
      <c r="L113" s="18"/>
      <c r="M113" s="117"/>
      <c r="N113" s="117"/>
      <c r="O113" s="202"/>
      <c r="Q113" s="75"/>
    </row>
    <row r="114" spans="1:17" s="170" customFormat="1" ht="22.5" customHeight="1">
      <c r="A114" s="77" t="s">
        <v>175</v>
      </c>
      <c r="B114" s="2"/>
      <c r="C114" s="13"/>
      <c r="D114" s="75">
        <v>15785171</v>
      </c>
      <c r="E114" s="13"/>
      <c r="F114" s="75">
        <v>15304989</v>
      </c>
      <c r="G114" s="13"/>
      <c r="H114" s="13">
        <v>661228</v>
      </c>
      <c r="I114" s="13"/>
      <c r="J114" s="13">
        <v>661859</v>
      </c>
      <c r="K114" s="3"/>
      <c r="L114" s="171"/>
      <c r="M114" s="117"/>
      <c r="N114" s="117"/>
      <c r="O114" s="202"/>
      <c r="Q114" s="75"/>
    </row>
    <row r="115" spans="1:17" s="170" customFormat="1" ht="21.75" customHeight="1">
      <c r="A115" s="67" t="s">
        <v>61</v>
      </c>
      <c r="B115" s="2"/>
      <c r="C115" s="13"/>
      <c r="D115" s="163">
        <v>23731523</v>
      </c>
      <c r="E115" s="13"/>
      <c r="F115" s="163">
        <v>22492100</v>
      </c>
      <c r="G115" s="13"/>
      <c r="H115" s="13">
        <v>2429185</v>
      </c>
      <c r="I115" s="13"/>
      <c r="J115" s="13">
        <v>2171339</v>
      </c>
      <c r="K115" s="3"/>
      <c r="L115" s="18"/>
      <c r="M115" s="117"/>
      <c r="N115" s="117"/>
      <c r="O115" s="202"/>
      <c r="Q115" s="75"/>
    </row>
    <row r="116" spans="1:17" s="170" customFormat="1" ht="21.75" customHeight="1">
      <c r="A116" s="77" t="s">
        <v>281</v>
      </c>
      <c r="B116" s="2">
        <v>7</v>
      </c>
      <c r="C116" s="13"/>
      <c r="D116" s="152">
        <v>0</v>
      </c>
      <c r="E116" s="13"/>
      <c r="F116" s="152">
        <v>0</v>
      </c>
      <c r="G116" s="13"/>
      <c r="H116" s="13">
        <v>514000</v>
      </c>
      <c r="I116" s="13"/>
      <c r="J116" s="152">
        <v>0</v>
      </c>
      <c r="K116" s="3"/>
      <c r="L116" s="18"/>
      <c r="M116" s="117"/>
      <c r="N116" s="117"/>
      <c r="O116" s="202"/>
      <c r="Q116" s="75"/>
    </row>
    <row r="117" spans="1:17" s="170" customFormat="1" ht="22.5" customHeight="1">
      <c r="A117" s="67" t="s">
        <v>156</v>
      </c>
      <c r="B117" s="2"/>
      <c r="C117" s="13"/>
      <c r="D117" s="152">
        <v>310761</v>
      </c>
      <c r="E117" s="13"/>
      <c r="F117" s="152">
        <v>234150</v>
      </c>
      <c r="G117" s="13"/>
      <c r="H117" s="152">
        <v>1286242</v>
      </c>
      <c r="I117" s="13"/>
      <c r="J117" s="152">
        <v>98541</v>
      </c>
      <c r="K117" s="3"/>
      <c r="L117" s="3"/>
      <c r="M117" s="117"/>
      <c r="N117" s="117"/>
      <c r="O117" s="202"/>
      <c r="Q117" s="75"/>
    </row>
    <row r="118" spans="1:17" s="170" customFormat="1" ht="22.5" customHeight="1">
      <c r="A118" s="35" t="s">
        <v>66</v>
      </c>
      <c r="B118" s="3"/>
      <c r="C118" s="3"/>
      <c r="D118" s="154">
        <v>10260925</v>
      </c>
      <c r="E118" s="3"/>
      <c r="F118" s="154">
        <v>8363472</v>
      </c>
      <c r="G118" s="3"/>
      <c r="H118" s="114">
        <v>3426367</v>
      </c>
      <c r="I118" s="45"/>
      <c r="J118" s="114">
        <v>2733077</v>
      </c>
      <c r="K118" s="3"/>
      <c r="L118" s="3"/>
      <c r="M118" s="117"/>
      <c r="N118" s="117"/>
      <c r="O118" s="202"/>
      <c r="Q118" s="75"/>
    </row>
    <row r="119" spans="1:17" s="170" customFormat="1" ht="22.5" customHeight="1">
      <c r="A119" s="70" t="s">
        <v>23</v>
      </c>
      <c r="B119" s="12"/>
      <c r="C119" s="16"/>
      <c r="D119" s="72">
        <f>SUM(D111:D118)</f>
        <v>388309653</v>
      </c>
      <c r="E119" s="16"/>
      <c r="F119" s="72">
        <f>SUM(F111:F118)</f>
        <v>393472707</v>
      </c>
      <c r="G119" s="16"/>
      <c r="H119" s="72">
        <f>SUM(H111:H118)</f>
        <v>25645960</v>
      </c>
      <c r="I119" s="16"/>
      <c r="J119" s="72">
        <f>SUM(J111:J118)</f>
        <v>24056931</v>
      </c>
      <c r="K119" s="3"/>
      <c r="L119" s="3"/>
      <c r="M119" s="117"/>
      <c r="N119" s="117"/>
      <c r="O119" s="202"/>
      <c r="Q119" s="75"/>
    </row>
    <row r="120" spans="1:14" s="170" customFormat="1" ht="12.75" customHeight="1">
      <c r="A120" s="70"/>
      <c r="B120" s="12"/>
      <c r="C120" s="16"/>
      <c r="D120" s="223"/>
      <c r="E120" s="16"/>
      <c r="F120" s="52"/>
      <c r="G120" s="16"/>
      <c r="H120" s="52"/>
      <c r="I120" s="16"/>
      <c r="J120" s="52"/>
      <c r="K120" s="3"/>
      <c r="L120" s="3"/>
      <c r="M120" s="3"/>
      <c r="N120" s="3"/>
    </row>
    <row r="121" spans="1:14" s="170" customFormat="1" ht="22.5" customHeight="1">
      <c r="A121" s="67" t="s">
        <v>157</v>
      </c>
      <c r="B121" s="2"/>
      <c r="C121" s="13"/>
      <c r="D121" s="209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7" s="170" customFormat="1" ht="22.5" customHeight="1">
      <c r="A122" s="35" t="s">
        <v>148</v>
      </c>
      <c r="B122" s="155" t="s">
        <v>280</v>
      </c>
      <c r="C122" s="13"/>
      <c r="D122" s="225">
        <v>6478370</v>
      </c>
      <c r="E122" s="13"/>
      <c r="F122" s="100">
        <v>6254442</v>
      </c>
      <c r="G122" s="13"/>
      <c r="H122" s="114">
        <v>0</v>
      </c>
      <c r="I122" s="13"/>
      <c r="J122" s="114">
        <v>0</v>
      </c>
      <c r="K122" s="3"/>
      <c r="L122" s="3"/>
      <c r="M122" s="3"/>
      <c r="N122" s="3"/>
      <c r="Q122" s="75"/>
    </row>
    <row r="123" spans="1:14" s="170" customFormat="1" ht="22.5" customHeight="1">
      <c r="A123" s="70" t="s">
        <v>154</v>
      </c>
      <c r="B123" s="2"/>
      <c r="C123" s="13"/>
      <c r="D123" s="16">
        <f>D108-D119+D122</f>
        <v>20654137</v>
      </c>
      <c r="E123" s="13"/>
      <c r="F123" s="16">
        <f>F108-F119+F122</f>
        <v>21345755</v>
      </c>
      <c r="G123" s="16"/>
      <c r="H123" s="16">
        <f>H108-H119+H122</f>
        <v>5190622</v>
      </c>
      <c r="I123" s="16"/>
      <c r="J123" s="16">
        <f>J108-J119+J122</f>
        <v>6134902</v>
      </c>
      <c r="K123" s="3"/>
      <c r="L123" s="3"/>
      <c r="M123" s="3"/>
      <c r="N123" s="3"/>
    </row>
    <row r="124" spans="1:17" s="170" customFormat="1" ht="22.5" customHeight="1">
      <c r="A124" s="35" t="s">
        <v>115</v>
      </c>
      <c r="B124" s="2"/>
      <c r="C124" s="13"/>
      <c r="D124" s="154">
        <v>3258928</v>
      </c>
      <c r="E124" s="13"/>
      <c r="F124" s="154">
        <v>3172692</v>
      </c>
      <c r="G124" s="13"/>
      <c r="H124" s="114">
        <v>378420</v>
      </c>
      <c r="I124" s="13"/>
      <c r="J124" s="114">
        <v>-284117</v>
      </c>
      <c r="K124" s="3"/>
      <c r="L124" s="3"/>
      <c r="M124" s="3"/>
      <c r="N124" s="3"/>
      <c r="Q124" s="75"/>
    </row>
    <row r="125" spans="1:17" ht="22.5" customHeight="1" thickBot="1">
      <c r="A125" s="70" t="s">
        <v>158</v>
      </c>
      <c r="C125" s="16"/>
      <c r="D125" s="90">
        <f>D123-D124</f>
        <v>17395209</v>
      </c>
      <c r="E125" s="16"/>
      <c r="F125" s="90">
        <f>F123-F124</f>
        <v>18173063</v>
      </c>
      <c r="G125" s="16"/>
      <c r="H125" s="90">
        <f>H123-H124</f>
        <v>4812202</v>
      </c>
      <c r="I125" s="16"/>
      <c r="J125" s="90">
        <f>J123-J124</f>
        <v>6419019</v>
      </c>
      <c r="Q125" s="75"/>
    </row>
    <row r="126" spans="1:10" ht="22.5" customHeight="1" thickTop="1">
      <c r="A126" s="70"/>
      <c r="C126" s="16"/>
      <c r="D126" s="52"/>
      <c r="E126" s="16"/>
      <c r="F126" s="52"/>
      <c r="G126" s="16"/>
      <c r="H126" s="52"/>
      <c r="I126" s="16"/>
      <c r="J126" s="52"/>
    </row>
    <row r="127" spans="1:10" ht="22.5" customHeight="1">
      <c r="A127" s="64" t="s">
        <v>37</v>
      </c>
      <c r="B127" s="65"/>
      <c r="C127" s="66"/>
      <c r="D127" s="66"/>
      <c r="E127" s="66"/>
      <c r="F127" s="66"/>
      <c r="G127" s="66"/>
      <c r="H127" s="238"/>
      <c r="I127" s="238"/>
      <c r="J127" s="238"/>
    </row>
    <row r="128" spans="1:10" ht="22.5" customHeight="1">
      <c r="A128" s="64" t="s">
        <v>205</v>
      </c>
      <c r="B128" s="65"/>
      <c r="C128" s="66"/>
      <c r="D128" s="66"/>
      <c r="E128" s="66"/>
      <c r="F128" s="66"/>
      <c r="G128" s="66"/>
      <c r="H128" s="238"/>
      <c r="I128" s="238"/>
      <c r="J128" s="238"/>
    </row>
    <row r="129" spans="1:10" ht="22.5" customHeight="1">
      <c r="A129" s="6"/>
      <c r="B129" s="6"/>
      <c r="C129" s="66"/>
      <c r="D129" s="66"/>
      <c r="E129" s="66"/>
      <c r="F129" s="66"/>
      <c r="G129" s="66"/>
      <c r="H129" s="66"/>
      <c r="I129" s="66"/>
      <c r="J129" s="128" t="s">
        <v>79</v>
      </c>
    </row>
    <row r="130" spans="2:10" ht="22.5" customHeight="1">
      <c r="B130" s="17"/>
      <c r="C130" s="17"/>
      <c r="D130" s="233" t="s">
        <v>38</v>
      </c>
      <c r="E130" s="233"/>
      <c r="F130" s="233"/>
      <c r="G130" s="68"/>
      <c r="H130" s="233" t="s">
        <v>36</v>
      </c>
      <c r="I130" s="233"/>
      <c r="J130" s="233"/>
    </row>
    <row r="131" spans="2:10" ht="22.5" customHeight="1">
      <c r="B131" s="17"/>
      <c r="C131" s="17"/>
      <c r="D131" s="234" t="s">
        <v>298</v>
      </c>
      <c r="E131" s="235"/>
      <c r="F131" s="235"/>
      <c r="G131" s="129"/>
      <c r="H131" s="234" t="s">
        <v>298</v>
      </c>
      <c r="I131" s="235"/>
      <c r="J131" s="235"/>
    </row>
    <row r="132" spans="2:10" ht="22.5" customHeight="1">
      <c r="B132" s="17"/>
      <c r="C132" s="17"/>
      <c r="D132" s="236" t="s">
        <v>297</v>
      </c>
      <c r="E132" s="237"/>
      <c r="F132" s="237"/>
      <c r="G132" s="79"/>
      <c r="H132" s="236" t="s">
        <v>297</v>
      </c>
      <c r="I132" s="237"/>
      <c r="J132" s="237"/>
    </row>
    <row r="133" spans="2:10" ht="22.5" customHeight="1">
      <c r="B133" s="17" t="s">
        <v>1</v>
      </c>
      <c r="C133" s="69"/>
      <c r="D133" s="47">
        <v>2562</v>
      </c>
      <c r="E133" s="69"/>
      <c r="F133" s="47">
        <v>2561</v>
      </c>
      <c r="G133" s="43"/>
      <c r="H133" s="47">
        <v>2562</v>
      </c>
      <c r="I133" s="69"/>
      <c r="J133" s="47">
        <v>2561</v>
      </c>
    </row>
    <row r="134" spans="1:10" ht="22.5" customHeight="1">
      <c r="A134" s="70" t="s">
        <v>235</v>
      </c>
      <c r="C134" s="13"/>
      <c r="D134" s="13"/>
      <c r="E134" s="13"/>
      <c r="F134" s="13"/>
      <c r="G134" s="13"/>
      <c r="H134" s="13"/>
      <c r="I134" s="13"/>
      <c r="J134" s="13"/>
    </row>
    <row r="135" spans="1:17" ht="22.5" customHeight="1">
      <c r="A135" s="35" t="s">
        <v>103</v>
      </c>
      <c r="C135" s="13"/>
      <c r="D135" s="13">
        <v>14445384</v>
      </c>
      <c r="E135" s="13"/>
      <c r="F135" s="13">
        <v>13854512</v>
      </c>
      <c r="G135" s="13"/>
      <c r="H135" s="99">
        <v>4812202</v>
      </c>
      <c r="I135" s="13"/>
      <c r="J135" s="99">
        <v>6419019</v>
      </c>
      <c r="Q135" s="75"/>
    </row>
    <row r="136" spans="1:17" ht="22.5" customHeight="1">
      <c r="A136" s="35" t="s">
        <v>180</v>
      </c>
      <c r="C136" s="13"/>
      <c r="D136" s="101">
        <v>2949825</v>
      </c>
      <c r="E136" s="13"/>
      <c r="F136" s="101">
        <v>4318551</v>
      </c>
      <c r="G136" s="13"/>
      <c r="H136" s="114">
        <v>0</v>
      </c>
      <c r="I136" s="13"/>
      <c r="J136" s="114">
        <v>0</v>
      </c>
      <c r="Q136" s="75"/>
    </row>
    <row r="137" spans="1:17" ht="22.5" customHeight="1" thickBot="1">
      <c r="A137" s="70" t="s">
        <v>158</v>
      </c>
      <c r="C137" s="52"/>
      <c r="D137" s="15">
        <f>SUM(D135:D136)</f>
        <v>17395209</v>
      </c>
      <c r="E137" s="52"/>
      <c r="F137" s="15">
        <f>SUM(F135:F136)</f>
        <v>18173063</v>
      </c>
      <c r="G137" s="52"/>
      <c r="H137" s="15">
        <f>SUM(H135:H136)</f>
        <v>4812202</v>
      </c>
      <c r="I137" s="52"/>
      <c r="J137" s="15">
        <f>SUM(J135:J136)</f>
        <v>6419019</v>
      </c>
      <c r="Q137" s="75"/>
    </row>
    <row r="138" spans="1:10" ht="24" customHeight="1" thickTop="1">
      <c r="A138" s="70"/>
      <c r="C138" s="16"/>
      <c r="D138" s="52"/>
      <c r="E138" s="16"/>
      <c r="F138" s="52"/>
      <c r="G138" s="16"/>
      <c r="H138" s="52"/>
      <c r="I138" s="16"/>
      <c r="J138" s="52"/>
    </row>
    <row r="139" spans="1:12" ht="26.25" customHeight="1" thickBot="1">
      <c r="A139" s="70" t="s">
        <v>78</v>
      </c>
      <c r="B139" s="2">
        <v>15</v>
      </c>
      <c r="C139" s="13"/>
      <c r="D139" s="157">
        <v>1.71</v>
      </c>
      <c r="E139" s="13"/>
      <c r="F139" s="157">
        <v>1.64</v>
      </c>
      <c r="G139" s="13"/>
      <c r="H139" s="120">
        <v>0.51</v>
      </c>
      <c r="I139" s="13"/>
      <c r="J139" s="120">
        <v>0.69</v>
      </c>
      <c r="L139" s="150"/>
    </row>
    <row r="140" ht="24" customHeight="1" thickTop="1">
      <c r="L140" s="150"/>
    </row>
    <row r="141" spans="1:14" ht="21.75" customHeight="1">
      <c r="A141" s="64" t="s">
        <v>37</v>
      </c>
      <c r="B141" s="65"/>
      <c r="C141" s="66"/>
      <c r="D141" s="66"/>
      <c r="E141" s="66"/>
      <c r="F141" s="66"/>
      <c r="G141" s="66"/>
      <c r="H141" s="238"/>
      <c r="I141" s="238"/>
      <c r="J141" s="238"/>
      <c r="K141" s="150"/>
      <c r="L141" s="150"/>
      <c r="M141" s="150"/>
      <c r="N141" s="150"/>
    </row>
    <row r="142" spans="1:14" ht="21.75" customHeight="1">
      <c r="A142" s="64" t="s">
        <v>171</v>
      </c>
      <c r="B142" s="65"/>
      <c r="C142" s="66"/>
      <c r="D142" s="66"/>
      <c r="E142" s="66"/>
      <c r="F142" s="66"/>
      <c r="G142" s="66"/>
      <c r="H142" s="238"/>
      <c r="I142" s="238"/>
      <c r="J142" s="238"/>
      <c r="K142" s="150"/>
      <c r="L142" s="150"/>
      <c r="M142" s="150"/>
      <c r="N142" s="150"/>
    </row>
    <row r="143" spans="1:14" ht="21.75" customHeight="1">
      <c r="A143" s="6"/>
      <c r="B143" s="6"/>
      <c r="C143" s="66"/>
      <c r="D143" s="66"/>
      <c r="E143" s="66"/>
      <c r="F143" s="66"/>
      <c r="G143" s="66"/>
      <c r="H143" s="66"/>
      <c r="I143" s="66"/>
      <c r="J143" s="128" t="s">
        <v>79</v>
      </c>
      <c r="K143" s="150"/>
      <c r="L143" s="150"/>
      <c r="M143" s="150"/>
      <c r="N143" s="150"/>
    </row>
    <row r="144" spans="2:14" ht="21.75" customHeight="1">
      <c r="B144" s="17"/>
      <c r="C144" s="17"/>
      <c r="D144" s="233" t="s">
        <v>38</v>
      </c>
      <c r="E144" s="233"/>
      <c r="F144" s="233"/>
      <c r="G144" s="68"/>
      <c r="H144" s="233" t="s">
        <v>36</v>
      </c>
      <c r="I144" s="233"/>
      <c r="J144" s="233"/>
      <c r="K144" s="150"/>
      <c r="L144" s="150"/>
      <c r="M144" s="150"/>
      <c r="N144" s="150"/>
    </row>
    <row r="145" spans="2:14" ht="23.25" customHeight="1">
      <c r="B145" s="17"/>
      <c r="C145" s="17"/>
      <c r="D145" s="234" t="s">
        <v>298</v>
      </c>
      <c r="E145" s="235"/>
      <c r="F145" s="235"/>
      <c r="G145" s="129"/>
      <c r="H145" s="234" t="s">
        <v>298</v>
      </c>
      <c r="I145" s="235"/>
      <c r="J145" s="235"/>
      <c r="K145" s="150"/>
      <c r="L145" s="150"/>
      <c r="M145" s="150"/>
      <c r="N145" s="150"/>
    </row>
    <row r="146" spans="2:14" ht="21.75" customHeight="1">
      <c r="B146" s="17"/>
      <c r="C146" s="17"/>
      <c r="D146" s="236" t="s">
        <v>297</v>
      </c>
      <c r="E146" s="237"/>
      <c r="F146" s="237"/>
      <c r="G146" s="79"/>
      <c r="H146" s="236" t="s">
        <v>297</v>
      </c>
      <c r="I146" s="237"/>
      <c r="J146" s="237"/>
      <c r="K146" s="150"/>
      <c r="M146" s="150"/>
      <c r="N146" s="150"/>
    </row>
    <row r="147" spans="2:14" ht="21.75" customHeight="1">
      <c r="B147" s="17"/>
      <c r="C147" s="69"/>
      <c r="D147" s="47">
        <v>2562</v>
      </c>
      <c r="E147" s="69"/>
      <c r="F147" s="47">
        <v>2561</v>
      </c>
      <c r="G147" s="43"/>
      <c r="H147" s="47">
        <v>2562</v>
      </c>
      <c r="I147" s="69"/>
      <c r="J147" s="47">
        <v>2561</v>
      </c>
      <c r="K147" s="150"/>
      <c r="M147" s="150"/>
      <c r="N147" s="150"/>
    </row>
    <row r="148" spans="1:12" ht="24" customHeight="1">
      <c r="A148" s="70" t="s">
        <v>158</v>
      </c>
      <c r="D148" s="165">
        <f>D125</f>
        <v>17395209</v>
      </c>
      <c r="E148" s="4"/>
      <c r="F148" s="16">
        <f>F137</f>
        <v>18173063</v>
      </c>
      <c r="G148" s="4"/>
      <c r="H148" s="16">
        <f>H137</f>
        <v>4812202</v>
      </c>
      <c r="I148" s="4"/>
      <c r="J148" s="16">
        <f>J137</f>
        <v>6419019</v>
      </c>
      <c r="L148" s="150"/>
    </row>
    <row r="149" ht="3.75" customHeight="1">
      <c r="L149" s="150"/>
    </row>
    <row r="150" spans="1:14" ht="24" customHeight="1">
      <c r="A150" s="70" t="s">
        <v>101</v>
      </c>
      <c r="K150" s="150"/>
      <c r="L150" s="150"/>
      <c r="M150" s="150"/>
      <c r="N150" s="150"/>
    </row>
    <row r="151" spans="1:14" ht="21.75" customHeight="1">
      <c r="A151" s="85" t="s">
        <v>236</v>
      </c>
      <c r="D151" s="159"/>
      <c r="F151" s="159"/>
      <c r="H151" s="152"/>
      <c r="J151" s="152"/>
      <c r="K151" s="150"/>
      <c r="L151" s="150"/>
      <c r="M151" s="150"/>
      <c r="N151" s="150"/>
    </row>
    <row r="152" spans="1:14" ht="21.75" customHeight="1">
      <c r="A152" s="85" t="s">
        <v>214</v>
      </c>
      <c r="D152" s="159"/>
      <c r="F152" s="159"/>
      <c r="H152" s="152"/>
      <c r="J152" s="152"/>
      <c r="K152" s="150"/>
      <c r="L152" s="150"/>
      <c r="M152" s="150"/>
      <c r="N152" s="150"/>
    </row>
    <row r="153" spans="1:17" ht="21.75" customHeight="1">
      <c r="A153" s="35" t="s">
        <v>237</v>
      </c>
      <c r="D153" s="152"/>
      <c r="F153" s="152"/>
      <c r="H153" s="152"/>
      <c r="J153" s="152"/>
      <c r="K153" s="150"/>
      <c r="L153" s="150"/>
      <c r="M153" s="150"/>
      <c r="N153" s="150"/>
      <c r="Q153" s="75"/>
    </row>
    <row r="154" spans="1:17" ht="21.75" customHeight="1">
      <c r="A154" s="35" t="s">
        <v>219</v>
      </c>
      <c r="D154" s="159">
        <v>334874</v>
      </c>
      <c r="F154" s="33">
        <v>-537674</v>
      </c>
      <c r="H154" s="73">
        <v>0</v>
      </c>
      <c r="J154" s="73">
        <v>0</v>
      </c>
      <c r="K154" s="150"/>
      <c r="L154" s="151"/>
      <c r="M154" s="150"/>
      <c r="N154" s="150"/>
      <c r="Q154" s="75"/>
    </row>
    <row r="155" spans="1:17" ht="21.75" customHeight="1">
      <c r="A155" s="35" t="s">
        <v>244</v>
      </c>
      <c r="D155" s="159"/>
      <c r="F155" s="159"/>
      <c r="H155" s="73"/>
      <c r="J155" s="73"/>
      <c r="K155" s="150"/>
      <c r="L155" s="151"/>
      <c r="M155" s="150"/>
      <c r="N155" s="150"/>
      <c r="Q155" s="75"/>
    </row>
    <row r="156" spans="1:17" ht="21.75" customHeight="1">
      <c r="A156" s="35" t="s">
        <v>245</v>
      </c>
      <c r="D156" s="73">
        <v>0</v>
      </c>
      <c r="F156" s="33">
        <v>-441729</v>
      </c>
      <c r="H156" s="73">
        <v>0</v>
      </c>
      <c r="J156" s="73">
        <v>0</v>
      </c>
      <c r="K156" s="150"/>
      <c r="L156" s="150"/>
      <c r="M156" s="150"/>
      <c r="N156" s="150"/>
      <c r="Q156" s="75"/>
    </row>
    <row r="157" spans="1:17" ht="21.75" customHeight="1">
      <c r="A157" s="35" t="s">
        <v>178</v>
      </c>
      <c r="D157" s="159"/>
      <c r="F157" s="159"/>
      <c r="H157" s="73"/>
      <c r="J157" s="73"/>
      <c r="K157" s="150"/>
      <c r="L157" s="150"/>
      <c r="N157" s="150"/>
      <c r="Q157" s="75"/>
    </row>
    <row r="158" spans="1:17" ht="21.75" customHeight="1">
      <c r="A158" s="77" t="s">
        <v>179</v>
      </c>
      <c r="D158" s="159">
        <v>-11295973</v>
      </c>
      <c r="F158" s="8">
        <v>-12730842</v>
      </c>
      <c r="H158" s="73">
        <v>0</v>
      </c>
      <c r="J158" s="73">
        <v>0</v>
      </c>
      <c r="K158" s="150"/>
      <c r="L158" s="153"/>
      <c r="M158" s="150"/>
      <c r="N158" s="150"/>
      <c r="O158" s="209"/>
      <c r="Q158" s="75"/>
    </row>
    <row r="159" spans="1:17" ht="21.75" customHeight="1">
      <c r="A159" s="77" t="s">
        <v>257</v>
      </c>
      <c r="D159" s="159"/>
      <c r="F159" s="159"/>
      <c r="H159" s="73"/>
      <c r="J159" s="73"/>
      <c r="K159" s="150"/>
      <c r="L159" s="153"/>
      <c r="M159" s="150"/>
      <c r="N159" s="150"/>
      <c r="Q159" s="75"/>
    </row>
    <row r="160" spans="1:17" ht="21.75" customHeight="1">
      <c r="A160" s="77" t="s">
        <v>258</v>
      </c>
      <c r="D160" s="159"/>
      <c r="F160" s="159"/>
      <c r="H160" s="73"/>
      <c r="J160" s="73"/>
      <c r="K160" s="150"/>
      <c r="L160" s="153"/>
      <c r="M160" s="150"/>
      <c r="N160" s="150"/>
      <c r="Q160" s="75"/>
    </row>
    <row r="161" spans="1:17" ht="21.75" customHeight="1">
      <c r="A161" s="77" t="s">
        <v>259</v>
      </c>
      <c r="D161" s="73">
        <v>0</v>
      </c>
      <c r="F161" s="8">
        <v>-3650</v>
      </c>
      <c r="H161" s="73">
        <v>0</v>
      </c>
      <c r="J161" s="73">
        <v>0</v>
      </c>
      <c r="K161" s="150"/>
      <c r="L161" s="153"/>
      <c r="M161" s="150"/>
      <c r="N161" s="150"/>
      <c r="Q161" s="75"/>
    </row>
    <row r="162" spans="1:17" ht="21.75" customHeight="1">
      <c r="A162" s="35" t="s">
        <v>220</v>
      </c>
      <c r="D162" s="159"/>
      <c r="F162" s="159"/>
      <c r="H162" s="73"/>
      <c r="J162" s="73"/>
      <c r="K162" s="150"/>
      <c r="L162" s="153"/>
      <c r="M162" s="150"/>
      <c r="N162" s="150"/>
      <c r="Q162" s="75"/>
    </row>
    <row r="163" spans="1:17" ht="21.75" customHeight="1">
      <c r="A163" s="35" t="s">
        <v>214</v>
      </c>
      <c r="D163" s="156">
        <v>-30765</v>
      </c>
      <c r="F163" s="156">
        <v>297393</v>
      </c>
      <c r="H163" s="74">
        <v>0</v>
      </c>
      <c r="J163" s="74">
        <v>0</v>
      </c>
      <c r="K163" s="150"/>
      <c r="L163" s="150"/>
      <c r="M163" s="150"/>
      <c r="N163" s="150"/>
      <c r="Q163" s="75"/>
    </row>
    <row r="164" spans="1:17" s="4" customFormat="1" ht="21.75" customHeight="1">
      <c r="A164" s="70" t="s">
        <v>239</v>
      </c>
      <c r="B164" s="12"/>
      <c r="D164" s="160"/>
      <c r="E164" s="49"/>
      <c r="F164" s="160"/>
      <c r="G164" s="49"/>
      <c r="H164" s="161"/>
      <c r="I164" s="49"/>
      <c r="J164" s="161"/>
      <c r="K164" s="153"/>
      <c r="L164" s="150"/>
      <c r="M164" s="153"/>
      <c r="N164" s="153"/>
      <c r="Q164" s="75"/>
    </row>
    <row r="165" spans="1:17" s="4" customFormat="1" ht="21.75" customHeight="1">
      <c r="A165" s="70" t="s">
        <v>177</v>
      </c>
      <c r="B165" s="12"/>
      <c r="D165" s="111">
        <f>SUM(D152:D163)</f>
        <v>-10991864</v>
      </c>
      <c r="E165" s="49"/>
      <c r="F165" s="162">
        <f>SUM(F152:F163)</f>
        <v>-13416502</v>
      </c>
      <c r="G165" s="49"/>
      <c r="H165" s="111">
        <f>SUM(H152:H163)</f>
        <v>0</v>
      </c>
      <c r="I165" s="49"/>
      <c r="J165" s="111">
        <f>SUM(J152:J163)</f>
        <v>0</v>
      </c>
      <c r="K165" s="153"/>
      <c r="L165" s="150"/>
      <c r="M165" s="153"/>
      <c r="N165" s="153"/>
      <c r="O165" s="210"/>
      <c r="Q165" s="75"/>
    </row>
    <row r="166" spans="1:14" ht="4.5" customHeight="1">
      <c r="A166" s="70"/>
      <c r="K166" s="150"/>
      <c r="L166" s="150"/>
      <c r="M166" s="150"/>
      <c r="N166" s="150"/>
    </row>
    <row r="167" spans="1:14" ht="21.75" customHeight="1">
      <c r="A167" s="85" t="s">
        <v>240</v>
      </c>
      <c r="K167" s="150"/>
      <c r="L167" s="150"/>
      <c r="M167" s="150"/>
      <c r="N167" s="150"/>
    </row>
    <row r="168" spans="1:14" ht="21.75" customHeight="1">
      <c r="A168" s="85" t="s">
        <v>214</v>
      </c>
      <c r="D168" s="159"/>
      <c r="F168" s="159"/>
      <c r="H168" s="152"/>
      <c r="J168" s="152"/>
      <c r="K168" s="150"/>
      <c r="L168" s="150"/>
      <c r="M168" s="150"/>
      <c r="N168" s="150"/>
    </row>
    <row r="169" spans="1:14" ht="21.75" customHeight="1">
      <c r="A169" s="35" t="s">
        <v>306</v>
      </c>
      <c r="D169" s="159">
        <v>178018</v>
      </c>
      <c r="F169" s="152">
        <v>0</v>
      </c>
      <c r="G169" s="3">
        <v>0</v>
      </c>
      <c r="H169" s="152">
        <v>0</v>
      </c>
      <c r="J169" s="152">
        <v>0</v>
      </c>
      <c r="K169" s="150"/>
      <c r="L169" s="150"/>
      <c r="M169" s="150"/>
      <c r="N169" s="150"/>
    </row>
    <row r="170" spans="1:17" ht="21.75" customHeight="1">
      <c r="A170" s="35" t="s">
        <v>311</v>
      </c>
      <c r="D170" s="159"/>
      <c r="F170" s="159"/>
      <c r="H170" s="152"/>
      <c r="J170" s="152"/>
      <c r="K170" s="150"/>
      <c r="L170" s="150"/>
      <c r="M170" s="150"/>
      <c r="N170" s="150"/>
      <c r="Q170" s="75"/>
    </row>
    <row r="171" spans="1:17" ht="21.75" customHeight="1">
      <c r="A171" s="35" t="s">
        <v>223</v>
      </c>
      <c r="D171" s="159">
        <v>-24351</v>
      </c>
      <c r="F171" s="13">
        <v>849</v>
      </c>
      <c r="H171" s="73">
        <v>0</v>
      </c>
      <c r="J171" s="152">
        <v>0</v>
      </c>
      <c r="K171" s="150"/>
      <c r="L171" s="150"/>
      <c r="M171" s="150"/>
      <c r="N171" s="150"/>
      <c r="Q171" s="75"/>
    </row>
    <row r="172" spans="1:17" ht="21.75" customHeight="1">
      <c r="A172" s="35" t="s">
        <v>221</v>
      </c>
      <c r="D172" s="159"/>
      <c r="F172" s="159"/>
      <c r="H172" s="73"/>
      <c r="J172" s="73"/>
      <c r="K172" s="150"/>
      <c r="L172" s="150"/>
      <c r="M172" s="150"/>
      <c r="N172" s="150"/>
      <c r="Q172" s="75"/>
    </row>
    <row r="173" spans="1:17" ht="21.75" customHeight="1">
      <c r="A173" s="35" t="s">
        <v>214</v>
      </c>
      <c r="D173" s="156">
        <v>-1511</v>
      </c>
      <c r="E173" s="45"/>
      <c r="F173" s="156">
        <v>-4894</v>
      </c>
      <c r="G173" s="45"/>
      <c r="H173" s="74">
        <v>0</v>
      </c>
      <c r="I173" s="45"/>
      <c r="J173" s="74">
        <v>0</v>
      </c>
      <c r="K173" s="150"/>
      <c r="L173" s="150"/>
      <c r="M173" s="150"/>
      <c r="N173" s="150"/>
      <c r="Q173" s="75"/>
    </row>
    <row r="174" spans="1:14" ht="21.75" customHeight="1">
      <c r="A174" s="70" t="s">
        <v>176</v>
      </c>
      <c r="D174" s="163"/>
      <c r="E174" s="45"/>
      <c r="F174" s="163"/>
      <c r="G174" s="45"/>
      <c r="H174" s="86"/>
      <c r="I174" s="45"/>
      <c r="J174" s="86"/>
      <c r="K174" s="150"/>
      <c r="L174" s="150"/>
      <c r="M174" s="150"/>
      <c r="N174" s="150"/>
    </row>
    <row r="175" spans="1:15" ht="21.75" customHeight="1">
      <c r="A175" s="70" t="s">
        <v>177</v>
      </c>
      <c r="D175" s="111">
        <f>SUM(D167:D173)</f>
        <v>152156</v>
      </c>
      <c r="E175" s="4"/>
      <c r="F175" s="111">
        <f>SUM(F167:F173)</f>
        <v>-4045</v>
      </c>
      <c r="G175" s="4"/>
      <c r="H175" s="111">
        <f>SUM(H167:H173)</f>
        <v>0</v>
      </c>
      <c r="I175" s="4"/>
      <c r="J175" s="111">
        <f>SUM(J167:J173)</f>
        <v>0</v>
      </c>
      <c r="K175" s="150"/>
      <c r="L175" s="150"/>
      <c r="M175" s="150"/>
      <c r="N175" s="150"/>
      <c r="O175" s="210"/>
    </row>
    <row r="176" spans="1:15" ht="21.75" customHeight="1">
      <c r="A176" s="146" t="s">
        <v>292</v>
      </c>
      <c r="D176" s="159"/>
      <c r="F176" s="159"/>
      <c r="H176" s="73"/>
      <c r="J176" s="73"/>
      <c r="K176" s="150"/>
      <c r="L176" s="150"/>
      <c r="M176" s="150"/>
      <c r="N176" s="150"/>
      <c r="O176" s="210"/>
    </row>
    <row r="177" spans="1:17" ht="21.75" customHeight="1">
      <c r="A177" s="146" t="s">
        <v>206</v>
      </c>
      <c r="D177" s="111">
        <f>D165+D175</f>
        <v>-10839708</v>
      </c>
      <c r="E177" s="4"/>
      <c r="F177" s="164">
        <f>F165+F175</f>
        <v>-13420547</v>
      </c>
      <c r="G177" s="4"/>
      <c r="H177" s="111">
        <f>H165+H175</f>
        <v>0</v>
      </c>
      <c r="I177" s="165"/>
      <c r="J177" s="111">
        <f>J165+J175</f>
        <v>0</v>
      </c>
      <c r="K177" s="150"/>
      <c r="L177" s="150"/>
      <c r="M177" s="150"/>
      <c r="N177" s="150"/>
      <c r="O177" s="210"/>
      <c r="Q177" s="75"/>
    </row>
    <row r="178" spans="1:15" ht="21.75" customHeight="1" thickBot="1">
      <c r="A178" s="146" t="s">
        <v>312</v>
      </c>
      <c r="D178" s="167">
        <f>D148+D175+D165</f>
        <v>6555501</v>
      </c>
      <c r="E178" s="4"/>
      <c r="F178" s="166">
        <f>F148+F175+F165</f>
        <v>4752516</v>
      </c>
      <c r="G178" s="4"/>
      <c r="H178" s="166">
        <f>H148+H175+H165</f>
        <v>4812202</v>
      </c>
      <c r="I178" s="4"/>
      <c r="J178" s="166">
        <f>J148+J175+J165</f>
        <v>6419019</v>
      </c>
      <c r="K178" s="150"/>
      <c r="L178" s="150"/>
      <c r="M178" s="150"/>
      <c r="N178" s="150"/>
      <c r="O178" s="210"/>
    </row>
    <row r="179" spans="4:15" ht="3" customHeight="1" thickTop="1">
      <c r="D179" s="159"/>
      <c r="F179" s="159"/>
      <c r="H179" s="73"/>
      <c r="J179" s="73"/>
      <c r="K179" s="150"/>
      <c r="L179" s="150"/>
      <c r="M179" s="150"/>
      <c r="N179" s="150"/>
      <c r="O179" s="210"/>
    </row>
    <row r="180" spans="1:14" ht="21.75" customHeight="1">
      <c r="A180" s="64" t="s">
        <v>37</v>
      </c>
      <c r="B180" s="65"/>
      <c r="C180" s="66"/>
      <c r="D180" s="66"/>
      <c r="E180" s="66"/>
      <c r="F180" s="66"/>
      <c r="G180" s="66"/>
      <c r="H180" s="238"/>
      <c r="I180" s="238"/>
      <c r="J180" s="238"/>
      <c r="K180" s="150"/>
      <c r="L180" s="150"/>
      <c r="M180" s="150"/>
      <c r="N180" s="150"/>
    </row>
    <row r="181" spans="1:14" ht="21.75" customHeight="1">
      <c r="A181" s="64" t="s">
        <v>295</v>
      </c>
      <c r="B181" s="65"/>
      <c r="C181" s="66"/>
      <c r="D181" s="211"/>
      <c r="E181" s="66"/>
      <c r="F181" s="66"/>
      <c r="G181" s="66"/>
      <c r="H181" s="238"/>
      <c r="I181" s="238"/>
      <c r="J181" s="238"/>
      <c r="K181" s="150"/>
      <c r="L181" s="150"/>
      <c r="M181" s="150"/>
      <c r="N181" s="150"/>
    </row>
    <row r="182" spans="1:14" ht="21.75" customHeight="1">
      <c r="A182" s="6"/>
      <c r="B182" s="6"/>
      <c r="C182" s="66"/>
      <c r="D182" s="66"/>
      <c r="E182" s="66"/>
      <c r="F182" s="66"/>
      <c r="G182" s="66"/>
      <c r="H182" s="66"/>
      <c r="I182" s="66"/>
      <c r="J182" s="128" t="s">
        <v>79</v>
      </c>
      <c r="K182" s="150"/>
      <c r="L182" s="150"/>
      <c r="M182" s="150"/>
      <c r="N182" s="150"/>
    </row>
    <row r="183" spans="2:14" ht="21.75" customHeight="1">
      <c r="B183" s="17"/>
      <c r="C183" s="17"/>
      <c r="D183" s="233" t="s">
        <v>38</v>
      </c>
      <c r="E183" s="233"/>
      <c r="F183" s="233"/>
      <c r="G183" s="68"/>
      <c r="H183" s="233" t="s">
        <v>36</v>
      </c>
      <c r="I183" s="233"/>
      <c r="J183" s="233"/>
      <c r="K183" s="150"/>
      <c r="L183" s="150"/>
      <c r="M183" s="150"/>
      <c r="N183" s="150"/>
    </row>
    <row r="184" spans="2:14" ht="23.25" customHeight="1">
      <c r="B184" s="17"/>
      <c r="C184" s="17"/>
      <c r="D184" s="234" t="s">
        <v>298</v>
      </c>
      <c r="E184" s="235"/>
      <c r="F184" s="235"/>
      <c r="G184" s="129"/>
      <c r="H184" s="234" t="s">
        <v>298</v>
      </c>
      <c r="I184" s="235"/>
      <c r="J184" s="235"/>
      <c r="K184" s="150"/>
      <c r="L184" s="150"/>
      <c r="M184" s="150"/>
      <c r="N184" s="150"/>
    </row>
    <row r="185" spans="2:14" ht="21.75" customHeight="1">
      <c r="B185" s="17"/>
      <c r="C185" s="17"/>
      <c r="D185" s="236" t="s">
        <v>297</v>
      </c>
      <c r="E185" s="237"/>
      <c r="F185" s="237"/>
      <c r="G185" s="79"/>
      <c r="H185" s="236" t="s">
        <v>297</v>
      </c>
      <c r="I185" s="237"/>
      <c r="J185" s="237"/>
      <c r="K185" s="150"/>
      <c r="M185" s="150"/>
      <c r="N185" s="150"/>
    </row>
    <row r="186" spans="2:14" ht="21.75" customHeight="1">
      <c r="B186" s="17"/>
      <c r="C186" s="69"/>
      <c r="D186" s="47">
        <v>2562</v>
      </c>
      <c r="E186" s="69"/>
      <c r="F186" s="47">
        <v>2561</v>
      </c>
      <c r="G186" s="43"/>
      <c r="H186" s="47">
        <v>2562</v>
      </c>
      <c r="I186" s="69"/>
      <c r="J186" s="47">
        <v>2561</v>
      </c>
      <c r="K186" s="150"/>
      <c r="M186" s="150"/>
      <c r="N186" s="150"/>
    </row>
    <row r="187" spans="1:15" ht="21.75" customHeight="1">
      <c r="A187" s="70" t="s">
        <v>313</v>
      </c>
      <c r="D187" s="159"/>
      <c r="F187" s="159"/>
      <c r="H187" s="73"/>
      <c r="J187" s="73"/>
      <c r="K187" s="150"/>
      <c r="L187" s="150"/>
      <c r="M187" s="150"/>
      <c r="N187" s="150"/>
      <c r="O187" s="210"/>
    </row>
    <row r="188" spans="1:17" ht="21.75" customHeight="1">
      <c r="A188" s="35" t="s">
        <v>103</v>
      </c>
      <c r="D188" s="159">
        <v>7871278</v>
      </c>
      <c r="F188" s="159">
        <v>2836824</v>
      </c>
      <c r="H188" s="73">
        <v>4812202</v>
      </c>
      <c r="J188" s="73">
        <v>6419019</v>
      </c>
      <c r="K188" s="150"/>
      <c r="L188" s="117"/>
      <c r="M188" s="150"/>
      <c r="N188" s="150"/>
      <c r="O188" s="210"/>
      <c r="Q188" s="75"/>
    </row>
    <row r="189" spans="1:17" ht="21.75" customHeight="1">
      <c r="A189" s="35" t="s">
        <v>180</v>
      </c>
      <c r="D189" s="159">
        <v>-1315777</v>
      </c>
      <c r="F189" s="159">
        <v>1915692</v>
      </c>
      <c r="H189" s="74">
        <v>0</v>
      </c>
      <c r="J189" s="74">
        <v>0</v>
      </c>
      <c r="K189" s="150"/>
      <c r="L189" s="117"/>
      <c r="M189" s="150"/>
      <c r="N189" s="150"/>
      <c r="O189" s="210"/>
      <c r="Q189" s="75"/>
    </row>
    <row r="190" spans="1:15" ht="21.75" customHeight="1" thickBot="1">
      <c r="A190" s="70" t="s">
        <v>312</v>
      </c>
      <c r="D190" s="167">
        <f>SUM(D188:D189)</f>
        <v>6555501</v>
      </c>
      <c r="E190" s="4"/>
      <c r="F190" s="167">
        <f>SUM(F188:F189)</f>
        <v>4752516</v>
      </c>
      <c r="G190" s="4"/>
      <c r="H190" s="166">
        <f>SUM(H188:H189)</f>
        <v>4812202</v>
      </c>
      <c r="I190" s="4"/>
      <c r="J190" s="166">
        <f>SUM(J188:J189)</f>
        <v>6419019</v>
      </c>
      <c r="K190" s="150"/>
      <c r="L190" s="117"/>
      <c r="M190" s="150"/>
      <c r="N190" s="150"/>
      <c r="O190" s="210"/>
    </row>
    <row r="191" spans="4:13" ht="23.25" customHeight="1" thickTop="1">
      <c r="D191" s="171"/>
      <c r="F191" s="171"/>
      <c r="M191" s="150"/>
    </row>
    <row r="192" spans="4:10" ht="23.25" customHeight="1">
      <c r="D192" s="171"/>
      <c r="F192" s="171"/>
      <c r="H192" s="171"/>
      <c r="J192" s="171"/>
    </row>
  </sheetData>
  <sheetProtection/>
  <mergeCells count="67">
    <mergeCell ref="D185:F185"/>
    <mergeCell ref="H185:J185"/>
    <mergeCell ref="H81:J81"/>
    <mergeCell ref="H82:J82"/>
    <mergeCell ref="D84:F84"/>
    <mergeCell ref="H84:J84"/>
    <mergeCell ref="D85:F85"/>
    <mergeCell ref="H85:J85"/>
    <mergeCell ref="D86:F86"/>
    <mergeCell ref="H86:J86"/>
    <mergeCell ref="H180:J180"/>
    <mergeCell ref="H181:J181"/>
    <mergeCell ref="D183:F183"/>
    <mergeCell ref="H183:J183"/>
    <mergeCell ref="D184:F184"/>
    <mergeCell ref="H184:J184"/>
    <mergeCell ref="D6:F6"/>
    <mergeCell ref="H6:J6"/>
    <mergeCell ref="H34:J34"/>
    <mergeCell ref="A15:B15"/>
    <mergeCell ref="A26:B26"/>
    <mergeCell ref="H93:J93"/>
    <mergeCell ref="H50:J50"/>
    <mergeCell ref="D50:F50"/>
    <mergeCell ref="D51:F51"/>
    <mergeCell ref="H51:J51"/>
    <mergeCell ref="H1:J1"/>
    <mergeCell ref="H2:J2"/>
    <mergeCell ref="D4:F4"/>
    <mergeCell ref="H4:J4"/>
    <mergeCell ref="D5:F5"/>
    <mergeCell ref="H5:J5"/>
    <mergeCell ref="H33:J33"/>
    <mergeCell ref="D37:F37"/>
    <mergeCell ref="H37:J37"/>
    <mergeCell ref="D38:F38"/>
    <mergeCell ref="H38:J38"/>
    <mergeCell ref="H48:J48"/>
    <mergeCell ref="H47:J47"/>
    <mergeCell ref="D36:F36"/>
    <mergeCell ref="H36:J36"/>
    <mergeCell ref="D52:F52"/>
    <mergeCell ref="H52:J52"/>
    <mergeCell ref="H94:J94"/>
    <mergeCell ref="D96:F96"/>
    <mergeCell ref="H96:J96"/>
    <mergeCell ref="D97:F97"/>
    <mergeCell ref="H97:J97"/>
    <mergeCell ref="D98:F98"/>
    <mergeCell ref="H98:J98"/>
    <mergeCell ref="A109:B109"/>
    <mergeCell ref="H127:J127"/>
    <mergeCell ref="H128:J128"/>
    <mergeCell ref="D130:F130"/>
    <mergeCell ref="H130:J130"/>
    <mergeCell ref="D131:F131"/>
    <mergeCell ref="H131:J131"/>
    <mergeCell ref="D132:F132"/>
    <mergeCell ref="H132:J132"/>
    <mergeCell ref="H141:J141"/>
    <mergeCell ref="H142:J142"/>
    <mergeCell ref="D144:F144"/>
    <mergeCell ref="H144:J144"/>
    <mergeCell ref="D145:F145"/>
    <mergeCell ref="H145:J145"/>
    <mergeCell ref="D146:F146"/>
    <mergeCell ref="H146:J146"/>
  </mergeCells>
  <printOptions/>
  <pageMargins left="0.8" right="0.5" top="0.48" bottom="0.35" header="0.5" footer="0.36"/>
  <pageSetup firstPageNumber="7" useFirstPageNumber="1" fitToHeight="6" horizontalDpi="600" verticalDpi="600" orientation="portrait" paperSize="9" scale="89" r:id="rId1"/>
  <headerFooter alignWithMargins="0">
    <oddFooter>&amp;L   หมายเหตุประกอบงบการเงินแบบย่อเป็นส่วนหนึ่งของงบการเงินระหว่างกาลนี้
&amp;C
&amp;P</oddFooter>
  </headerFooter>
  <rowBreaks count="7" manualBreakCount="7">
    <brk id="32" max="9" man="1"/>
    <brk id="46" max="9" man="1"/>
    <brk id="80" max="9" man="1"/>
    <brk id="92" max="9" man="1"/>
    <brk id="126" max="9" man="1"/>
    <brk id="140" max="9" man="1"/>
    <brk id="17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4"/>
  <sheetViews>
    <sheetView view="pageBreakPreview" zoomScale="85" zoomScaleNormal="60" zoomScaleSheetLayoutView="85" zoomScalePageLayoutView="0" workbookViewId="0" topLeftCell="A1">
      <selection activeCell="AJ44" sqref="AJ44"/>
    </sheetView>
  </sheetViews>
  <sheetFormatPr defaultColWidth="9.00390625" defaultRowHeight="21" customHeight="1"/>
  <cols>
    <col min="1" max="1" width="66.7109375" style="41" customWidth="1"/>
    <col min="2" max="2" width="9.7109375" style="41" customWidth="1"/>
    <col min="3" max="3" width="1.421875" style="41" customWidth="1"/>
    <col min="4" max="4" width="13.7109375" style="41" customWidth="1"/>
    <col min="5" max="5" width="0.71875" style="41" customWidth="1"/>
    <col min="6" max="6" width="13.7109375" style="41" customWidth="1"/>
    <col min="7" max="7" width="0.71875" style="41" customWidth="1"/>
    <col min="8" max="8" width="13.7109375" style="41" customWidth="1"/>
    <col min="9" max="9" width="0.9921875" style="41" customWidth="1"/>
    <col min="10" max="10" width="13.7109375" style="41" customWidth="1"/>
    <col min="11" max="11" width="0.85546875" style="41" customWidth="1"/>
    <col min="12" max="12" width="13.7109375" style="41" customWidth="1"/>
    <col min="13" max="13" width="0.85546875" style="41" customWidth="1"/>
    <col min="14" max="14" width="14.7109375" style="41" customWidth="1"/>
    <col min="15" max="15" width="0.85546875" style="41" customWidth="1"/>
    <col min="16" max="16" width="13.7109375" style="41" customWidth="1"/>
    <col min="17" max="17" width="0.85546875" style="41" customWidth="1"/>
    <col min="18" max="18" width="13.7109375" style="41" customWidth="1"/>
    <col min="19" max="19" width="0.85546875" style="41" customWidth="1"/>
    <col min="20" max="20" width="13.7109375" style="41" customWidth="1"/>
    <col min="21" max="21" width="0.71875" style="41" customWidth="1"/>
    <col min="22" max="22" width="13.7109375" style="41" customWidth="1"/>
    <col min="23" max="23" width="0.71875" style="41" customWidth="1"/>
    <col min="24" max="24" width="13.7109375" style="41" customWidth="1"/>
    <col min="25" max="25" width="0.5625" style="41" customWidth="1"/>
    <col min="26" max="26" width="13.7109375" style="41" customWidth="1"/>
    <col min="27" max="27" width="0.71875" style="41" customWidth="1"/>
    <col min="28" max="28" width="14.140625" style="41" customWidth="1"/>
    <col min="29" max="29" width="0.71875" style="41" customWidth="1"/>
    <col min="30" max="30" width="13.7109375" style="41" customWidth="1"/>
    <col min="31" max="31" width="0.71875" style="41" customWidth="1"/>
    <col min="32" max="32" width="13.7109375" style="41" customWidth="1"/>
    <col min="33" max="33" width="0.5625" style="41" customWidth="1"/>
    <col min="34" max="34" width="13.7109375" style="41" customWidth="1"/>
    <col min="35" max="35" width="0.5625" style="41" customWidth="1"/>
    <col min="36" max="36" width="13.7109375" style="41" customWidth="1"/>
    <col min="37" max="16384" width="9.00390625" style="41" customWidth="1"/>
  </cols>
  <sheetData>
    <row r="1" spans="1:35" ht="21" customHeight="1">
      <c r="A1" s="38" t="s">
        <v>37</v>
      </c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40"/>
      <c r="V1" s="39"/>
      <c r="W1" s="40"/>
      <c r="X1" s="39"/>
      <c r="Y1" s="39"/>
      <c r="Z1" s="39"/>
      <c r="AA1" s="39"/>
      <c r="AB1" s="39"/>
      <c r="AC1" s="39"/>
      <c r="AD1" s="40"/>
      <c r="AE1" s="39"/>
      <c r="AF1" s="40"/>
      <c r="AG1" s="40"/>
      <c r="AH1" s="39"/>
      <c r="AI1" s="40"/>
    </row>
    <row r="2" spans="1:35" ht="23.25" customHeight="1">
      <c r="A2" s="38" t="s">
        <v>159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9"/>
      <c r="U2" s="40"/>
      <c r="V2" s="39"/>
      <c r="W2" s="40"/>
      <c r="X2" s="39"/>
      <c r="Y2" s="39"/>
      <c r="Z2" s="39"/>
      <c r="AA2" s="39"/>
      <c r="AB2" s="39"/>
      <c r="AC2" s="39"/>
      <c r="AD2" s="40"/>
      <c r="AE2" s="39"/>
      <c r="AF2" s="40"/>
      <c r="AG2" s="40"/>
      <c r="AH2" s="39"/>
      <c r="AI2" s="40"/>
    </row>
    <row r="3" spans="1:36" ht="21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2" t="s">
        <v>79</v>
      </c>
    </row>
    <row r="4" spans="1:36" ht="21" customHeight="1">
      <c r="A4" s="38"/>
      <c r="B4" s="38"/>
      <c r="C4" s="38"/>
      <c r="D4" s="233" t="s">
        <v>38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</row>
    <row r="5" spans="1:36" ht="21" customHeight="1">
      <c r="A5" s="78"/>
      <c r="B5" s="78"/>
      <c r="C5" s="7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40" t="s">
        <v>85</v>
      </c>
      <c r="U5" s="240"/>
      <c r="V5" s="240"/>
      <c r="W5" s="240"/>
      <c r="X5" s="240"/>
      <c r="Y5" s="240"/>
      <c r="Z5" s="240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21" customHeight="1">
      <c r="A6" s="78"/>
      <c r="B6" s="78"/>
      <c r="C6" s="78"/>
      <c r="D6" s="49"/>
      <c r="E6" s="49"/>
      <c r="F6" s="49"/>
      <c r="G6" s="49"/>
      <c r="H6" s="49"/>
      <c r="I6" s="49"/>
      <c r="J6" s="49"/>
      <c r="K6" s="49"/>
      <c r="L6" s="44" t="s">
        <v>141</v>
      </c>
      <c r="M6" s="49"/>
      <c r="N6" s="44"/>
      <c r="O6" s="49"/>
      <c r="P6" s="49"/>
      <c r="Q6" s="49"/>
      <c r="R6" s="49"/>
      <c r="S6" s="49"/>
      <c r="T6" s="79"/>
      <c r="U6" s="79"/>
      <c r="V6" s="79"/>
      <c r="W6" s="79"/>
      <c r="X6" s="79"/>
      <c r="Y6" s="79"/>
      <c r="Z6" s="7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21" customHeight="1">
      <c r="A7" s="121"/>
      <c r="B7" s="121"/>
      <c r="C7" s="121"/>
      <c r="D7" s="43"/>
      <c r="E7" s="3"/>
      <c r="F7" s="3"/>
      <c r="G7" s="45"/>
      <c r="H7" s="44"/>
      <c r="I7" s="44"/>
      <c r="J7" s="44"/>
      <c r="K7" s="44"/>
      <c r="L7" s="44" t="s">
        <v>34</v>
      </c>
      <c r="M7" s="44"/>
      <c r="N7" s="61" t="s">
        <v>35</v>
      </c>
      <c r="O7" s="44"/>
      <c r="P7" s="44"/>
      <c r="Q7" s="44"/>
      <c r="R7" s="44"/>
      <c r="S7" s="44"/>
      <c r="T7" s="20"/>
      <c r="U7" s="44"/>
      <c r="V7" s="44" t="s">
        <v>34</v>
      </c>
      <c r="W7" s="44"/>
      <c r="X7" s="44" t="s">
        <v>181</v>
      </c>
      <c r="Y7" s="44"/>
      <c r="Z7" s="43" t="s">
        <v>86</v>
      </c>
      <c r="AA7" s="45"/>
      <c r="AB7" s="45"/>
      <c r="AC7" s="45"/>
      <c r="AD7" s="19"/>
      <c r="AE7" s="45"/>
      <c r="AF7" s="19"/>
      <c r="AG7" s="44"/>
      <c r="AH7" s="44"/>
      <c r="AI7" s="20"/>
      <c r="AJ7" s="18"/>
    </row>
    <row r="8" spans="1:36" ht="21" customHeight="1">
      <c r="A8" s="121"/>
      <c r="B8" s="121"/>
      <c r="C8" s="121"/>
      <c r="D8" s="43" t="s">
        <v>17</v>
      </c>
      <c r="E8" s="3"/>
      <c r="F8" s="3"/>
      <c r="G8" s="45"/>
      <c r="H8" s="44"/>
      <c r="I8" s="44"/>
      <c r="J8" s="44"/>
      <c r="K8" s="44"/>
      <c r="L8" s="44" t="s">
        <v>88</v>
      </c>
      <c r="M8" s="44"/>
      <c r="N8" s="79" t="s">
        <v>105</v>
      </c>
      <c r="O8" s="44"/>
      <c r="P8" s="44"/>
      <c r="Q8" s="44"/>
      <c r="R8" s="1" t="s">
        <v>42</v>
      </c>
      <c r="S8" s="44"/>
      <c r="T8" s="20" t="s">
        <v>63</v>
      </c>
      <c r="U8" s="44"/>
      <c r="V8" s="20" t="s">
        <v>64</v>
      </c>
      <c r="W8" s="44"/>
      <c r="X8" s="44" t="s">
        <v>182</v>
      </c>
      <c r="Y8" s="44"/>
      <c r="Z8" s="43" t="s">
        <v>87</v>
      </c>
      <c r="AA8" s="45"/>
      <c r="AB8" s="139"/>
      <c r="AC8" s="45"/>
      <c r="AD8" s="139" t="s">
        <v>172</v>
      </c>
      <c r="AE8" s="45"/>
      <c r="AF8" s="19" t="s">
        <v>55</v>
      </c>
      <c r="AG8" s="44"/>
      <c r="AH8" s="44" t="s">
        <v>88</v>
      </c>
      <c r="AI8" s="20"/>
      <c r="AJ8" s="18"/>
    </row>
    <row r="9" spans="1:36" ht="21" customHeight="1">
      <c r="A9" s="121"/>
      <c r="B9" s="121"/>
      <c r="C9" s="121"/>
      <c r="D9" s="44" t="s">
        <v>48</v>
      </c>
      <c r="E9" s="44"/>
      <c r="F9" s="44" t="s">
        <v>57</v>
      </c>
      <c r="G9" s="44"/>
      <c r="H9" s="44" t="s">
        <v>24</v>
      </c>
      <c r="I9" s="44"/>
      <c r="J9" s="44"/>
      <c r="K9" s="44"/>
      <c r="L9" s="44" t="s">
        <v>142</v>
      </c>
      <c r="M9" s="44"/>
      <c r="N9" s="44" t="s">
        <v>106</v>
      </c>
      <c r="O9" s="44"/>
      <c r="P9" s="44" t="s">
        <v>65</v>
      </c>
      <c r="Q9" s="44"/>
      <c r="R9" s="44" t="s">
        <v>30</v>
      </c>
      <c r="S9" s="44"/>
      <c r="T9" s="20" t="s">
        <v>45</v>
      </c>
      <c r="U9" s="44"/>
      <c r="V9" s="138" t="s">
        <v>284</v>
      </c>
      <c r="W9" s="44"/>
      <c r="X9" s="44" t="s">
        <v>183</v>
      </c>
      <c r="Y9" s="44"/>
      <c r="Z9" s="44" t="s">
        <v>89</v>
      </c>
      <c r="AA9" s="44"/>
      <c r="AB9" s="138"/>
      <c r="AC9" s="44"/>
      <c r="AD9" s="138" t="s">
        <v>173</v>
      </c>
      <c r="AE9" s="44"/>
      <c r="AF9" s="20" t="s">
        <v>25</v>
      </c>
      <c r="AG9" s="44"/>
      <c r="AH9" s="44" t="s">
        <v>90</v>
      </c>
      <c r="AI9" s="20"/>
      <c r="AJ9" s="44" t="s">
        <v>55</v>
      </c>
    </row>
    <row r="10" spans="1:36" ht="21" customHeight="1">
      <c r="A10" s="122"/>
      <c r="B10" s="123"/>
      <c r="C10" s="123"/>
      <c r="D10" s="46" t="s">
        <v>91</v>
      </c>
      <c r="E10" s="44"/>
      <c r="F10" s="46" t="s">
        <v>92</v>
      </c>
      <c r="G10" s="44"/>
      <c r="H10" s="46" t="s">
        <v>62</v>
      </c>
      <c r="I10" s="44"/>
      <c r="J10" s="29" t="s">
        <v>104</v>
      </c>
      <c r="K10" s="44"/>
      <c r="L10" s="46" t="s">
        <v>146</v>
      </c>
      <c r="M10" s="44"/>
      <c r="N10" s="46" t="s">
        <v>107</v>
      </c>
      <c r="O10" s="44"/>
      <c r="P10" s="46" t="s">
        <v>56</v>
      </c>
      <c r="Q10" s="44"/>
      <c r="R10" s="46" t="s">
        <v>46</v>
      </c>
      <c r="S10" s="44"/>
      <c r="T10" s="21" t="s">
        <v>0</v>
      </c>
      <c r="U10" s="44"/>
      <c r="V10" s="29" t="s">
        <v>82</v>
      </c>
      <c r="W10" s="44"/>
      <c r="X10" s="46" t="s">
        <v>207</v>
      </c>
      <c r="Y10" s="44"/>
      <c r="Z10" s="46" t="s">
        <v>16</v>
      </c>
      <c r="AA10" s="44"/>
      <c r="AB10" s="140" t="s">
        <v>86</v>
      </c>
      <c r="AC10" s="44"/>
      <c r="AD10" s="21" t="s">
        <v>174</v>
      </c>
      <c r="AE10" s="44"/>
      <c r="AF10" s="21" t="s">
        <v>166</v>
      </c>
      <c r="AG10" s="44"/>
      <c r="AH10" s="46" t="s">
        <v>93</v>
      </c>
      <c r="AI10" s="20"/>
      <c r="AJ10" s="46" t="s">
        <v>25</v>
      </c>
    </row>
    <row r="11" spans="1:36" ht="21" customHeight="1">
      <c r="A11" s="122"/>
      <c r="B11" s="122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</row>
    <row r="12" spans="1:3" ht="21" customHeight="1">
      <c r="A12" s="80" t="s">
        <v>303</v>
      </c>
      <c r="B12" s="80"/>
      <c r="C12" s="80"/>
    </row>
    <row r="13" spans="1:36" ht="21" customHeight="1">
      <c r="A13" s="80" t="s">
        <v>208</v>
      </c>
      <c r="B13" s="80"/>
      <c r="C13" s="80"/>
      <c r="D13" s="24">
        <v>8611242.453</v>
      </c>
      <c r="E13" s="24"/>
      <c r="F13" s="24">
        <v>-2909249</v>
      </c>
      <c r="G13" s="24"/>
      <c r="H13" s="24">
        <v>57298909</v>
      </c>
      <c r="I13" s="24"/>
      <c r="J13" s="113">
        <v>3470021</v>
      </c>
      <c r="K13" s="24"/>
      <c r="L13" s="113">
        <v>3949783</v>
      </c>
      <c r="M13" s="24"/>
      <c r="N13" s="113">
        <v>-5159</v>
      </c>
      <c r="O13" s="24"/>
      <c r="P13" s="24">
        <v>929166</v>
      </c>
      <c r="Q13" s="24"/>
      <c r="R13" s="24">
        <v>82115694</v>
      </c>
      <c r="S13" s="24"/>
      <c r="T13" s="24">
        <v>13824515</v>
      </c>
      <c r="U13" s="24"/>
      <c r="V13" s="24">
        <v>-2819217</v>
      </c>
      <c r="W13" s="24"/>
      <c r="X13" s="24">
        <v>-11450507</v>
      </c>
      <c r="Y13" s="24"/>
      <c r="Z13" s="24">
        <v>-445209</v>
      </c>
      <c r="AA13" s="24"/>
      <c r="AB13" s="57">
        <v>153015198</v>
      </c>
      <c r="AC13" s="24"/>
      <c r="AD13" s="113">
        <v>15000000</v>
      </c>
      <c r="AE13" s="24"/>
      <c r="AF13" s="57">
        <v>168015198</v>
      </c>
      <c r="AG13" s="24"/>
      <c r="AH13" s="24">
        <v>58626658</v>
      </c>
      <c r="AI13" s="49"/>
      <c r="AJ13" s="24">
        <v>226641856</v>
      </c>
    </row>
    <row r="14" spans="1:36" ht="21" customHeight="1">
      <c r="A14" s="49" t="s">
        <v>268</v>
      </c>
      <c r="B14" s="80"/>
      <c r="C14" s="8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48"/>
      <c r="AC14" s="24"/>
      <c r="AD14" s="48"/>
      <c r="AE14" s="24"/>
      <c r="AF14" s="48"/>
      <c r="AG14" s="24"/>
      <c r="AH14" s="24"/>
      <c r="AI14" s="24"/>
      <c r="AJ14" s="24"/>
    </row>
    <row r="15" spans="1:36" ht="21" customHeight="1">
      <c r="A15" s="105" t="s">
        <v>269</v>
      </c>
      <c r="B15" s="80"/>
      <c r="C15" s="8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13"/>
      <c r="U15" s="24"/>
      <c r="V15" s="24"/>
      <c r="W15" s="24"/>
      <c r="X15" s="24"/>
      <c r="Y15" s="24"/>
      <c r="Z15" s="24"/>
      <c r="AA15" s="24"/>
      <c r="AB15" s="48"/>
      <c r="AC15" s="24"/>
      <c r="AD15" s="48"/>
      <c r="AE15" s="24"/>
      <c r="AF15" s="48"/>
      <c r="AG15" s="24"/>
      <c r="AH15" s="24"/>
      <c r="AI15" s="24"/>
      <c r="AJ15" s="24"/>
    </row>
    <row r="16" spans="1:36" ht="21" customHeight="1">
      <c r="A16" s="50" t="s">
        <v>294</v>
      </c>
      <c r="B16" s="136"/>
      <c r="C16" s="136"/>
      <c r="D16" s="114">
        <v>0</v>
      </c>
      <c r="E16" s="172"/>
      <c r="F16" s="108">
        <v>0</v>
      </c>
      <c r="G16" s="107"/>
      <c r="H16" s="108">
        <v>0</v>
      </c>
      <c r="I16" s="103"/>
      <c r="J16" s="108">
        <v>0</v>
      </c>
      <c r="K16" s="172"/>
      <c r="L16" s="108">
        <v>0</v>
      </c>
      <c r="M16" s="107"/>
      <c r="N16" s="108">
        <v>0</v>
      </c>
      <c r="O16" s="107"/>
      <c r="P16" s="108">
        <v>0</v>
      </c>
      <c r="Q16" s="107"/>
      <c r="R16" s="108">
        <v>-4911692</v>
      </c>
      <c r="S16" s="172"/>
      <c r="T16" s="108">
        <v>0</v>
      </c>
      <c r="U16" s="172"/>
      <c r="V16" s="108">
        <v>0</v>
      </c>
      <c r="W16" s="102"/>
      <c r="X16" s="108">
        <v>0</v>
      </c>
      <c r="Y16" s="172"/>
      <c r="Z16" s="108">
        <f>SUM(T16:X16)</f>
        <v>0</v>
      </c>
      <c r="AA16" s="107"/>
      <c r="AB16" s="108">
        <f>Z16+SUM(D16:R16)</f>
        <v>-4911692</v>
      </c>
      <c r="AC16" s="107"/>
      <c r="AD16" s="108">
        <v>0</v>
      </c>
      <c r="AE16" s="107"/>
      <c r="AF16" s="134">
        <f>SUM(AB16:AD16)</f>
        <v>-4911692</v>
      </c>
      <c r="AG16" s="173"/>
      <c r="AH16" s="108">
        <v>-1722612</v>
      </c>
      <c r="AI16" s="173"/>
      <c r="AJ16" s="108">
        <f>SUM(AF16:AH16)</f>
        <v>-6634304</v>
      </c>
    </row>
    <row r="17" spans="1:36" ht="21" customHeight="1">
      <c r="A17" s="105" t="s">
        <v>270</v>
      </c>
      <c r="B17" s="55"/>
      <c r="C17" s="55"/>
      <c r="D17" s="111">
        <f>SUM(D16:D16)</f>
        <v>0</v>
      </c>
      <c r="E17" s="109"/>
      <c r="F17" s="111">
        <f>SUM(F16:F16)</f>
        <v>0</v>
      </c>
      <c r="G17" s="110"/>
      <c r="H17" s="111">
        <f>SUM(H16:H16)</f>
        <v>0</v>
      </c>
      <c r="I17" s="113"/>
      <c r="J17" s="111">
        <f>SUM(J16:J16)</f>
        <v>0</v>
      </c>
      <c r="K17" s="109"/>
      <c r="L17" s="111">
        <f>SUM(L16:L16)</f>
        <v>0</v>
      </c>
      <c r="M17" s="110"/>
      <c r="N17" s="111">
        <f>SUM(N16:N16)</f>
        <v>0</v>
      </c>
      <c r="O17" s="110"/>
      <c r="P17" s="111">
        <f>SUM(P16:P16)</f>
        <v>0</v>
      </c>
      <c r="Q17" s="110"/>
      <c r="R17" s="111">
        <f>SUM(R16:R16)</f>
        <v>-4911692</v>
      </c>
      <c r="S17" s="109"/>
      <c r="T17" s="111">
        <f>SUM(T16:T16)</f>
        <v>0</v>
      </c>
      <c r="U17" s="109"/>
      <c r="V17" s="111">
        <f>SUM(V16:V16)</f>
        <v>0</v>
      </c>
      <c r="W17" s="104"/>
      <c r="X17" s="111">
        <f>SUM(X16:X16)</f>
        <v>0</v>
      </c>
      <c r="Y17" s="109"/>
      <c r="Z17" s="111">
        <f>SUM(Z16:Z16)</f>
        <v>0</v>
      </c>
      <c r="AA17" s="110"/>
      <c r="AB17" s="111">
        <f>SUM(AB16:AB16)</f>
        <v>-4911692</v>
      </c>
      <c r="AC17" s="110"/>
      <c r="AD17" s="111">
        <f>SUM(AD16:AD16)</f>
        <v>0</v>
      </c>
      <c r="AE17" s="110"/>
      <c r="AF17" s="111">
        <f>SUM(AF16:AF16)</f>
        <v>-4911692</v>
      </c>
      <c r="AG17" s="58"/>
      <c r="AH17" s="111">
        <f>SUM(AH16:AH16)</f>
        <v>-1722612</v>
      </c>
      <c r="AI17" s="58"/>
      <c r="AJ17" s="111">
        <f>SUM(AJ16:AJ16)</f>
        <v>-6634304</v>
      </c>
    </row>
    <row r="18" spans="1:36" ht="21" customHeight="1">
      <c r="A18" s="81" t="s">
        <v>184</v>
      </c>
      <c r="B18" s="55"/>
      <c r="C18" s="55"/>
      <c r="D18" s="110"/>
      <c r="E18" s="109"/>
      <c r="F18" s="110"/>
      <c r="G18" s="110"/>
      <c r="H18" s="110"/>
      <c r="I18" s="110"/>
      <c r="J18" s="110"/>
      <c r="K18" s="109"/>
      <c r="L18" s="110"/>
      <c r="M18" s="110"/>
      <c r="N18" s="110"/>
      <c r="O18" s="110"/>
      <c r="P18" s="110"/>
      <c r="Q18" s="110"/>
      <c r="R18" s="110"/>
      <c r="S18" s="109"/>
      <c r="T18" s="110"/>
      <c r="U18" s="109"/>
      <c r="V18" s="110"/>
      <c r="W18" s="104"/>
      <c r="X18" s="110"/>
      <c r="Y18" s="109"/>
      <c r="Z18" s="110"/>
      <c r="AA18" s="110"/>
      <c r="AB18" s="110"/>
      <c r="AC18" s="110"/>
      <c r="AD18" s="110"/>
      <c r="AE18" s="110"/>
      <c r="AF18" s="110"/>
      <c r="AG18" s="58"/>
      <c r="AH18" s="112"/>
      <c r="AI18" s="58"/>
      <c r="AJ18" s="57"/>
    </row>
    <row r="19" spans="1:36" ht="21" customHeight="1" hidden="1">
      <c r="A19" s="50" t="s">
        <v>224</v>
      </c>
      <c r="B19" s="55"/>
      <c r="C19" s="55"/>
      <c r="D19" s="110"/>
      <c r="E19" s="109"/>
      <c r="F19" s="110"/>
      <c r="G19" s="110"/>
      <c r="H19" s="110"/>
      <c r="I19" s="110"/>
      <c r="J19" s="110"/>
      <c r="K19" s="109"/>
      <c r="L19" s="110"/>
      <c r="M19" s="110"/>
      <c r="N19" s="110"/>
      <c r="O19" s="110"/>
      <c r="P19" s="110"/>
      <c r="Q19" s="110"/>
      <c r="R19" s="110"/>
      <c r="S19" s="109"/>
      <c r="T19" s="110"/>
      <c r="U19" s="109"/>
      <c r="V19" s="110"/>
      <c r="W19" s="104"/>
      <c r="X19" s="110"/>
      <c r="Y19" s="109"/>
      <c r="Z19" s="110"/>
      <c r="AA19" s="110"/>
      <c r="AB19" s="110"/>
      <c r="AC19" s="110"/>
      <c r="AD19" s="110"/>
      <c r="AE19" s="110"/>
      <c r="AF19" s="110"/>
      <c r="AG19" s="58"/>
      <c r="AH19" s="112"/>
      <c r="AI19" s="58"/>
      <c r="AJ19" s="57"/>
    </row>
    <row r="20" spans="1:36" ht="21" customHeight="1" hidden="1">
      <c r="A20" s="50" t="s">
        <v>140</v>
      </c>
      <c r="B20" s="55"/>
      <c r="C20" s="55"/>
      <c r="D20" s="132">
        <v>0</v>
      </c>
      <c r="E20" s="109"/>
      <c r="F20" s="132">
        <v>0</v>
      </c>
      <c r="G20" s="110"/>
      <c r="H20" s="132">
        <v>0</v>
      </c>
      <c r="I20" s="110"/>
      <c r="J20" s="132">
        <v>0</v>
      </c>
      <c r="K20" s="109"/>
      <c r="L20" s="103"/>
      <c r="M20" s="110"/>
      <c r="N20" s="103">
        <v>0</v>
      </c>
      <c r="O20" s="110"/>
      <c r="P20" s="103">
        <v>0</v>
      </c>
      <c r="Q20" s="110"/>
      <c r="R20" s="103">
        <v>0</v>
      </c>
      <c r="S20" s="109"/>
      <c r="T20" s="103">
        <v>0</v>
      </c>
      <c r="U20" s="109"/>
      <c r="V20" s="103">
        <v>0</v>
      </c>
      <c r="W20" s="104"/>
      <c r="X20" s="103">
        <v>0</v>
      </c>
      <c r="Y20" s="109"/>
      <c r="Z20" s="103">
        <f>SUM(T20:X20)</f>
        <v>0</v>
      </c>
      <c r="AA20" s="110"/>
      <c r="AB20" s="103">
        <f>Z20+SUM(D20:R20)</f>
        <v>0</v>
      </c>
      <c r="AC20" s="110"/>
      <c r="AD20" s="103">
        <v>0</v>
      </c>
      <c r="AE20" s="110"/>
      <c r="AF20" s="103">
        <f>SUM(AB20:AD20)</f>
        <v>0</v>
      </c>
      <c r="AG20" s="58"/>
      <c r="AH20" s="103">
        <v>0</v>
      </c>
      <c r="AI20" s="58"/>
      <c r="AJ20" s="103">
        <f>SUM(AF20:AH20)</f>
        <v>0</v>
      </c>
    </row>
    <row r="21" spans="1:36" ht="21" customHeight="1">
      <c r="A21" s="50" t="s">
        <v>254</v>
      </c>
      <c r="B21" s="50"/>
      <c r="C21" s="50"/>
      <c r="D21" s="132">
        <v>0</v>
      </c>
      <c r="E21" s="107"/>
      <c r="F21" s="132">
        <v>0</v>
      </c>
      <c r="G21" s="107"/>
      <c r="H21" s="132">
        <v>0</v>
      </c>
      <c r="I21" s="103"/>
      <c r="J21" s="132">
        <v>0</v>
      </c>
      <c r="K21" s="172"/>
      <c r="L21" s="103">
        <v>-174264</v>
      </c>
      <c r="M21" s="107"/>
      <c r="N21" s="103">
        <v>0</v>
      </c>
      <c r="O21" s="107"/>
      <c r="P21" s="103">
        <v>0</v>
      </c>
      <c r="Q21" s="107"/>
      <c r="R21" s="103">
        <v>5692</v>
      </c>
      <c r="S21" s="103"/>
      <c r="T21" s="103">
        <v>0</v>
      </c>
      <c r="U21" s="172"/>
      <c r="V21" s="103">
        <v>0</v>
      </c>
      <c r="W21" s="102"/>
      <c r="X21" s="103">
        <v>249158</v>
      </c>
      <c r="Y21" s="172"/>
      <c r="Z21" s="103">
        <f>SUM(T21:X21)</f>
        <v>249158</v>
      </c>
      <c r="AA21" s="107"/>
      <c r="AB21" s="103">
        <f>Z21+SUM(D21:R21)</f>
        <v>80586</v>
      </c>
      <c r="AC21" s="107"/>
      <c r="AD21" s="103">
        <v>0</v>
      </c>
      <c r="AE21" s="107"/>
      <c r="AF21" s="103">
        <f>SUM(AB21:AD21)</f>
        <v>80586</v>
      </c>
      <c r="AG21" s="173"/>
      <c r="AH21" s="103">
        <v>-5969831</v>
      </c>
      <c r="AI21" s="173"/>
      <c r="AJ21" s="103">
        <f>SUM(AF21:AH21)</f>
        <v>-5889245</v>
      </c>
    </row>
    <row r="22" spans="1:36" ht="21" customHeight="1">
      <c r="A22" s="50" t="s">
        <v>246</v>
      </c>
      <c r="B22" s="50"/>
      <c r="C22" s="50"/>
      <c r="D22" s="132">
        <v>0</v>
      </c>
      <c r="E22" s="107"/>
      <c r="F22" s="132">
        <v>0</v>
      </c>
      <c r="G22" s="107"/>
      <c r="H22" s="132">
        <v>0</v>
      </c>
      <c r="I22" s="103"/>
      <c r="J22" s="132">
        <v>0</v>
      </c>
      <c r="K22" s="103"/>
      <c r="L22" s="103">
        <v>39872</v>
      </c>
      <c r="M22" s="103"/>
      <c r="N22" s="103">
        <v>0</v>
      </c>
      <c r="O22" s="103"/>
      <c r="P22" s="103">
        <v>0</v>
      </c>
      <c r="Q22" s="103"/>
      <c r="R22" s="103">
        <v>0</v>
      </c>
      <c r="S22" s="107"/>
      <c r="T22" s="103">
        <v>0</v>
      </c>
      <c r="U22" s="103"/>
      <c r="V22" s="103">
        <v>0</v>
      </c>
      <c r="W22" s="103"/>
      <c r="X22" s="103">
        <v>0</v>
      </c>
      <c r="Y22" s="103"/>
      <c r="Z22" s="103">
        <v>0</v>
      </c>
      <c r="AA22" s="107"/>
      <c r="AB22" s="103">
        <f>Z22+SUM(D22:R22)</f>
        <v>39872</v>
      </c>
      <c r="AC22" s="107"/>
      <c r="AD22" s="103">
        <v>0</v>
      </c>
      <c r="AE22" s="107"/>
      <c r="AF22" s="103">
        <f>SUM(AB22:AD22)</f>
        <v>39872</v>
      </c>
      <c r="AG22" s="51"/>
      <c r="AH22" s="103">
        <v>0</v>
      </c>
      <c r="AI22" s="173"/>
      <c r="AJ22" s="103">
        <f>SUM(AF22:AH22)</f>
        <v>39872</v>
      </c>
    </row>
    <row r="23" spans="1:36" ht="21" customHeight="1">
      <c r="A23" s="50" t="s">
        <v>165</v>
      </c>
      <c r="B23" s="50"/>
      <c r="C23" s="50"/>
      <c r="D23" s="132">
        <v>0</v>
      </c>
      <c r="E23" s="107"/>
      <c r="F23" s="132">
        <v>0</v>
      </c>
      <c r="G23" s="107"/>
      <c r="H23" s="132">
        <v>0</v>
      </c>
      <c r="I23" s="103"/>
      <c r="J23" s="132">
        <v>0</v>
      </c>
      <c r="K23" s="103"/>
      <c r="L23" s="132">
        <v>0</v>
      </c>
      <c r="M23" s="103"/>
      <c r="N23" s="103">
        <v>0</v>
      </c>
      <c r="O23" s="103"/>
      <c r="P23" s="103">
        <v>0</v>
      </c>
      <c r="Q23" s="103"/>
      <c r="R23" s="103">
        <v>0</v>
      </c>
      <c r="S23" s="172"/>
      <c r="T23" s="103">
        <v>0</v>
      </c>
      <c r="U23" s="103"/>
      <c r="V23" s="103">
        <v>0</v>
      </c>
      <c r="W23" s="103"/>
      <c r="X23" s="103">
        <v>0</v>
      </c>
      <c r="Y23" s="103"/>
      <c r="Z23" s="103">
        <f>SUM(T23:X23)</f>
        <v>0</v>
      </c>
      <c r="AA23" s="107"/>
      <c r="AB23" s="103">
        <f>Z23+SUM(D23:R23)</f>
        <v>0</v>
      </c>
      <c r="AC23" s="107"/>
      <c r="AD23" s="103">
        <v>0</v>
      </c>
      <c r="AE23" s="107"/>
      <c r="AF23" s="103">
        <f>SUM(AB23:AD23)</f>
        <v>0</v>
      </c>
      <c r="AG23" s="173"/>
      <c r="AH23" s="103">
        <v>117366</v>
      </c>
      <c r="AI23" s="173"/>
      <c r="AJ23" s="103">
        <f>SUM(AF23:AH23)</f>
        <v>117366</v>
      </c>
    </row>
    <row r="24" spans="1:36" ht="21" customHeight="1">
      <c r="A24" s="82" t="s">
        <v>96</v>
      </c>
      <c r="B24" s="55"/>
      <c r="C24" s="55"/>
      <c r="D24" s="174"/>
      <c r="E24" s="54"/>
      <c r="F24" s="174"/>
      <c r="G24" s="110"/>
      <c r="H24" s="174"/>
      <c r="I24" s="110"/>
      <c r="J24" s="174"/>
      <c r="K24" s="54"/>
      <c r="L24" s="174"/>
      <c r="M24" s="110"/>
      <c r="N24" s="174"/>
      <c r="O24" s="110"/>
      <c r="P24" s="174"/>
      <c r="Q24" s="110"/>
      <c r="R24" s="174"/>
      <c r="S24" s="54"/>
      <c r="T24" s="174"/>
      <c r="U24" s="54"/>
      <c r="V24" s="174"/>
      <c r="W24" s="52"/>
      <c r="X24" s="174"/>
      <c r="Y24" s="54"/>
      <c r="Z24" s="174"/>
      <c r="AA24" s="54"/>
      <c r="AB24" s="174"/>
      <c r="AC24" s="54"/>
      <c r="AD24" s="174"/>
      <c r="AE24" s="54"/>
      <c r="AF24" s="174"/>
      <c r="AG24" s="54"/>
      <c r="AH24" s="175"/>
      <c r="AI24" s="54"/>
      <c r="AJ24" s="175"/>
    </row>
    <row r="25" spans="1:36" ht="21" customHeight="1">
      <c r="A25" s="82" t="s">
        <v>147</v>
      </c>
      <c r="B25" s="55"/>
      <c r="C25" s="55"/>
      <c r="D25" s="111">
        <f>SUM(D20:D23)</f>
        <v>0</v>
      </c>
      <c r="E25" s="109"/>
      <c r="F25" s="111">
        <f>SUM(F20:F23)</f>
        <v>0</v>
      </c>
      <c r="G25" s="113"/>
      <c r="H25" s="111">
        <f>SUM(H20:H23)</f>
        <v>0</v>
      </c>
      <c r="I25" s="113"/>
      <c r="J25" s="111">
        <f>SUM(J20:J23)</f>
        <v>0</v>
      </c>
      <c r="K25" s="109"/>
      <c r="L25" s="111">
        <f>SUM(L20:L23)</f>
        <v>-134392</v>
      </c>
      <c r="M25" s="110"/>
      <c r="N25" s="111">
        <f>SUM(N20:N23)</f>
        <v>0</v>
      </c>
      <c r="O25" s="110"/>
      <c r="P25" s="111">
        <f>SUM(P20:P23)</f>
        <v>0</v>
      </c>
      <c r="Q25" s="110"/>
      <c r="R25" s="111">
        <f>SUM(R20:R23)</f>
        <v>5692</v>
      </c>
      <c r="S25" s="109"/>
      <c r="T25" s="111">
        <f>SUM(T20:T23)</f>
        <v>0</v>
      </c>
      <c r="U25" s="109"/>
      <c r="V25" s="111">
        <f>SUM(V20:V23)</f>
        <v>0</v>
      </c>
      <c r="W25" s="104"/>
      <c r="X25" s="111">
        <f>SUM(X20:X23)</f>
        <v>249158</v>
      </c>
      <c r="Y25" s="109"/>
      <c r="Z25" s="111">
        <f>SUM(Z21:Z23)</f>
        <v>249158</v>
      </c>
      <c r="AA25" s="110"/>
      <c r="AB25" s="111">
        <f>SUM(AB21:AB23)</f>
        <v>120458</v>
      </c>
      <c r="AC25" s="110"/>
      <c r="AD25" s="111">
        <f>SUM(AD21:AD23)</f>
        <v>0</v>
      </c>
      <c r="AE25" s="110"/>
      <c r="AF25" s="111">
        <f>SUM(AF21:AF23)</f>
        <v>120458</v>
      </c>
      <c r="AG25" s="58"/>
      <c r="AH25" s="111">
        <f>SUM(AH20:AH23)</f>
        <v>-5852465</v>
      </c>
      <c r="AI25" s="58"/>
      <c r="AJ25" s="111">
        <f>SUM(AF25:AH25)</f>
        <v>-5732007</v>
      </c>
    </row>
    <row r="26" spans="1:36" ht="21" customHeight="1">
      <c r="A26" s="55" t="s">
        <v>97</v>
      </c>
      <c r="B26" s="55"/>
      <c r="C26" s="55"/>
      <c r="D26" s="110"/>
      <c r="E26" s="54"/>
      <c r="F26" s="110"/>
      <c r="G26" s="110"/>
      <c r="H26" s="110"/>
      <c r="I26" s="110"/>
      <c r="J26" s="110"/>
      <c r="K26" s="54"/>
      <c r="L26" s="110"/>
      <c r="M26" s="110"/>
      <c r="N26" s="110"/>
      <c r="O26" s="110"/>
      <c r="P26" s="110"/>
      <c r="Q26" s="110"/>
      <c r="R26" s="110"/>
      <c r="S26" s="54"/>
      <c r="T26" s="110"/>
      <c r="U26" s="54"/>
      <c r="V26" s="110"/>
      <c r="W26" s="52"/>
      <c r="X26" s="110"/>
      <c r="Y26" s="54"/>
      <c r="Z26" s="110"/>
      <c r="AA26" s="54"/>
      <c r="AB26" s="110"/>
      <c r="AC26" s="54"/>
      <c r="AD26" s="110"/>
      <c r="AE26" s="54"/>
      <c r="AF26" s="110"/>
      <c r="AG26" s="54"/>
      <c r="AH26" s="57"/>
      <c r="AI26" s="54"/>
      <c r="AJ26" s="57"/>
    </row>
    <row r="27" spans="1:36" ht="21" customHeight="1">
      <c r="A27" s="55" t="s">
        <v>95</v>
      </c>
      <c r="B27" s="55"/>
      <c r="C27" s="55"/>
      <c r="D27" s="111">
        <f>SUM(D17,D25)</f>
        <v>0</v>
      </c>
      <c r="E27" s="54"/>
      <c r="F27" s="111">
        <f>SUM(F17,F25)</f>
        <v>0</v>
      </c>
      <c r="G27" s="110"/>
      <c r="H27" s="111">
        <f>SUM(H17,H25)</f>
        <v>0</v>
      </c>
      <c r="I27" s="113"/>
      <c r="J27" s="111">
        <f>SUM(J17,J25)</f>
        <v>0</v>
      </c>
      <c r="K27" s="54"/>
      <c r="L27" s="111">
        <f>SUM(L17,L25)</f>
        <v>-134392</v>
      </c>
      <c r="M27" s="110"/>
      <c r="N27" s="111">
        <f>SUM(N17,N25)</f>
        <v>0</v>
      </c>
      <c r="O27" s="110"/>
      <c r="P27" s="111">
        <f>SUM(P17,P25)</f>
        <v>0</v>
      </c>
      <c r="Q27" s="110"/>
      <c r="R27" s="111">
        <f>SUM(R17,R25)</f>
        <v>-4906000</v>
      </c>
      <c r="S27" s="54"/>
      <c r="T27" s="111">
        <f>SUM(T17,T25)</f>
        <v>0</v>
      </c>
      <c r="U27" s="54"/>
      <c r="V27" s="111">
        <f>SUM(V17,V25)</f>
        <v>0</v>
      </c>
      <c r="W27" s="52"/>
      <c r="X27" s="111">
        <f>SUM(X17,X25)</f>
        <v>249158</v>
      </c>
      <c r="Y27" s="54"/>
      <c r="Z27" s="111">
        <f>SUM(T27:X27)</f>
        <v>249158</v>
      </c>
      <c r="AA27" s="54"/>
      <c r="AB27" s="111">
        <f>Z27+SUM(D27:R27)</f>
        <v>-4791234</v>
      </c>
      <c r="AC27" s="54"/>
      <c r="AD27" s="111">
        <f>SUM(AD17,AD25)</f>
        <v>0</v>
      </c>
      <c r="AE27" s="54"/>
      <c r="AF27" s="111">
        <f>AB27+AD27</f>
        <v>-4791234</v>
      </c>
      <c r="AG27" s="54"/>
      <c r="AH27" s="111">
        <f>SUM(AH17,AH25)</f>
        <v>-7575077</v>
      </c>
      <c r="AI27" s="54"/>
      <c r="AJ27" s="111">
        <f>SUM(AF27:AH27)</f>
        <v>-12366311</v>
      </c>
    </row>
    <row r="28" spans="1:36" ht="21" customHeight="1">
      <c r="A28" s="55" t="s">
        <v>160</v>
      </c>
      <c r="B28" s="55"/>
      <c r="C28" s="55"/>
      <c r="D28" s="110"/>
      <c r="E28" s="54"/>
      <c r="F28" s="110"/>
      <c r="G28" s="110"/>
      <c r="H28" s="110"/>
      <c r="I28" s="110"/>
      <c r="J28" s="110"/>
      <c r="K28" s="54"/>
      <c r="L28" s="110"/>
      <c r="M28" s="110"/>
      <c r="N28" s="110"/>
      <c r="O28" s="110"/>
      <c r="P28" s="110"/>
      <c r="Q28" s="110"/>
      <c r="R28" s="110"/>
      <c r="S28" s="54"/>
      <c r="T28" s="110"/>
      <c r="U28" s="54"/>
      <c r="V28" s="110"/>
      <c r="W28" s="52"/>
      <c r="X28" s="110"/>
      <c r="Y28" s="54"/>
      <c r="Z28" s="110"/>
      <c r="AA28" s="54"/>
      <c r="AB28" s="110"/>
      <c r="AC28" s="54"/>
      <c r="AD28" s="110"/>
      <c r="AE28" s="54"/>
      <c r="AF28" s="110"/>
      <c r="AG28" s="54"/>
      <c r="AH28" s="57"/>
      <c r="AI28" s="54"/>
      <c r="AJ28" s="57"/>
    </row>
    <row r="29" spans="1:36" ht="21" customHeight="1">
      <c r="A29" s="50" t="s">
        <v>98</v>
      </c>
      <c r="B29" s="50"/>
      <c r="C29" s="50"/>
      <c r="D29" s="103">
        <v>0</v>
      </c>
      <c r="E29" s="107"/>
      <c r="F29" s="103">
        <v>0</v>
      </c>
      <c r="G29" s="107"/>
      <c r="H29" s="103">
        <v>0</v>
      </c>
      <c r="I29" s="103"/>
      <c r="J29" s="103">
        <v>0</v>
      </c>
      <c r="K29" s="103"/>
      <c r="L29" s="103">
        <v>0</v>
      </c>
      <c r="M29" s="103"/>
      <c r="N29" s="103">
        <v>0</v>
      </c>
      <c r="O29" s="103"/>
      <c r="P29" s="103">
        <v>0</v>
      </c>
      <c r="Q29" s="103"/>
      <c r="R29" s="103">
        <v>13854512</v>
      </c>
      <c r="S29" s="103"/>
      <c r="T29" s="103">
        <v>0</v>
      </c>
      <c r="U29" s="103"/>
      <c r="V29" s="103">
        <v>0</v>
      </c>
      <c r="W29" s="103"/>
      <c r="X29" s="103">
        <v>0</v>
      </c>
      <c r="Y29" s="103"/>
      <c r="Z29" s="103">
        <f>SUM(T29:X29)</f>
        <v>0</v>
      </c>
      <c r="AA29" s="103"/>
      <c r="AB29" s="103">
        <f>Z29+SUM(D29:R29)</f>
        <v>13854512</v>
      </c>
      <c r="AC29" s="103"/>
      <c r="AD29" s="103">
        <v>0</v>
      </c>
      <c r="AE29" s="103"/>
      <c r="AF29" s="103">
        <f>SUM(AB29:AD29)</f>
        <v>13854512</v>
      </c>
      <c r="AG29" s="103"/>
      <c r="AH29" s="103">
        <v>4318551</v>
      </c>
      <c r="AI29" s="103"/>
      <c r="AJ29" s="103">
        <f>SUM(AF29:AH29)</f>
        <v>18173063</v>
      </c>
    </row>
    <row r="30" spans="1:36" ht="21" customHeight="1">
      <c r="A30" s="50" t="s">
        <v>99</v>
      </c>
      <c r="B30" s="50"/>
      <c r="C30" s="50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6"/>
      <c r="S30" s="51"/>
      <c r="T30" s="107"/>
      <c r="U30" s="107"/>
      <c r="V30" s="107"/>
      <c r="W30" s="102"/>
      <c r="X30" s="107"/>
      <c r="Y30" s="107"/>
      <c r="Z30" s="107"/>
      <c r="AA30" s="51"/>
      <c r="AB30" s="107"/>
      <c r="AC30" s="51"/>
      <c r="AD30" s="107"/>
      <c r="AE30" s="51"/>
      <c r="AF30" s="103"/>
      <c r="AG30" s="51"/>
      <c r="AH30" s="103"/>
      <c r="AI30" s="51"/>
      <c r="AJ30" s="103"/>
    </row>
    <row r="31" spans="1:36" ht="21" customHeight="1">
      <c r="A31" s="50" t="s">
        <v>260</v>
      </c>
      <c r="B31" s="50"/>
      <c r="C31" s="5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6"/>
      <c r="S31" s="51"/>
      <c r="T31" s="107"/>
      <c r="U31" s="107"/>
      <c r="V31" s="107"/>
      <c r="W31" s="102"/>
      <c r="X31" s="107"/>
      <c r="Y31" s="107"/>
      <c r="Z31" s="107"/>
      <c r="AA31" s="51"/>
      <c r="AB31" s="107"/>
      <c r="AC31" s="51"/>
      <c r="AD31" s="107"/>
      <c r="AE31" s="51"/>
      <c r="AF31" s="103"/>
      <c r="AG31" s="51"/>
      <c r="AH31" s="103"/>
      <c r="AI31" s="51"/>
      <c r="AJ31" s="103"/>
    </row>
    <row r="32" spans="1:36" ht="21" customHeight="1">
      <c r="A32" s="50" t="s">
        <v>185</v>
      </c>
      <c r="B32" s="50"/>
      <c r="C32" s="50"/>
      <c r="D32" s="103">
        <v>0</v>
      </c>
      <c r="E32" s="107"/>
      <c r="F32" s="103">
        <v>0</v>
      </c>
      <c r="G32" s="107"/>
      <c r="H32" s="103">
        <v>0</v>
      </c>
      <c r="I32" s="103"/>
      <c r="J32" s="103">
        <v>0</v>
      </c>
      <c r="K32" s="107"/>
      <c r="L32" s="103">
        <v>0</v>
      </c>
      <c r="M32" s="107"/>
      <c r="N32" s="103">
        <v>0</v>
      </c>
      <c r="O32" s="107"/>
      <c r="P32" s="103">
        <v>0</v>
      </c>
      <c r="Q32" s="107"/>
      <c r="R32" s="106">
        <v>-1127</v>
      </c>
      <c r="S32" s="51"/>
      <c r="T32" s="103">
        <v>0</v>
      </c>
      <c r="U32" s="103"/>
      <c r="V32" s="103">
        <v>0</v>
      </c>
      <c r="W32" s="103"/>
      <c r="X32" s="103">
        <v>0</v>
      </c>
      <c r="Y32" s="103"/>
      <c r="Z32" s="103">
        <f>SUM(T32:X32)</f>
        <v>0</v>
      </c>
      <c r="AA32" s="103"/>
      <c r="AB32" s="103">
        <f>Z32+SUM(D32:R32)</f>
        <v>-1127</v>
      </c>
      <c r="AC32" s="103"/>
      <c r="AD32" s="103">
        <v>0</v>
      </c>
      <c r="AE32" s="103"/>
      <c r="AF32" s="103">
        <f>SUM(AB32:AD32)</f>
        <v>-1127</v>
      </c>
      <c r="AG32" s="103"/>
      <c r="AH32" s="103">
        <v>-2918</v>
      </c>
      <c r="AI32" s="103"/>
      <c r="AJ32" s="103">
        <f>SUM(AF32:AH32)</f>
        <v>-4045</v>
      </c>
    </row>
    <row r="33" spans="1:36" ht="21" customHeight="1">
      <c r="A33" s="50" t="s">
        <v>117</v>
      </c>
      <c r="B33" s="50"/>
      <c r="C33" s="50"/>
      <c r="D33" s="108">
        <v>0</v>
      </c>
      <c r="E33" s="107"/>
      <c r="F33" s="108">
        <v>0</v>
      </c>
      <c r="G33" s="107"/>
      <c r="H33" s="108">
        <v>0</v>
      </c>
      <c r="I33" s="103"/>
      <c r="J33" s="108">
        <v>0</v>
      </c>
      <c r="K33" s="107"/>
      <c r="L33" s="108">
        <v>0</v>
      </c>
      <c r="M33" s="107"/>
      <c r="N33" s="108">
        <v>0</v>
      </c>
      <c r="O33" s="107"/>
      <c r="P33" s="108">
        <v>0</v>
      </c>
      <c r="Q33" s="107"/>
      <c r="R33" s="108">
        <v>0</v>
      </c>
      <c r="S33" s="107"/>
      <c r="T33" s="114">
        <v>-96</v>
      </c>
      <c r="U33" s="107"/>
      <c r="V33" s="149">
        <v>-413554</v>
      </c>
      <c r="W33" s="87"/>
      <c r="X33" s="108">
        <v>-10602911</v>
      </c>
      <c r="Y33" s="51"/>
      <c r="Z33" s="103">
        <f>SUM(T33:X33)</f>
        <v>-11016561</v>
      </c>
      <c r="AA33" s="51"/>
      <c r="AB33" s="103">
        <f>Z33+SUM(D33:R33)</f>
        <v>-11016561</v>
      </c>
      <c r="AC33" s="51"/>
      <c r="AD33" s="108">
        <v>0</v>
      </c>
      <c r="AE33" s="51"/>
      <c r="AF33" s="103">
        <f>SUM(AB33:AD33)</f>
        <v>-11016561</v>
      </c>
      <c r="AG33" s="51"/>
      <c r="AH33" s="108">
        <v>-2399941</v>
      </c>
      <c r="AI33" s="51"/>
      <c r="AJ33" s="103">
        <f>SUM(AF33:AH33)</f>
        <v>-13416502</v>
      </c>
    </row>
    <row r="34" spans="1:36" ht="21" customHeight="1">
      <c r="A34" s="55" t="s">
        <v>289</v>
      </c>
      <c r="B34" s="55"/>
      <c r="C34" s="55"/>
      <c r="D34" s="126">
        <f>SUM(D28:D33)</f>
        <v>0</v>
      </c>
      <c r="E34" s="110"/>
      <c r="F34" s="126">
        <f>SUM(F28:F33)</f>
        <v>0</v>
      </c>
      <c r="G34" s="110"/>
      <c r="H34" s="126">
        <f>SUM(H28:H33)</f>
        <v>0</v>
      </c>
      <c r="I34" s="113"/>
      <c r="J34" s="126">
        <f>SUM(J28:J33)</f>
        <v>0</v>
      </c>
      <c r="K34" s="110"/>
      <c r="L34" s="126">
        <f>SUM(L28:L33)</f>
        <v>0</v>
      </c>
      <c r="M34" s="110"/>
      <c r="N34" s="126">
        <f>SUM(N28:N33)</f>
        <v>0</v>
      </c>
      <c r="O34" s="110"/>
      <c r="P34" s="126">
        <f>SUM(P28:P33)</f>
        <v>0</v>
      </c>
      <c r="Q34" s="110"/>
      <c r="R34" s="126">
        <f>SUM(R28:R33)</f>
        <v>13853385</v>
      </c>
      <c r="S34" s="56"/>
      <c r="T34" s="126">
        <f>SUM(T28:T33)</f>
        <v>-96</v>
      </c>
      <c r="U34" s="110"/>
      <c r="V34" s="126">
        <f>SUM(V28:V33)</f>
        <v>-413554</v>
      </c>
      <c r="W34" s="59"/>
      <c r="X34" s="126">
        <f>SUM(X28:X33)</f>
        <v>-10602911</v>
      </c>
      <c r="Y34" s="56"/>
      <c r="Z34" s="126">
        <f>SUM(Z28:Z33)</f>
        <v>-11016561</v>
      </c>
      <c r="AA34" s="56"/>
      <c r="AB34" s="126">
        <f>SUM(AB28:AB33)</f>
        <v>2836824</v>
      </c>
      <c r="AC34" s="56"/>
      <c r="AD34" s="126">
        <f>SUM(AD28:AD33)</f>
        <v>0</v>
      </c>
      <c r="AE34" s="56"/>
      <c r="AF34" s="126">
        <f>AD34+AB34</f>
        <v>2836824</v>
      </c>
      <c r="AG34" s="56"/>
      <c r="AH34" s="126">
        <f>SUM(AH28:AH33)</f>
        <v>1915692</v>
      </c>
      <c r="AI34" s="56"/>
      <c r="AJ34" s="126">
        <f>SUM(AF34:AH34)</f>
        <v>4752516</v>
      </c>
    </row>
    <row r="35" spans="1:36" ht="21" customHeight="1">
      <c r="A35" s="50" t="s">
        <v>252</v>
      </c>
      <c r="B35" s="136"/>
      <c r="C35" s="136"/>
      <c r="D35" s="103">
        <v>0</v>
      </c>
      <c r="E35" s="107"/>
      <c r="F35" s="103">
        <v>0</v>
      </c>
      <c r="G35" s="107"/>
      <c r="H35" s="103">
        <v>0</v>
      </c>
      <c r="I35" s="103"/>
      <c r="J35" s="103">
        <v>0</v>
      </c>
      <c r="K35" s="107"/>
      <c r="L35" s="103">
        <v>0</v>
      </c>
      <c r="M35" s="107"/>
      <c r="N35" s="103">
        <v>0</v>
      </c>
      <c r="O35" s="107"/>
      <c r="P35" s="103">
        <v>0</v>
      </c>
      <c r="Q35" s="107"/>
      <c r="R35" s="103">
        <v>-619674</v>
      </c>
      <c r="S35" s="60"/>
      <c r="T35" s="103">
        <v>0</v>
      </c>
      <c r="U35" s="107"/>
      <c r="V35" s="103">
        <v>0</v>
      </c>
      <c r="W35" s="83"/>
      <c r="X35" s="103">
        <v>0</v>
      </c>
      <c r="Y35" s="60"/>
      <c r="Z35" s="103">
        <v>0</v>
      </c>
      <c r="AA35" s="60"/>
      <c r="AB35" s="103">
        <f>Z35+SUM(D35:R35)</f>
        <v>-619674</v>
      </c>
      <c r="AC35" s="60"/>
      <c r="AD35" s="103">
        <v>0</v>
      </c>
      <c r="AE35" s="60"/>
      <c r="AF35" s="103">
        <f>SUM(AB35:AD35)</f>
        <v>-619674</v>
      </c>
      <c r="AG35" s="60"/>
      <c r="AH35" s="103">
        <v>0</v>
      </c>
      <c r="AI35" s="60"/>
      <c r="AJ35" s="103">
        <f>SUM(AF35:AH35)</f>
        <v>-619674</v>
      </c>
    </row>
    <row r="36" spans="1:36" ht="21" customHeight="1" thickBot="1">
      <c r="A36" s="80" t="s">
        <v>301</v>
      </c>
      <c r="B36" s="80"/>
      <c r="C36" s="80"/>
      <c r="D36" s="176">
        <f aca="true" t="shared" si="0" ref="D36:AI36">D13+D34+D27+D35</f>
        <v>8611242.453</v>
      </c>
      <c r="E36" s="57">
        <f t="shared" si="0"/>
        <v>0</v>
      </c>
      <c r="F36" s="176">
        <f t="shared" si="0"/>
        <v>-2909249</v>
      </c>
      <c r="G36" s="57">
        <f t="shared" si="0"/>
        <v>0</v>
      </c>
      <c r="H36" s="176">
        <f t="shared" si="0"/>
        <v>57298909</v>
      </c>
      <c r="I36" s="57">
        <f t="shared" si="0"/>
        <v>0</v>
      </c>
      <c r="J36" s="176">
        <f t="shared" si="0"/>
        <v>3470021</v>
      </c>
      <c r="K36" s="57">
        <f t="shared" si="0"/>
        <v>0</v>
      </c>
      <c r="L36" s="176">
        <f t="shared" si="0"/>
        <v>3815391</v>
      </c>
      <c r="M36" s="57">
        <f t="shared" si="0"/>
        <v>0</v>
      </c>
      <c r="N36" s="176">
        <f t="shared" si="0"/>
        <v>-5159</v>
      </c>
      <c r="O36" s="57">
        <f t="shared" si="0"/>
        <v>0</v>
      </c>
      <c r="P36" s="176">
        <f t="shared" si="0"/>
        <v>929166</v>
      </c>
      <c r="Q36" s="57">
        <f t="shared" si="0"/>
        <v>0</v>
      </c>
      <c r="R36" s="176">
        <f t="shared" si="0"/>
        <v>90443405</v>
      </c>
      <c r="S36" s="57">
        <f t="shared" si="0"/>
        <v>0</v>
      </c>
      <c r="T36" s="176">
        <f t="shared" si="0"/>
        <v>13824419</v>
      </c>
      <c r="U36" s="57">
        <f t="shared" si="0"/>
        <v>0</v>
      </c>
      <c r="V36" s="176">
        <f>V13+V34+V27+V35</f>
        <v>-3232771</v>
      </c>
      <c r="W36" s="57">
        <f t="shared" si="0"/>
        <v>0</v>
      </c>
      <c r="X36" s="176">
        <f>X13+X34+X27+X35</f>
        <v>-21804260</v>
      </c>
      <c r="Y36" s="57">
        <f t="shared" si="0"/>
        <v>0</v>
      </c>
      <c r="Z36" s="176">
        <f>Z13+Z34+Z27+Z35</f>
        <v>-11212612</v>
      </c>
      <c r="AA36" s="57">
        <f t="shared" si="0"/>
        <v>0</v>
      </c>
      <c r="AB36" s="176">
        <f t="shared" si="0"/>
        <v>150441114</v>
      </c>
      <c r="AC36" s="57">
        <f t="shared" si="0"/>
        <v>0</v>
      </c>
      <c r="AD36" s="176">
        <f t="shared" si="0"/>
        <v>15000000</v>
      </c>
      <c r="AE36" s="57">
        <f t="shared" si="0"/>
        <v>0</v>
      </c>
      <c r="AF36" s="176">
        <f t="shared" si="0"/>
        <v>165441114</v>
      </c>
      <c r="AG36" s="57">
        <f t="shared" si="0"/>
        <v>0</v>
      </c>
      <c r="AH36" s="176">
        <f t="shared" si="0"/>
        <v>52967273</v>
      </c>
      <c r="AI36" s="57">
        <f t="shared" si="0"/>
        <v>0</v>
      </c>
      <c r="AJ36" s="176">
        <f>AJ13+AJ34+AJ27+AJ35</f>
        <v>218408387</v>
      </c>
    </row>
    <row r="37" ht="21" customHeight="1" thickTop="1"/>
    <row r="38" spans="1:35" ht="21" customHeight="1">
      <c r="A38" s="38" t="s">
        <v>37</v>
      </c>
      <c r="B38" s="38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9"/>
      <c r="U38" s="40"/>
      <c r="V38" s="39"/>
      <c r="W38" s="40"/>
      <c r="X38" s="39"/>
      <c r="Y38" s="39"/>
      <c r="Z38" s="39"/>
      <c r="AA38" s="39"/>
      <c r="AB38" s="39"/>
      <c r="AC38" s="39"/>
      <c r="AD38" s="40"/>
      <c r="AE38" s="39"/>
      <c r="AF38" s="40"/>
      <c r="AG38" s="40"/>
      <c r="AH38" s="39"/>
      <c r="AI38" s="40"/>
    </row>
    <row r="39" spans="1:35" ht="21" customHeight="1">
      <c r="A39" s="38" t="s">
        <v>159</v>
      </c>
      <c r="B39" s="38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9"/>
      <c r="U39" s="40"/>
      <c r="V39" s="39"/>
      <c r="W39" s="40"/>
      <c r="X39" s="39"/>
      <c r="Y39" s="39"/>
      <c r="Z39" s="39"/>
      <c r="AA39" s="39"/>
      <c r="AB39" s="39"/>
      <c r="AC39" s="39"/>
      <c r="AD39" s="40"/>
      <c r="AE39" s="39"/>
      <c r="AF39" s="40"/>
      <c r="AG39" s="40"/>
      <c r="AH39" s="39"/>
      <c r="AI39" s="40"/>
    </row>
    <row r="40" spans="1:36" ht="21" customHeigh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2" t="s">
        <v>79</v>
      </c>
    </row>
    <row r="41" spans="1:36" ht="21" customHeight="1">
      <c r="A41" s="38"/>
      <c r="B41" s="38"/>
      <c r="C41" s="38"/>
      <c r="D41" s="233" t="s">
        <v>38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</row>
    <row r="42" spans="1:36" ht="21" customHeight="1">
      <c r="A42" s="78"/>
      <c r="B42" s="78"/>
      <c r="C42" s="7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240" t="s">
        <v>85</v>
      </c>
      <c r="U42" s="240"/>
      <c r="V42" s="240"/>
      <c r="W42" s="240"/>
      <c r="X42" s="240"/>
      <c r="Y42" s="240"/>
      <c r="Z42" s="240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ht="21" customHeight="1">
      <c r="A43" s="78"/>
      <c r="B43" s="78"/>
      <c r="C43" s="78"/>
      <c r="D43" s="49"/>
      <c r="E43" s="49"/>
      <c r="F43" s="49"/>
      <c r="G43" s="49"/>
      <c r="H43" s="49"/>
      <c r="I43" s="49"/>
      <c r="J43" s="49"/>
      <c r="K43" s="49"/>
      <c r="L43" s="44" t="s">
        <v>141</v>
      </c>
      <c r="M43" s="49"/>
      <c r="N43" s="44"/>
      <c r="O43" s="49"/>
      <c r="P43" s="49"/>
      <c r="Q43" s="49"/>
      <c r="R43" s="49"/>
      <c r="S43" s="49"/>
      <c r="T43" s="79"/>
      <c r="U43" s="79"/>
      <c r="V43" s="79"/>
      <c r="W43" s="79"/>
      <c r="X43" s="79"/>
      <c r="Y43" s="79"/>
      <c r="Z43" s="7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ht="21" customHeight="1">
      <c r="A44" s="121"/>
      <c r="B44" s="121"/>
      <c r="C44" s="121"/>
      <c r="D44" s="43"/>
      <c r="E44" s="3"/>
      <c r="F44" s="3"/>
      <c r="G44" s="45"/>
      <c r="H44" s="44"/>
      <c r="I44" s="44"/>
      <c r="J44" s="44"/>
      <c r="K44" s="44"/>
      <c r="L44" s="44" t="s">
        <v>34</v>
      </c>
      <c r="M44" s="44"/>
      <c r="N44" s="61" t="s">
        <v>35</v>
      </c>
      <c r="O44" s="44"/>
      <c r="P44" s="44"/>
      <c r="Q44" s="44"/>
      <c r="R44" s="44"/>
      <c r="S44" s="44"/>
      <c r="T44" s="20"/>
      <c r="U44" s="44"/>
      <c r="V44" s="44" t="s">
        <v>34</v>
      </c>
      <c r="W44" s="44"/>
      <c r="X44" s="44" t="s">
        <v>181</v>
      </c>
      <c r="Y44" s="44"/>
      <c r="Z44" s="43" t="s">
        <v>86</v>
      </c>
      <c r="AA44" s="45"/>
      <c r="AB44" s="45"/>
      <c r="AC44" s="45"/>
      <c r="AD44" s="19"/>
      <c r="AE44" s="45"/>
      <c r="AF44" s="19"/>
      <c r="AG44" s="44"/>
      <c r="AH44" s="44"/>
      <c r="AI44" s="20"/>
      <c r="AJ44" s="18"/>
    </row>
    <row r="45" spans="1:36" ht="21" customHeight="1">
      <c r="A45" s="121"/>
      <c r="B45" s="121"/>
      <c r="C45" s="121"/>
      <c r="D45" s="43" t="s">
        <v>17</v>
      </c>
      <c r="E45" s="3"/>
      <c r="F45" s="3"/>
      <c r="G45" s="45"/>
      <c r="H45" s="44"/>
      <c r="I45" s="44"/>
      <c r="J45" s="44"/>
      <c r="K45" s="44"/>
      <c r="L45" s="44" t="s">
        <v>88</v>
      </c>
      <c r="M45" s="44"/>
      <c r="N45" s="79" t="s">
        <v>105</v>
      </c>
      <c r="O45" s="44"/>
      <c r="P45" s="44"/>
      <c r="Q45" s="44"/>
      <c r="R45" s="1" t="s">
        <v>42</v>
      </c>
      <c r="S45" s="44"/>
      <c r="T45" s="20" t="s">
        <v>63</v>
      </c>
      <c r="U45" s="44"/>
      <c r="V45" s="20" t="s">
        <v>64</v>
      </c>
      <c r="W45" s="44"/>
      <c r="X45" s="44" t="s">
        <v>182</v>
      </c>
      <c r="Y45" s="44"/>
      <c r="Z45" s="43" t="s">
        <v>87</v>
      </c>
      <c r="AA45" s="45"/>
      <c r="AB45" s="139"/>
      <c r="AC45" s="45"/>
      <c r="AD45" s="139" t="s">
        <v>172</v>
      </c>
      <c r="AE45" s="45"/>
      <c r="AF45" s="19" t="s">
        <v>55</v>
      </c>
      <c r="AG45" s="44"/>
      <c r="AH45" s="44" t="s">
        <v>88</v>
      </c>
      <c r="AI45" s="20"/>
      <c r="AJ45" s="18"/>
    </row>
    <row r="46" spans="1:36" ht="21" customHeight="1">
      <c r="A46" s="121"/>
      <c r="B46" s="121"/>
      <c r="C46" s="121"/>
      <c r="D46" s="44" t="s">
        <v>48</v>
      </c>
      <c r="E46" s="44"/>
      <c r="F46" s="44" t="s">
        <v>57</v>
      </c>
      <c r="G46" s="44"/>
      <c r="H46" s="44" t="s">
        <v>24</v>
      </c>
      <c r="I46" s="44"/>
      <c r="J46" s="44"/>
      <c r="K46" s="44"/>
      <c r="L46" s="44" t="s">
        <v>142</v>
      </c>
      <c r="M46" s="44"/>
      <c r="N46" s="44" t="s">
        <v>106</v>
      </c>
      <c r="O46" s="44"/>
      <c r="P46" s="44" t="s">
        <v>65</v>
      </c>
      <c r="Q46" s="44"/>
      <c r="R46" s="44" t="s">
        <v>30</v>
      </c>
      <c r="S46" s="44"/>
      <c r="T46" s="20" t="s">
        <v>45</v>
      </c>
      <c r="U46" s="44"/>
      <c r="V46" s="138" t="s">
        <v>284</v>
      </c>
      <c r="W46" s="44"/>
      <c r="X46" s="44" t="s">
        <v>183</v>
      </c>
      <c r="Y46" s="44"/>
      <c r="Z46" s="44" t="s">
        <v>89</v>
      </c>
      <c r="AA46" s="44"/>
      <c r="AB46" s="138"/>
      <c r="AC46" s="44"/>
      <c r="AD46" s="138" t="s">
        <v>173</v>
      </c>
      <c r="AE46" s="44"/>
      <c r="AF46" s="20" t="s">
        <v>25</v>
      </c>
      <c r="AG46" s="44"/>
      <c r="AH46" s="44" t="s">
        <v>90</v>
      </c>
      <c r="AI46" s="20"/>
      <c r="AJ46" s="44" t="s">
        <v>55</v>
      </c>
    </row>
    <row r="47" spans="1:36" ht="21" customHeight="1">
      <c r="A47" s="122"/>
      <c r="B47" s="123" t="s">
        <v>1</v>
      </c>
      <c r="C47" s="123"/>
      <c r="D47" s="46" t="s">
        <v>91</v>
      </c>
      <c r="E47" s="44"/>
      <c r="F47" s="46" t="s">
        <v>92</v>
      </c>
      <c r="G47" s="44"/>
      <c r="H47" s="46" t="s">
        <v>62</v>
      </c>
      <c r="I47" s="44"/>
      <c r="J47" s="29" t="s">
        <v>104</v>
      </c>
      <c r="K47" s="44"/>
      <c r="L47" s="46" t="s">
        <v>146</v>
      </c>
      <c r="M47" s="44"/>
      <c r="N47" s="46" t="s">
        <v>107</v>
      </c>
      <c r="O47" s="44"/>
      <c r="P47" s="46" t="s">
        <v>56</v>
      </c>
      <c r="Q47" s="44"/>
      <c r="R47" s="46" t="s">
        <v>46</v>
      </c>
      <c r="S47" s="44"/>
      <c r="T47" s="21" t="s">
        <v>0</v>
      </c>
      <c r="U47" s="44"/>
      <c r="V47" s="29" t="s">
        <v>82</v>
      </c>
      <c r="W47" s="44"/>
      <c r="X47" s="46" t="s">
        <v>207</v>
      </c>
      <c r="Y47" s="44"/>
      <c r="Z47" s="46" t="s">
        <v>16</v>
      </c>
      <c r="AA47" s="44"/>
      <c r="AB47" s="140" t="s">
        <v>86</v>
      </c>
      <c r="AC47" s="44"/>
      <c r="AD47" s="21" t="s">
        <v>174</v>
      </c>
      <c r="AE47" s="44"/>
      <c r="AF47" s="21" t="s">
        <v>166</v>
      </c>
      <c r="AG47" s="44"/>
      <c r="AH47" s="46" t="s">
        <v>93</v>
      </c>
      <c r="AI47" s="20"/>
      <c r="AJ47" s="46" t="s">
        <v>25</v>
      </c>
    </row>
    <row r="48" spans="1:36" ht="5.25" customHeight="1">
      <c r="A48" s="122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</row>
    <row r="49" spans="1:36" ht="21.75">
      <c r="A49" s="80" t="s">
        <v>304</v>
      </c>
      <c r="B49" s="80"/>
      <c r="C49" s="80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J49" s="57"/>
    </row>
    <row r="50" spans="1:36" s="49" customFormat="1" ht="20.25" customHeight="1">
      <c r="A50" s="80" t="s">
        <v>271</v>
      </c>
      <c r="B50" s="80"/>
      <c r="C50" s="80"/>
      <c r="D50" s="57">
        <v>8611242</v>
      </c>
      <c r="E50" s="57"/>
      <c r="F50" s="57">
        <v>-2909249</v>
      </c>
      <c r="G50" s="57"/>
      <c r="H50" s="57">
        <v>57298909</v>
      </c>
      <c r="I50" s="57"/>
      <c r="J50" s="57">
        <v>3470021</v>
      </c>
      <c r="K50" s="57"/>
      <c r="L50" s="57">
        <v>3500083</v>
      </c>
      <c r="M50" s="57"/>
      <c r="N50" s="57">
        <v>-5159</v>
      </c>
      <c r="O50" s="57"/>
      <c r="P50" s="57">
        <v>929166</v>
      </c>
      <c r="Q50" s="57"/>
      <c r="R50" s="57">
        <v>92078740</v>
      </c>
      <c r="S50" s="57"/>
      <c r="T50" s="57">
        <v>13812039</v>
      </c>
      <c r="U50" s="57"/>
      <c r="V50" s="57">
        <v>-3799448</v>
      </c>
      <c r="W50" s="57"/>
      <c r="X50" s="57">
        <v>-22453189</v>
      </c>
      <c r="Y50" s="57"/>
      <c r="Z50" s="57">
        <f>SUM(T50:X50)</f>
        <v>-12440598</v>
      </c>
      <c r="AA50" s="57"/>
      <c r="AB50" s="57">
        <f>SUM(D50:R50)+(Z50)</f>
        <v>150533155</v>
      </c>
      <c r="AC50" s="57"/>
      <c r="AD50" s="113">
        <v>15000000</v>
      </c>
      <c r="AE50" s="57"/>
      <c r="AF50" s="57">
        <f>SUM(AB50:AD50)</f>
        <v>165533155</v>
      </c>
      <c r="AG50" s="57"/>
      <c r="AH50" s="57">
        <v>53125099</v>
      </c>
      <c r="AJ50" s="57">
        <f>SUM(AF50:AH50)</f>
        <v>218658254</v>
      </c>
    </row>
    <row r="51" spans="1:36" s="53" customFormat="1" ht="20.25" customHeight="1">
      <c r="A51" s="50" t="s">
        <v>272</v>
      </c>
      <c r="B51" s="136">
        <v>3</v>
      </c>
      <c r="C51" s="50"/>
      <c r="D51" s="103">
        <v>0</v>
      </c>
      <c r="E51" s="107"/>
      <c r="F51" s="103">
        <v>0</v>
      </c>
      <c r="G51" s="107"/>
      <c r="H51" s="103">
        <v>0</v>
      </c>
      <c r="I51" s="103"/>
      <c r="J51" s="103">
        <v>0</v>
      </c>
      <c r="K51" s="103"/>
      <c r="L51" s="103">
        <v>0</v>
      </c>
      <c r="M51" s="103"/>
      <c r="N51" s="103">
        <v>0</v>
      </c>
      <c r="O51" s="103"/>
      <c r="P51" s="103">
        <v>0</v>
      </c>
      <c r="Q51" s="103"/>
      <c r="R51" s="103">
        <v>-263634</v>
      </c>
      <c r="S51" s="103"/>
      <c r="T51" s="103">
        <v>0</v>
      </c>
      <c r="U51" s="103"/>
      <c r="V51" s="103">
        <v>0</v>
      </c>
      <c r="W51" s="103"/>
      <c r="X51" s="103">
        <v>0</v>
      </c>
      <c r="Y51" s="103"/>
      <c r="Z51" s="108">
        <f>SUM(T51:X51)</f>
        <v>0</v>
      </c>
      <c r="AA51" s="103"/>
      <c r="AB51" s="108">
        <f>Z51+SUM(D51:R51)</f>
        <v>-263634</v>
      </c>
      <c r="AC51" s="103"/>
      <c r="AD51" s="103">
        <v>0</v>
      </c>
      <c r="AE51" s="103"/>
      <c r="AF51" s="108">
        <f>SUM(AB51:AD51)</f>
        <v>-263634</v>
      </c>
      <c r="AG51" s="103"/>
      <c r="AH51" s="103">
        <v>-92401</v>
      </c>
      <c r="AI51" s="129"/>
      <c r="AJ51" s="108">
        <f>SUM(AF51:AH51)</f>
        <v>-356035</v>
      </c>
    </row>
    <row r="52" spans="1:36" s="49" customFormat="1" ht="20.25" customHeight="1">
      <c r="A52" s="80" t="s">
        <v>267</v>
      </c>
      <c r="B52" s="80"/>
      <c r="C52" s="80"/>
      <c r="D52" s="126">
        <f>SUM(D50:D51)</f>
        <v>8611242</v>
      </c>
      <c r="E52" s="109"/>
      <c r="F52" s="126">
        <f>SUM(F50:F51)</f>
        <v>-2909249</v>
      </c>
      <c r="G52" s="110"/>
      <c r="H52" s="126">
        <f>SUM(H50:H51)</f>
        <v>57298909</v>
      </c>
      <c r="I52" s="113"/>
      <c r="J52" s="126">
        <f>SUM(J50:J51)</f>
        <v>3470021</v>
      </c>
      <c r="K52" s="109"/>
      <c r="L52" s="126">
        <f>SUM(L50:L51)</f>
        <v>3500083</v>
      </c>
      <c r="M52" s="110"/>
      <c r="N52" s="126">
        <f>SUM(N50:N51)</f>
        <v>-5159</v>
      </c>
      <c r="O52" s="110"/>
      <c r="P52" s="126">
        <f>SUM(P50:P51)</f>
        <v>929166</v>
      </c>
      <c r="Q52" s="110"/>
      <c r="R52" s="126">
        <f>SUM(R50:R51)</f>
        <v>91815106</v>
      </c>
      <c r="S52" s="109"/>
      <c r="T52" s="126">
        <f>SUM(T50:T51)</f>
        <v>13812039</v>
      </c>
      <c r="U52" s="109"/>
      <c r="V52" s="126">
        <f>SUM(V50:V51)</f>
        <v>-3799448</v>
      </c>
      <c r="W52" s="104"/>
      <c r="X52" s="126">
        <f>SUM(X50:X51)</f>
        <v>-22453189</v>
      </c>
      <c r="Y52" s="109"/>
      <c r="Z52" s="126">
        <f>SUM(Z50:Z51)</f>
        <v>-12440598</v>
      </c>
      <c r="AA52" s="110"/>
      <c r="AB52" s="126">
        <f>SUM(AB50:AB51)</f>
        <v>150269521</v>
      </c>
      <c r="AC52" s="110"/>
      <c r="AD52" s="126">
        <f>SUM(AD50:AD51)</f>
        <v>15000000</v>
      </c>
      <c r="AE52" s="58"/>
      <c r="AF52" s="126">
        <f>SUM(AF50:AF51)</f>
        <v>165269521</v>
      </c>
      <c r="AG52" s="54"/>
      <c r="AH52" s="126">
        <f>SUM(AH50:AH51)</f>
        <v>53032698</v>
      </c>
      <c r="AJ52" s="126">
        <f>SUM(AJ50:AJ51)</f>
        <v>218302219</v>
      </c>
    </row>
    <row r="53" spans="1:36" ht="21" customHeight="1">
      <c r="A53" s="49" t="s">
        <v>268</v>
      </c>
      <c r="B53" s="80"/>
      <c r="C53" s="80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48"/>
      <c r="AC53" s="24"/>
      <c r="AD53" s="48"/>
      <c r="AE53" s="24"/>
      <c r="AF53" s="48"/>
      <c r="AG53" s="24"/>
      <c r="AH53" s="24"/>
      <c r="AI53" s="24"/>
      <c r="AJ53" s="24"/>
    </row>
    <row r="54" spans="1:36" ht="21" customHeight="1">
      <c r="A54" s="105" t="s">
        <v>269</v>
      </c>
      <c r="B54" s="80"/>
      <c r="C54" s="8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13"/>
      <c r="U54" s="24"/>
      <c r="V54" s="24"/>
      <c r="W54" s="24"/>
      <c r="X54" s="24"/>
      <c r="Y54" s="24"/>
      <c r="Z54" s="24"/>
      <c r="AA54" s="24"/>
      <c r="AB54" s="48"/>
      <c r="AC54" s="24"/>
      <c r="AD54" s="48"/>
      <c r="AE54" s="24"/>
      <c r="AF54" s="48"/>
      <c r="AG54" s="24"/>
      <c r="AH54" s="24"/>
      <c r="AI54" s="24"/>
      <c r="AJ54" s="24"/>
    </row>
    <row r="55" spans="1:36" ht="21" customHeight="1">
      <c r="A55" s="50" t="s">
        <v>294</v>
      </c>
      <c r="B55" s="136"/>
      <c r="C55" s="136"/>
      <c r="D55" s="114">
        <v>0</v>
      </c>
      <c r="E55" s="172"/>
      <c r="F55" s="108">
        <v>0</v>
      </c>
      <c r="G55" s="107"/>
      <c r="H55" s="108">
        <v>0</v>
      </c>
      <c r="I55" s="103"/>
      <c r="J55" s="108">
        <v>0</v>
      </c>
      <c r="K55" s="172"/>
      <c r="L55" s="108">
        <v>0</v>
      </c>
      <c r="M55" s="107"/>
      <c r="N55" s="108">
        <v>0</v>
      </c>
      <c r="O55" s="107"/>
      <c r="P55" s="108">
        <v>0</v>
      </c>
      <c r="Q55" s="107"/>
      <c r="R55" s="108">
        <v>-4911623</v>
      </c>
      <c r="S55" s="172"/>
      <c r="T55" s="108">
        <v>0</v>
      </c>
      <c r="U55" s="172"/>
      <c r="V55" s="108">
        <v>0</v>
      </c>
      <c r="W55" s="102"/>
      <c r="X55" s="108">
        <v>0</v>
      </c>
      <c r="Y55" s="172"/>
      <c r="Z55" s="108">
        <f>SUM(T55:X55)</f>
        <v>0</v>
      </c>
      <c r="AA55" s="107"/>
      <c r="AB55" s="108">
        <f>Z55+SUM(D55:R55)</f>
        <v>-4911623</v>
      </c>
      <c r="AC55" s="107"/>
      <c r="AD55" s="108">
        <v>0</v>
      </c>
      <c r="AE55" s="107"/>
      <c r="AF55" s="108">
        <f>SUM(AB55:AD55)</f>
        <v>-4911623</v>
      </c>
      <c r="AG55" s="173"/>
      <c r="AH55" s="108">
        <v>-2479883</v>
      </c>
      <c r="AI55" s="173"/>
      <c r="AJ55" s="108">
        <f>SUM(AF55:AH55)</f>
        <v>-7391506</v>
      </c>
    </row>
    <row r="56" spans="1:36" ht="21" customHeight="1">
      <c r="A56" s="105" t="s">
        <v>270</v>
      </c>
      <c r="B56" s="55"/>
      <c r="C56" s="55"/>
      <c r="D56" s="111">
        <f>SUM(D55:D55)</f>
        <v>0</v>
      </c>
      <c r="E56" s="109"/>
      <c r="F56" s="111">
        <f>SUM(F55:F55)</f>
        <v>0</v>
      </c>
      <c r="G56" s="110"/>
      <c r="H56" s="111">
        <f>SUM(H55:H55)</f>
        <v>0</v>
      </c>
      <c r="I56" s="113"/>
      <c r="J56" s="111">
        <f>SUM(J55:J55)</f>
        <v>0</v>
      </c>
      <c r="K56" s="109"/>
      <c r="L56" s="111">
        <f>SUM(L55:L55)</f>
        <v>0</v>
      </c>
      <c r="M56" s="110"/>
      <c r="N56" s="111">
        <f>SUM(N55:N55)</f>
        <v>0</v>
      </c>
      <c r="O56" s="110"/>
      <c r="P56" s="111">
        <f>SUM(P55:P55)</f>
        <v>0</v>
      </c>
      <c r="Q56" s="110"/>
      <c r="R56" s="111">
        <f>SUM(R55:R55)</f>
        <v>-4911623</v>
      </c>
      <c r="S56" s="109"/>
      <c r="T56" s="111">
        <f>SUM(T55:T55)</f>
        <v>0</v>
      </c>
      <c r="U56" s="109"/>
      <c r="V56" s="111">
        <f>SUM(V55:V55)</f>
        <v>0</v>
      </c>
      <c r="W56" s="104"/>
      <c r="X56" s="111">
        <f>SUM(X55:X55)</f>
        <v>0</v>
      </c>
      <c r="Y56" s="109"/>
      <c r="Z56" s="111">
        <f>SUM(Z55:Z55)</f>
        <v>0</v>
      </c>
      <c r="AA56" s="110"/>
      <c r="AB56" s="111">
        <f>SUM(AB55:AB55)</f>
        <v>-4911623</v>
      </c>
      <c r="AC56" s="110"/>
      <c r="AD56" s="111">
        <f>SUM(AD55:AD55)</f>
        <v>0</v>
      </c>
      <c r="AE56" s="110"/>
      <c r="AF56" s="111">
        <f>SUM(AF55:AF55)</f>
        <v>-4911623</v>
      </c>
      <c r="AG56" s="58"/>
      <c r="AH56" s="111">
        <f>SUM(AH55:AH55)</f>
        <v>-2479883</v>
      </c>
      <c r="AI56" s="58"/>
      <c r="AJ56" s="111">
        <f>SUM(AJ55:AJ55)</f>
        <v>-7391506</v>
      </c>
    </row>
    <row r="57" spans="1:36" ht="21" customHeight="1">
      <c r="A57" s="81" t="s">
        <v>184</v>
      </c>
      <c r="B57" s="55"/>
      <c r="C57" s="55"/>
      <c r="D57" s="110"/>
      <c r="E57" s="109"/>
      <c r="F57" s="110"/>
      <c r="G57" s="110"/>
      <c r="H57" s="110"/>
      <c r="I57" s="110"/>
      <c r="J57" s="110"/>
      <c r="K57" s="109"/>
      <c r="L57" s="110"/>
      <c r="M57" s="110"/>
      <c r="N57" s="110"/>
      <c r="O57" s="110"/>
      <c r="P57" s="110"/>
      <c r="Q57" s="110"/>
      <c r="R57" s="110"/>
      <c r="S57" s="109"/>
      <c r="T57" s="110"/>
      <c r="U57" s="109"/>
      <c r="V57" s="110"/>
      <c r="W57" s="104"/>
      <c r="X57" s="110"/>
      <c r="Y57" s="109"/>
      <c r="Z57" s="110"/>
      <c r="AA57" s="110"/>
      <c r="AB57" s="110"/>
      <c r="AC57" s="110"/>
      <c r="AD57" s="110"/>
      <c r="AE57" s="110"/>
      <c r="AF57" s="110"/>
      <c r="AG57" s="58"/>
      <c r="AH57" s="112"/>
      <c r="AI57" s="58"/>
      <c r="AJ57" s="57"/>
    </row>
    <row r="58" spans="1:36" ht="21" customHeight="1">
      <c r="A58" s="50" t="s">
        <v>254</v>
      </c>
      <c r="B58" s="50"/>
      <c r="C58" s="50"/>
      <c r="D58" s="132">
        <v>0</v>
      </c>
      <c r="E58" s="107"/>
      <c r="F58" s="132">
        <v>0</v>
      </c>
      <c r="G58" s="107"/>
      <c r="H58" s="132">
        <v>0</v>
      </c>
      <c r="I58" s="103"/>
      <c r="J58" s="132">
        <v>0</v>
      </c>
      <c r="K58" s="172"/>
      <c r="L58" s="103">
        <v>685993</v>
      </c>
      <c r="M58" s="107"/>
      <c r="N58" s="103">
        <v>0</v>
      </c>
      <c r="O58" s="107"/>
      <c r="P58" s="103">
        <v>0</v>
      </c>
      <c r="Q58" s="107"/>
      <c r="R58" s="103">
        <v>0</v>
      </c>
      <c r="S58" s="103"/>
      <c r="T58" s="103">
        <v>0</v>
      </c>
      <c r="U58" s="172"/>
      <c r="V58" s="103">
        <v>4577</v>
      </c>
      <c r="W58" s="102"/>
      <c r="X58" s="103">
        <v>-1097573</v>
      </c>
      <c r="Y58" s="172"/>
      <c r="Z58" s="103">
        <f>SUM(T58:X58)</f>
        <v>-1092996</v>
      </c>
      <c r="AA58" s="107"/>
      <c r="AB58" s="103">
        <f>Z58+SUM(D58:R58)</f>
        <v>-407003</v>
      </c>
      <c r="AC58" s="107"/>
      <c r="AD58" s="103">
        <v>0</v>
      </c>
      <c r="AE58" s="107"/>
      <c r="AF58" s="103">
        <f>SUM(AB58:AD58)</f>
        <v>-407003</v>
      </c>
      <c r="AG58" s="173"/>
      <c r="AH58" s="103">
        <v>-865290</v>
      </c>
      <c r="AI58" s="173"/>
      <c r="AJ58" s="103">
        <f>SUM(AF58:AH58)</f>
        <v>-1272293</v>
      </c>
    </row>
    <row r="59" spans="1:36" ht="21" customHeight="1">
      <c r="A59" s="50" t="s">
        <v>246</v>
      </c>
      <c r="B59" s="50"/>
      <c r="C59" s="50"/>
      <c r="D59" s="132">
        <v>0</v>
      </c>
      <c r="E59" s="107"/>
      <c r="F59" s="132">
        <v>0</v>
      </c>
      <c r="G59" s="107"/>
      <c r="H59" s="132">
        <v>0</v>
      </c>
      <c r="I59" s="103"/>
      <c r="J59" s="132">
        <v>0</v>
      </c>
      <c r="K59" s="103"/>
      <c r="L59" s="103">
        <v>-113613</v>
      </c>
      <c r="M59" s="103"/>
      <c r="N59" s="103">
        <v>0</v>
      </c>
      <c r="O59" s="103"/>
      <c r="P59" s="103">
        <v>0</v>
      </c>
      <c r="Q59" s="103"/>
      <c r="R59" s="103">
        <v>0</v>
      </c>
      <c r="S59" s="107"/>
      <c r="T59" s="103">
        <v>0</v>
      </c>
      <c r="U59" s="103"/>
      <c r="V59" s="103">
        <v>0</v>
      </c>
      <c r="W59" s="103"/>
      <c r="X59" s="103">
        <v>0</v>
      </c>
      <c r="Y59" s="103"/>
      <c r="Z59" s="103"/>
      <c r="AA59" s="107"/>
      <c r="AB59" s="103">
        <f>Z59+SUM(D59:R59)</f>
        <v>-113613</v>
      </c>
      <c r="AC59" s="107"/>
      <c r="AD59" s="103">
        <v>0</v>
      </c>
      <c r="AE59" s="107"/>
      <c r="AF59" s="103">
        <f>SUM(AB59:AD59)</f>
        <v>-113613</v>
      </c>
      <c r="AG59" s="51"/>
      <c r="AH59" s="103">
        <v>0</v>
      </c>
      <c r="AI59" s="173"/>
      <c r="AJ59" s="103">
        <f>SUM(AF59:AH59)</f>
        <v>-113613</v>
      </c>
    </row>
    <row r="60" spans="1:36" ht="18.75" customHeight="1">
      <c r="A60" s="50" t="s">
        <v>165</v>
      </c>
      <c r="B60" s="50"/>
      <c r="C60" s="50"/>
      <c r="D60" s="132">
        <v>0</v>
      </c>
      <c r="E60" s="107"/>
      <c r="F60" s="132">
        <v>0</v>
      </c>
      <c r="G60" s="107"/>
      <c r="H60" s="132">
        <v>0</v>
      </c>
      <c r="I60" s="103"/>
      <c r="J60" s="132">
        <v>0</v>
      </c>
      <c r="K60" s="103"/>
      <c r="L60" s="132">
        <v>0</v>
      </c>
      <c r="M60" s="103"/>
      <c r="N60" s="103">
        <v>0</v>
      </c>
      <c r="O60" s="103"/>
      <c r="P60" s="103">
        <v>0</v>
      </c>
      <c r="Q60" s="103"/>
      <c r="R60" s="103">
        <v>0</v>
      </c>
      <c r="S60" s="172"/>
      <c r="T60" s="103">
        <v>0</v>
      </c>
      <c r="U60" s="103"/>
      <c r="V60" s="103">
        <v>0</v>
      </c>
      <c r="W60" s="103"/>
      <c r="X60" s="103">
        <v>0</v>
      </c>
      <c r="Y60" s="103"/>
      <c r="Z60" s="103">
        <f>SUM(T60:X60)</f>
        <v>0</v>
      </c>
      <c r="AA60" s="107"/>
      <c r="AB60" s="103">
        <f>Z60+SUM(D60:R60)</f>
        <v>0</v>
      </c>
      <c r="AC60" s="107"/>
      <c r="AD60" s="132">
        <v>0</v>
      </c>
      <c r="AE60" s="107"/>
      <c r="AF60" s="103">
        <f>SUM(AB60:AD60)</f>
        <v>0</v>
      </c>
      <c r="AG60" s="173"/>
      <c r="AH60" s="103">
        <v>384721</v>
      </c>
      <c r="AI60" s="173"/>
      <c r="AJ60" s="103">
        <f>SUM(AF60:AH60)</f>
        <v>384721</v>
      </c>
    </row>
    <row r="61" spans="1:36" ht="18.75" customHeight="1">
      <c r="A61" s="50" t="s">
        <v>282</v>
      </c>
      <c r="B61" s="50"/>
      <c r="C61" s="50"/>
      <c r="D61" s="132">
        <v>0</v>
      </c>
      <c r="E61" s="107"/>
      <c r="F61" s="132">
        <v>0</v>
      </c>
      <c r="G61" s="107"/>
      <c r="H61" s="132">
        <v>0</v>
      </c>
      <c r="I61" s="103"/>
      <c r="J61" s="132">
        <v>0</v>
      </c>
      <c r="K61" s="103"/>
      <c r="L61" s="132">
        <v>0</v>
      </c>
      <c r="M61" s="103"/>
      <c r="N61" s="103">
        <v>0</v>
      </c>
      <c r="O61" s="103"/>
      <c r="P61" s="103">
        <v>0</v>
      </c>
      <c r="Q61" s="103"/>
      <c r="R61" s="103">
        <v>0</v>
      </c>
      <c r="S61" s="172"/>
      <c r="T61" s="103">
        <v>0</v>
      </c>
      <c r="U61" s="103"/>
      <c r="V61" s="103">
        <v>0</v>
      </c>
      <c r="W61" s="103"/>
      <c r="X61" s="103">
        <v>0</v>
      </c>
      <c r="Y61" s="103"/>
      <c r="Z61" s="103">
        <v>0</v>
      </c>
      <c r="AA61" s="107"/>
      <c r="AB61" s="103">
        <v>0</v>
      </c>
      <c r="AC61" s="107"/>
      <c r="AD61" s="103">
        <v>0</v>
      </c>
      <c r="AE61" s="107"/>
      <c r="AF61" s="103">
        <v>0</v>
      </c>
      <c r="AG61" s="173"/>
      <c r="AH61" s="103">
        <v>-66</v>
      </c>
      <c r="AI61" s="173"/>
      <c r="AJ61" s="108">
        <f>SUM(AF61:AH61)</f>
        <v>-66</v>
      </c>
    </row>
    <row r="62" spans="1:36" ht="21" customHeight="1">
      <c r="A62" s="82" t="s">
        <v>96</v>
      </c>
      <c r="B62" s="55"/>
      <c r="C62" s="55"/>
      <c r="D62" s="174"/>
      <c r="E62" s="54"/>
      <c r="F62" s="174"/>
      <c r="G62" s="110"/>
      <c r="H62" s="174"/>
      <c r="I62" s="110"/>
      <c r="J62" s="174"/>
      <c r="K62" s="54"/>
      <c r="L62" s="174"/>
      <c r="M62" s="110"/>
      <c r="N62" s="174"/>
      <c r="O62" s="110"/>
      <c r="P62" s="174"/>
      <c r="Q62" s="110"/>
      <c r="R62" s="174"/>
      <c r="S62" s="54"/>
      <c r="T62" s="174"/>
      <c r="U62" s="54"/>
      <c r="V62" s="174"/>
      <c r="W62" s="52"/>
      <c r="X62" s="174"/>
      <c r="Y62" s="54"/>
      <c r="Z62" s="174"/>
      <c r="AA62" s="54"/>
      <c r="AB62" s="174"/>
      <c r="AC62" s="54"/>
      <c r="AD62" s="174"/>
      <c r="AE62" s="54"/>
      <c r="AF62" s="174"/>
      <c r="AG62" s="54"/>
      <c r="AH62" s="175"/>
      <c r="AI62" s="54"/>
      <c r="AJ62" s="175"/>
    </row>
    <row r="63" spans="1:36" ht="21" customHeight="1">
      <c r="A63" s="82" t="s">
        <v>147</v>
      </c>
      <c r="B63" s="55"/>
      <c r="C63" s="55"/>
      <c r="D63" s="111">
        <f>SUM(D58:D61)</f>
        <v>0</v>
      </c>
      <c r="E63" s="109"/>
      <c r="F63" s="111">
        <f>SUM(F58:F61)</f>
        <v>0</v>
      </c>
      <c r="G63" s="113"/>
      <c r="H63" s="111">
        <f>SUM(H58:H61)</f>
        <v>0</v>
      </c>
      <c r="I63" s="113"/>
      <c r="J63" s="111">
        <f>SUM(J58:J61)</f>
        <v>0</v>
      </c>
      <c r="K63" s="109"/>
      <c r="L63" s="111">
        <f>SUM(L58:L61)</f>
        <v>572380</v>
      </c>
      <c r="M63" s="110"/>
      <c r="N63" s="111">
        <f>SUM(N58:N61)</f>
        <v>0</v>
      </c>
      <c r="O63" s="110"/>
      <c r="P63" s="111">
        <f>SUM(P58:P61)</f>
        <v>0</v>
      </c>
      <c r="Q63" s="110"/>
      <c r="R63" s="111">
        <f>SUM(R58:R61)</f>
        <v>0</v>
      </c>
      <c r="S63" s="109"/>
      <c r="T63" s="111">
        <f>SUM(T58:T61)</f>
        <v>0</v>
      </c>
      <c r="U63" s="109"/>
      <c r="V63" s="111">
        <f>SUM(V58:V61)</f>
        <v>4577</v>
      </c>
      <c r="W63" s="104"/>
      <c r="X63" s="111">
        <f>SUM(X58:X61)</f>
        <v>-1097573</v>
      </c>
      <c r="Y63" s="109"/>
      <c r="Z63" s="111">
        <f>SUM(Z58:Z60)</f>
        <v>-1092996</v>
      </c>
      <c r="AA63" s="110"/>
      <c r="AB63" s="111">
        <f>SUM(AB58:AB60)</f>
        <v>-520616</v>
      </c>
      <c r="AC63" s="110"/>
      <c r="AD63" s="111">
        <f>SUM(AD58:AD61)</f>
        <v>0</v>
      </c>
      <c r="AE63" s="110"/>
      <c r="AF63" s="111">
        <f>SUM(AF58:AF60)</f>
        <v>-520616</v>
      </c>
      <c r="AG63" s="58"/>
      <c r="AH63" s="111">
        <f>SUM(AH58:AH61)</f>
        <v>-480635</v>
      </c>
      <c r="AI63" s="58"/>
      <c r="AJ63" s="111">
        <f>SUM(AF63:AH63)</f>
        <v>-1001251</v>
      </c>
    </row>
    <row r="64" spans="1:36" ht="21" customHeight="1">
      <c r="A64" s="55" t="s">
        <v>97</v>
      </c>
      <c r="B64" s="55"/>
      <c r="C64" s="55"/>
      <c r="D64" s="110"/>
      <c r="E64" s="54"/>
      <c r="F64" s="110"/>
      <c r="G64" s="110"/>
      <c r="H64" s="110"/>
      <c r="I64" s="110"/>
      <c r="J64" s="110"/>
      <c r="K64" s="54"/>
      <c r="L64" s="110"/>
      <c r="M64" s="110"/>
      <c r="N64" s="110"/>
      <c r="O64" s="110"/>
      <c r="P64" s="110"/>
      <c r="Q64" s="110"/>
      <c r="R64" s="110"/>
      <c r="S64" s="54"/>
      <c r="T64" s="110"/>
      <c r="U64" s="54"/>
      <c r="V64" s="110"/>
      <c r="W64" s="52"/>
      <c r="X64" s="110"/>
      <c r="Y64" s="54"/>
      <c r="Z64" s="110"/>
      <c r="AA64" s="54"/>
      <c r="AB64" s="110"/>
      <c r="AC64" s="54"/>
      <c r="AD64" s="110"/>
      <c r="AE64" s="54"/>
      <c r="AF64" s="110"/>
      <c r="AG64" s="54"/>
      <c r="AH64" s="57"/>
      <c r="AI64" s="54"/>
      <c r="AJ64" s="57"/>
    </row>
    <row r="65" spans="1:36" ht="21" customHeight="1">
      <c r="A65" s="55" t="s">
        <v>95</v>
      </c>
      <c r="B65" s="55"/>
      <c r="C65" s="55"/>
      <c r="D65" s="111">
        <f>SUM(D56,D63)</f>
        <v>0</v>
      </c>
      <c r="E65" s="54"/>
      <c r="F65" s="111">
        <f>SUM(F56,F63)</f>
        <v>0</v>
      </c>
      <c r="G65" s="110"/>
      <c r="H65" s="111">
        <f>SUM(H56,H63)</f>
        <v>0</v>
      </c>
      <c r="I65" s="113"/>
      <c r="J65" s="111">
        <f>SUM(J56,J63)</f>
        <v>0</v>
      </c>
      <c r="K65" s="54"/>
      <c r="L65" s="111">
        <f>SUM(L56,L63)</f>
        <v>572380</v>
      </c>
      <c r="M65" s="110"/>
      <c r="N65" s="111">
        <f>SUM(N56,N63)</f>
        <v>0</v>
      </c>
      <c r="O65" s="110"/>
      <c r="P65" s="111">
        <f>SUM(P56,P63)</f>
        <v>0</v>
      </c>
      <c r="Q65" s="110"/>
      <c r="R65" s="111">
        <f>SUM(R56,R63)</f>
        <v>-4911623</v>
      </c>
      <c r="S65" s="54"/>
      <c r="T65" s="111">
        <f>SUM(T56,T63)</f>
        <v>0</v>
      </c>
      <c r="U65" s="54"/>
      <c r="V65" s="111">
        <f>SUM(V56,V63)</f>
        <v>4577</v>
      </c>
      <c r="W65" s="52"/>
      <c r="X65" s="111">
        <f>SUM(X56,X63)</f>
        <v>-1097573</v>
      </c>
      <c r="Y65" s="54"/>
      <c r="Z65" s="111">
        <f>SUM(T65:X65)</f>
        <v>-1092996</v>
      </c>
      <c r="AA65" s="54"/>
      <c r="AB65" s="111">
        <f>Z65+SUM(D65:R65)</f>
        <v>-5432239</v>
      </c>
      <c r="AC65" s="54"/>
      <c r="AD65" s="111">
        <f>SUM(AD56,AD63)</f>
        <v>0</v>
      </c>
      <c r="AE65" s="54"/>
      <c r="AF65" s="111">
        <f>AB65+AD65</f>
        <v>-5432239</v>
      </c>
      <c r="AG65" s="54"/>
      <c r="AH65" s="111">
        <f>SUM(AH56,AH63)</f>
        <v>-2960518</v>
      </c>
      <c r="AI65" s="54"/>
      <c r="AJ65" s="111">
        <f>SUM(AF65:AH65)</f>
        <v>-8392757</v>
      </c>
    </row>
    <row r="66" spans="1:36" ht="21" customHeight="1">
      <c r="A66" s="55" t="s">
        <v>160</v>
      </c>
      <c r="B66" s="55"/>
      <c r="C66" s="55"/>
      <c r="D66" s="110"/>
      <c r="E66" s="54"/>
      <c r="F66" s="110"/>
      <c r="G66" s="110"/>
      <c r="H66" s="110"/>
      <c r="I66" s="110"/>
      <c r="J66" s="110"/>
      <c r="K66" s="54"/>
      <c r="L66" s="110"/>
      <c r="M66" s="110"/>
      <c r="N66" s="110"/>
      <c r="O66" s="110"/>
      <c r="P66" s="110"/>
      <c r="Q66" s="110"/>
      <c r="R66" s="110"/>
      <c r="S66" s="54"/>
      <c r="T66" s="110"/>
      <c r="U66" s="54"/>
      <c r="V66" s="110"/>
      <c r="W66" s="52"/>
      <c r="X66" s="110"/>
      <c r="Y66" s="54"/>
      <c r="Z66" s="110"/>
      <c r="AA66" s="54"/>
      <c r="AB66" s="110"/>
      <c r="AC66" s="54"/>
      <c r="AD66" s="110"/>
      <c r="AE66" s="54"/>
      <c r="AF66" s="110"/>
      <c r="AG66" s="54"/>
      <c r="AH66" s="57"/>
      <c r="AI66" s="54"/>
      <c r="AJ66" s="57"/>
    </row>
    <row r="67" spans="1:36" ht="21" customHeight="1">
      <c r="A67" s="50" t="s">
        <v>98</v>
      </c>
      <c r="B67" s="50"/>
      <c r="C67" s="50"/>
      <c r="D67" s="103">
        <v>0</v>
      </c>
      <c r="E67" s="107"/>
      <c r="F67" s="103">
        <v>0</v>
      </c>
      <c r="G67" s="107"/>
      <c r="H67" s="103">
        <v>0</v>
      </c>
      <c r="I67" s="103"/>
      <c r="J67" s="103">
        <v>0</v>
      </c>
      <c r="K67" s="103"/>
      <c r="L67" s="103">
        <v>0</v>
      </c>
      <c r="M67" s="103"/>
      <c r="N67" s="103">
        <v>0</v>
      </c>
      <c r="O67" s="103"/>
      <c r="P67" s="103">
        <v>0</v>
      </c>
      <c r="Q67" s="103"/>
      <c r="R67" s="103">
        <v>14445384</v>
      </c>
      <c r="S67" s="103"/>
      <c r="T67" s="103">
        <v>0</v>
      </c>
      <c r="U67" s="103"/>
      <c r="V67" s="103">
        <v>0</v>
      </c>
      <c r="W67" s="103"/>
      <c r="X67" s="103">
        <v>0</v>
      </c>
      <c r="Y67" s="103"/>
      <c r="Z67" s="103">
        <f>SUM(T67:X67)</f>
        <v>0</v>
      </c>
      <c r="AA67" s="103"/>
      <c r="AB67" s="103">
        <f>Z67+SUM(D67:R67)</f>
        <v>14445384</v>
      </c>
      <c r="AC67" s="103"/>
      <c r="AD67" s="103">
        <v>0</v>
      </c>
      <c r="AE67" s="103"/>
      <c r="AF67" s="103">
        <f>SUM(AB67:AD67)</f>
        <v>14445384</v>
      </c>
      <c r="AG67" s="103"/>
      <c r="AH67" s="103">
        <v>2949825</v>
      </c>
      <c r="AI67" s="103"/>
      <c r="AJ67" s="103">
        <f>SUM(AF67:AH67)</f>
        <v>17395209</v>
      </c>
    </row>
    <row r="68" spans="1:36" ht="21" customHeight="1">
      <c r="A68" s="50" t="s">
        <v>99</v>
      </c>
      <c r="B68" s="50"/>
      <c r="C68" s="50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6"/>
      <c r="S68" s="51"/>
      <c r="T68" s="107"/>
      <c r="U68" s="107"/>
      <c r="V68" s="107"/>
      <c r="W68" s="102"/>
      <c r="X68" s="107"/>
      <c r="Y68" s="107"/>
      <c r="Z68" s="107"/>
      <c r="AA68" s="51"/>
      <c r="AB68" s="107"/>
      <c r="AC68" s="51"/>
      <c r="AD68" s="107"/>
      <c r="AE68" s="51"/>
      <c r="AF68" s="103"/>
      <c r="AG68" s="51"/>
      <c r="AH68" s="103"/>
      <c r="AI68" s="51"/>
      <c r="AJ68" s="103"/>
    </row>
    <row r="69" spans="1:36" ht="21" customHeight="1">
      <c r="A69" s="50" t="s">
        <v>260</v>
      </c>
      <c r="B69" s="50"/>
      <c r="C69" s="50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6"/>
      <c r="S69" s="51"/>
      <c r="T69" s="107"/>
      <c r="U69" s="107"/>
      <c r="V69" s="107"/>
      <c r="W69" s="102"/>
      <c r="X69" s="107"/>
      <c r="Y69" s="107"/>
      <c r="Z69" s="107"/>
      <c r="AA69" s="51"/>
      <c r="AB69" s="107"/>
      <c r="AC69" s="51"/>
      <c r="AD69" s="107"/>
      <c r="AE69" s="51"/>
      <c r="AF69" s="103"/>
      <c r="AG69" s="51"/>
      <c r="AH69" s="103"/>
      <c r="AI69" s="51"/>
      <c r="AJ69" s="103"/>
    </row>
    <row r="70" spans="1:36" ht="21" customHeight="1">
      <c r="A70" s="50" t="s">
        <v>185</v>
      </c>
      <c r="B70" s="50"/>
      <c r="C70" s="50"/>
      <c r="D70" s="103">
        <v>0</v>
      </c>
      <c r="E70" s="107"/>
      <c r="F70" s="103">
        <v>0</v>
      </c>
      <c r="G70" s="107"/>
      <c r="H70" s="103">
        <v>0</v>
      </c>
      <c r="I70" s="103"/>
      <c r="J70" s="103">
        <v>0</v>
      </c>
      <c r="K70" s="107"/>
      <c r="L70" s="103">
        <v>0</v>
      </c>
      <c r="M70" s="107"/>
      <c r="N70" s="103">
        <v>0</v>
      </c>
      <c r="O70" s="107"/>
      <c r="P70" s="103">
        <v>0</v>
      </c>
      <c r="Q70" s="107"/>
      <c r="R70" s="106">
        <v>-16066</v>
      </c>
      <c r="S70" s="51"/>
      <c r="T70" s="103">
        <v>0</v>
      </c>
      <c r="U70" s="103"/>
      <c r="V70" s="103">
        <v>0</v>
      </c>
      <c r="W70" s="103"/>
      <c r="X70" s="103">
        <v>0</v>
      </c>
      <c r="Y70" s="103"/>
      <c r="Z70" s="103">
        <f>SUM(T70:X70)</f>
        <v>0</v>
      </c>
      <c r="AA70" s="103"/>
      <c r="AB70" s="103">
        <f>Z70+SUM(D70:R70)</f>
        <v>-16066</v>
      </c>
      <c r="AC70" s="103"/>
      <c r="AD70" s="103">
        <v>0</v>
      </c>
      <c r="AE70" s="103"/>
      <c r="AF70" s="103">
        <f>SUM(AB70:AD70)</f>
        <v>-16066</v>
      </c>
      <c r="AG70" s="103"/>
      <c r="AH70" s="103">
        <v>-5</v>
      </c>
      <c r="AI70" s="103"/>
      <c r="AJ70" s="103">
        <f>SUM(AF70:AH70)</f>
        <v>-16071</v>
      </c>
    </row>
    <row r="71" spans="1:36" ht="21" customHeight="1">
      <c r="A71" s="50" t="s">
        <v>117</v>
      </c>
      <c r="B71" s="50"/>
      <c r="C71" s="50"/>
      <c r="D71" s="108">
        <v>0</v>
      </c>
      <c r="E71" s="107"/>
      <c r="F71" s="108">
        <v>0</v>
      </c>
      <c r="G71" s="107"/>
      <c r="H71" s="108">
        <v>0</v>
      </c>
      <c r="I71" s="103"/>
      <c r="J71" s="108">
        <v>0</v>
      </c>
      <c r="K71" s="107"/>
      <c r="L71" s="108">
        <v>0</v>
      </c>
      <c r="M71" s="107"/>
      <c r="N71" s="108">
        <v>0</v>
      </c>
      <c r="O71" s="107"/>
      <c r="P71" s="108">
        <v>0</v>
      </c>
      <c r="Q71" s="107"/>
      <c r="R71" s="108">
        <v>0</v>
      </c>
      <c r="S71" s="107"/>
      <c r="T71" s="114">
        <v>168227</v>
      </c>
      <c r="U71" s="107"/>
      <c r="V71" s="149">
        <v>265679</v>
      </c>
      <c r="W71" s="87"/>
      <c r="X71" s="108">
        <v>-6991946</v>
      </c>
      <c r="Y71" s="51"/>
      <c r="Z71" s="103">
        <f>SUM(T71:X71)</f>
        <v>-6558040</v>
      </c>
      <c r="AA71" s="51"/>
      <c r="AB71" s="103">
        <f>Z71+SUM(D71:R71)</f>
        <v>-6558040</v>
      </c>
      <c r="AC71" s="51"/>
      <c r="AD71" s="108">
        <v>0</v>
      </c>
      <c r="AE71" s="51"/>
      <c r="AF71" s="103">
        <f>SUM(AB71:AD71)</f>
        <v>-6558040</v>
      </c>
      <c r="AG71" s="51"/>
      <c r="AH71" s="108">
        <v>-4265597</v>
      </c>
      <c r="AI71" s="51"/>
      <c r="AJ71" s="103">
        <f>SUM(AF71:AH71)</f>
        <v>-10823637</v>
      </c>
    </row>
    <row r="72" spans="1:36" ht="21" customHeight="1">
      <c r="A72" s="55" t="s">
        <v>289</v>
      </c>
      <c r="B72" s="55"/>
      <c r="C72" s="55"/>
      <c r="D72" s="126">
        <f>SUM(D66:D71)</f>
        <v>0</v>
      </c>
      <c r="E72" s="110"/>
      <c r="F72" s="126">
        <f>SUM(F66:F71)</f>
        <v>0</v>
      </c>
      <c r="G72" s="110"/>
      <c r="H72" s="126">
        <f>SUM(H66:H71)</f>
        <v>0</v>
      </c>
      <c r="I72" s="113"/>
      <c r="J72" s="126">
        <f>SUM(J66:J71)</f>
        <v>0</v>
      </c>
      <c r="K72" s="110"/>
      <c r="L72" s="126">
        <f>SUM(L66:L71)</f>
        <v>0</v>
      </c>
      <c r="M72" s="110"/>
      <c r="N72" s="126">
        <f>SUM(N66:N71)</f>
        <v>0</v>
      </c>
      <c r="O72" s="110"/>
      <c r="P72" s="126">
        <f>SUM(P66:P71)</f>
        <v>0</v>
      </c>
      <c r="Q72" s="110"/>
      <c r="R72" s="126">
        <f>SUM(R66:R71)</f>
        <v>14429318</v>
      </c>
      <c r="S72" s="56"/>
      <c r="T72" s="126">
        <f>SUM(T66:T71)</f>
        <v>168227</v>
      </c>
      <c r="U72" s="110"/>
      <c r="V72" s="126">
        <f>SUM(V66:V71)</f>
        <v>265679</v>
      </c>
      <c r="W72" s="59"/>
      <c r="X72" s="126">
        <f>SUM(X66:X71)</f>
        <v>-6991946</v>
      </c>
      <c r="Y72" s="56"/>
      <c r="Z72" s="126">
        <f>SUM(Z66:Z71)</f>
        <v>-6558040</v>
      </c>
      <c r="AA72" s="56"/>
      <c r="AB72" s="126">
        <f>SUM(AB66:AB71)</f>
        <v>7871278</v>
      </c>
      <c r="AC72" s="56"/>
      <c r="AD72" s="126">
        <f>SUM(AD66:AD71)</f>
        <v>0</v>
      </c>
      <c r="AE72" s="56"/>
      <c r="AF72" s="126">
        <f>AD72+AB72</f>
        <v>7871278</v>
      </c>
      <c r="AG72" s="56"/>
      <c r="AH72" s="126">
        <f>SUM(AH66:AH71)</f>
        <v>-1315777</v>
      </c>
      <c r="AI72" s="56"/>
      <c r="AJ72" s="126">
        <f>SUM(AF72:AH72)</f>
        <v>6555501</v>
      </c>
    </row>
    <row r="73" spans="1:36" ht="21" customHeight="1">
      <c r="A73" s="50" t="s">
        <v>252</v>
      </c>
      <c r="B73" s="136">
        <v>12</v>
      </c>
      <c r="C73" s="136"/>
      <c r="D73" s="103">
        <v>0</v>
      </c>
      <c r="E73" s="107"/>
      <c r="F73" s="103">
        <v>0</v>
      </c>
      <c r="G73" s="107"/>
      <c r="H73" s="103">
        <v>0</v>
      </c>
      <c r="I73" s="103"/>
      <c r="J73" s="103">
        <v>0</v>
      </c>
      <c r="K73" s="107"/>
      <c r="L73" s="103">
        <v>0</v>
      </c>
      <c r="M73" s="107"/>
      <c r="N73" s="103">
        <v>0</v>
      </c>
      <c r="O73" s="107"/>
      <c r="P73" s="103">
        <v>0</v>
      </c>
      <c r="Q73" s="107"/>
      <c r="R73" s="103">
        <v>-701107</v>
      </c>
      <c r="S73" s="60"/>
      <c r="T73" s="103">
        <v>0</v>
      </c>
      <c r="U73" s="107"/>
      <c r="V73" s="103">
        <v>0</v>
      </c>
      <c r="W73" s="83"/>
      <c r="X73" s="103">
        <v>0</v>
      </c>
      <c r="Y73" s="60"/>
      <c r="Z73" s="103">
        <v>0</v>
      </c>
      <c r="AA73" s="60"/>
      <c r="AB73" s="103">
        <f>Z73+SUM(D73:R73)</f>
        <v>-701107</v>
      </c>
      <c r="AC73" s="60"/>
      <c r="AD73" s="103">
        <v>0</v>
      </c>
      <c r="AE73" s="60"/>
      <c r="AF73" s="103">
        <f>SUM(AB73:AD73)</f>
        <v>-701107</v>
      </c>
      <c r="AG73" s="60"/>
      <c r="AH73" s="103">
        <v>0</v>
      </c>
      <c r="AI73" s="60"/>
      <c r="AJ73" s="103">
        <f>SUM(AF73:AH73)</f>
        <v>-701107</v>
      </c>
    </row>
    <row r="74" spans="1:36" ht="21" customHeight="1" thickBot="1">
      <c r="A74" s="80" t="s">
        <v>302</v>
      </c>
      <c r="B74" s="80"/>
      <c r="C74" s="80"/>
      <c r="D74" s="176">
        <f>D52+D72+D65+D73</f>
        <v>8611242</v>
      </c>
      <c r="E74" s="57">
        <f aca="true" t="shared" si="1" ref="E74:AI74">E52+E72+E65+E73</f>
        <v>0</v>
      </c>
      <c r="F74" s="176">
        <f t="shared" si="1"/>
        <v>-2909249</v>
      </c>
      <c r="G74" s="57">
        <f t="shared" si="1"/>
        <v>0</v>
      </c>
      <c r="H74" s="176">
        <f t="shared" si="1"/>
        <v>57298909</v>
      </c>
      <c r="I74" s="57">
        <f t="shared" si="1"/>
        <v>0</v>
      </c>
      <c r="J74" s="176">
        <f t="shared" si="1"/>
        <v>3470021</v>
      </c>
      <c r="K74" s="57">
        <f t="shared" si="1"/>
        <v>0</v>
      </c>
      <c r="L74" s="176">
        <f t="shared" si="1"/>
        <v>4072463</v>
      </c>
      <c r="M74" s="57">
        <f t="shared" si="1"/>
        <v>0</v>
      </c>
      <c r="N74" s="176">
        <f t="shared" si="1"/>
        <v>-5159</v>
      </c>
      <c r="O74" s="57">
        <f t="shared" si="1"/>
        <v>0</v>
      </c>
      <c r="P74" s="176">
        <f t="shared" si="1"/>
        <v>929166</v>
      </c>
      <c r="Q74" s="57">
        <f t="shared" si="1"/>
        <v>0</v>
      </c>
      <c r="R74" s="176">
        <f t="shared" si="1"/>
        <v>100631694</v>
      </c>
      <c r="S74" s="57">
        <f t="shared" si="1"/>
        <v>0</v>
      </c>
      <c r="T74" s="176">
        <f t="shared" si="1"/>
        <v>13980266</v>
      </c>
      <c r="U74" s="57">
        <f t="shared" si="1"/>
        <v>0</v>
      </c>
      <c r="V74" s="176">
        <f t="shared" si="1"/>
        <v>-3529192</v>
      </c>
      <c r="W74" s="57">
        <f t="shared" si="1"/>
        <v>0</v>
      </c>
      <c r="X74" s="176">
        <f t="shared" si="1"/>
        <v>-30542708</v>
      </c>
      <c r="Y74" s="57">
        <f t="shared" si="1"/>
        <v>0</v>
      </c>
      <c r="Z74" s="176">
        <f t="shared" si="1"/>
        <v>-20091634</v>
      </c>
      <c r="AA74" s="57">
        <f t="shared" si="1"/>
        <v>0</v>
      </c>
      <c r="AB74" s="176">
        <f t="shared" si="1"/>
        <v>152007453</v>
      </c>
      <c r="AC74" s="57">
        <f t="shared" si="1"/>
        <v>0</v>
      </c>
      <c r="AD74" s="176">
        <f t="shared" si="1"/>
        <v>15000000</v>
      </c>
      <c r="AE74" s="57">
        <f t="shared" si="1"/>
        <v>0</v>
      </c>
      <c r="AF74" s="176">
        <f t="shared" si="1"/>
        <v>167007453</v>
      </c>
      <c r="AG74" s="57">
        <f t="shared" si="1"/>
        <v>0</v>
      </c>
      <c r="AH74" s="176">
        <f t="shared" si="1"/>
        <v>48756403</v>
      </c>
      <c r="AI74" s="57">
        <f t="shared" si="1"/>
        <v>0</v>
      </c>
      <c r="AJ74" s="176">
        <f>AJ52+AJ72+AJ65+AJ73</f>
        <v>215763856</v>
      </c>
    </row>
    <row r="75" ht="21" customHeight="1" thickTop="1"/>
  </sheetData>
  <sheetProtection/>
  <mergeCells count="4">
    <mergeCell ref="D4:AJ4"/>
    <mergeCell ref="T5:Z5"/>
    <mergeCell ref="D41:AJ41"/>
    <mergeCell ref="T42:Z42"/>
  </mergeCells>
  <printOptions/>
  <pageMargins left="0.44" right="0.4" top="0.71" bottom="0.5" header="0.72" footer="0.5"/>
  <pageSetup firstPageNumber="15" useFirstPageNumber="1" fitToHeight="2" horizontalDpi="600" verticalDpi="600" orientation="landscape" paperSize="9" scale="47" r:id="rId1"/>
  <headerFooter>
    <oddFooter>&amp;L
    หมายเหตุประกอบงบการเงินแบบย่อเป็นส่วนหนึ่งของงบการเงินระหว่างกาลนี้
&amp;C&amp;P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70" zoomScaleNormal="70" zoomScaleSheetLayoutView="70" zoomScalePageLayoutView="0" workbookViewId="0" topLeftCell="A1">
      <selection activeCell="Q23" sqref="Q23"/>
    </sheetView>
  </sheetViews>
  <sheetFormatPr defaultColWidth="9.140625" defaultRowHeight="21.75"/>
  <cols>
    <col min="1" max="1" width="67.140625" style="32" customWidth="1"/>
    <col min="2" max="2" width="10.00390625" style="32" customWidth="1"/>
    <col min="3" max="3" width="18.57421875" style="32" customWidth="1"/>
    <col min="4" max="4" width="2.140625" style="32" customWidth="1"/>
    <col min="5" max="5" width="18.57421875" style="32" customWidth="1"/>
    <col min="6" max="6" width="2.140625" style="32" customWidth="1"/>
    <col min="7" max="7" width="18.57421875" style="32" customWidth="1"/>
    <col min="8" max="8" width="2.140625" style="32" customWidth="1"/>
    <col min="9" max="9" width="18.57421875" style="32" customWidth="1"/>
    <col min="10" max="10" width="2.140625" style="32" customWidth="1"/>
    <col min="11" max="11" width="18.57421875" style="32" customWidth="1"/>
    <col min="12" max="12" width="2.140625" style="32" customWidth="1"/>
    <col min="13" max="13" width="18.57421875" style="32" customWidth="1"/>
    <col min="14" max="14" width="2.140625" style="32" customWidth="1"/>
    <col min="15" max="15" width="18.57421875" style="32" customWidth="1"/>
    <col min="16" max="16" width="2.140625" style="32" customWidth="1"/>
    <col min="17" max="17" width="18.57421875" style="32" customWidth="1"/>
    <col min="18" max="18" width="1.421875" style="32" customWidth="1"/>
    <col min="19" max="19" width="18.57421875" style="32" customWidth="1"/>
    <col min="20" max="20" width="0.9921875" style="32" customWidth="1"/>
    <col min="21" max="21" width="18.57421875" style="32" customWidth="1"/>
    <col min="22" max="22" width="11.57421875" style="32" bestFit="1" customWidth="1"/>
    <col min="23" max="16384" width="9.140625" style="41" customWidth="1"/>
  </cols>
  <sheetData>
    <row r="1" spans="1:20" ht="22.5">
      <c r="A1" s="194" t="s">
        <v>72</v>
      </c>
      <c r="B1" s="194"/>
      <c r="C1" s="66"/>
      <c r="D1" s="194"/>
      <c r="F1" s="194"/>
      <c r="G1" s="194"/>
      <c r="H1" s="194"/>
      <c r="I1" s="194"/>
      <c r="J1" s="194"/>
      <c r="K1" s="194"/>
      <c r="L1" s="194"/>
      <c r="M1" s="194"/>
      <c r="N1" s="194"/>
      <c r="P1" s="194"/>
      <c r="R1" s="194"/>
      <c r="S1" s="194"/>
      <c r="T1" s="194"/>
    </row>
    <row r="2" spans="1:20" ht="22.5">
      <c r="A2" s="194" t="s">
        <v>159</v>
      </c>
      <c r="B2" s="194"/>
      <c r="C2" s="66"/>
      <c r="D2" s="194"/>
      <c r="F2" s="194"/>
      <c r="G2" s="194"/>
      <c r="H2" s="194"/>
      <c r="I2" s="194"/>
      <c r="J2" s="194"/>
      <c r="K2" s="194"/>
      <c r="L2" s="194"/>
      <c r="M2" s="194"/>
      <c r="N2" s="194"/>
      <c r="P2" s="194"/>
      <c r="R2" s="194"/>
      <c r="S2" s="194"/>
      <c r="T2" s="194"/>
    </row>
    <row r="3" spans="1:21" ht="22.5">
      <c r="A3" s="141"/>
      <c r="B3" s="141"/>
      <c r="C3" s="66"/>
      <c r="D3" s="141"/>
      <c r="E3" s="3"/>
      <c r="F3" s="141"/>
      <c r="G3" s="141"/>
      <c r="H3" s="141"/>
      <c r="I3" s="141"/>
      <c r="J3" s="141"/>
      <c r="K3" s="141"/>
      <c r="L3" s="141"/>
      <c r="M3" s="141"/>
      <c r="N3" s="141"/>
      <c r="O3" s="3"/>
      <c r="P3" s="141"/>
      <c r="Q3" s="3"/>
      <c r="R3" s="141"/>
      <c r="S3" s="141"/>
      <c r="T3" s="141"/>
      <c r="U3" s="42" t="s">
        <v>79</v>
      </c>
    </row>
    <row r="4" spans="1:21" ht="21.75">
      <c r="A4" s="41"/>
      <c r="B4" s="41"/>
      <c r="C4" s="233" t="s">
        <v>36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1" ht="21.75">
      <c r="A5" s="41"/>
      <c r="B5" s="4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40" t="s">
        <v>85</v>
      </c>
      <c r="P5" s="240"/>
      <c r="Q5" s="240"/>
      <c r="R5" s="68"/>
      <c r="S5" s="68"/>
      <c r="T5" s="68"/>
      <c r="U5" s="18"/>
    </row>
    <row r="6" spans="1:21" ht="21.75">
      <c r="A6" s="41"/>
      <c r="B6" s="41"/>
      <c r="C6" s="68"/>
      <c r="D6" s="68"/>
      <c r="E6" s="68"/>
      <c r="F6" s="68"/>
      <c r="G6" s="68"/>
      <c r="H6" s="68"/>
      <c r="I6" s="61" t="s">
        <v>35</v>
      </c>
      <c r="J6" s="68"/>
      <c r="K6" s="68"/>
      <c r="L6" s="68"/>
      <c r="M6" s="68"/>
      <c r="N6" s="68"/>
      <c r="O6" s="68"/>
      <c r="P6" s="68"/>
      <c r="Q6" s="61" t="s">
        <v>86</v>
      </c>
      <c r="R6" s="68"/>
      <c r="S6" s="68"/>
      <c r="T6" s="68"/>
      <c r="U6" s="18"/>
    </row>
    <row r="7" spans="1:21" ht="21.75">
      <c r="A7" s="44"/>
      <c r="B7" s="44"/>
      <c r="C7" s="44" t="s">
        <v>17</v>
      </c>
      <c r="D7" s="44"/>
      <c r="E7" s="44"/>
      <c r="F7" s="68"/>
      <c r="G7" s="68"/>
      <c r="H7" s="68"/>
      <c r="I7" s="79" t="s">
        <v>105</v>
      </c>
      <c r="J7" s="68"/>
      <c r="K7" s="68"/>
      <c r="L7" s="68"/>
      <c r="M7" s="142" t="s">
        <v>42</v>
      </c>
      <c r="N7" s="68"/>
      <c r="O7" s="20" t="s">
        <v>63</v>
      </c>
      <c r="P7" s="20"/>
      <c r="Q7" s="43" t="s">
        <v>87</v>
      </c>
      <c r="R7" s="44"/>
      <c r="S7" s="61" t="s">
        <v>172</v>
      </c>
      <c r="T7" s="44"/>
      <c r="U7" s="18"/>
    </row>
    <row r="8" spans="1:21" ht="21">
      <c r="A8" s="44"/>
      <c r="B8" s="44"/>
      <c r="C8" s="44" t="s">
        <v>48</v>
      </c>
      <c r="D8" s="44"/>
      <c r="E8" s="44" t="s">
        <v>24</v>
      </c>
      <c r="F8" s="44"/>
      <c r="G8" s="44"/>
      <c r="H8" s="44"/>
      <c r="I8" s="44" t="s">
        <v>106</v>
      </c>
      <c r="J8" s="44"/>
      <c r="K8" s="44" t="s">
        <v>65</v>
      </c>
      <c r="L8" s="44"/>
      <c r="M8" s="44" t="s">
        <v>30</v>
      </c>
      <c r="N8" s="44"/>
      <c r="O8" s="20" t="s">
        <v>45</v>
      </c>
      <c r="P8" s="20"/>
      <c r="Q8" s="44" t="s">
        <v>89</v>
      </c>
      <c r="R8" s="44"/>
      <c r="S8" s="43" t="s">
        <v>173</v>
      </c>
      <c r="T8" s="44"/>
      <c r="U8" s="44" t="s">
        <v>55</v>
      </c>
    </row>
    <row r="9" spans="1:21" ht="21">
      <c r="A9" s="137"/>
      <c r="B9" s="123" t="s">
        <v>1</v>
      </c>
      <c r="C9" s="46" t="s">
        <v>91</v>
      </c>
      <c r="D9" s="137"/>
      <c r="E9" s="46" t="s">
        <v>100</v>
      </c>
      <c r="F9" s="137"/>
      <c r="G9" s="29" t="s">
        <v>104</v>
      </c>
      <c r="H9" s="124"/>
      <c r="I9" s="46" t="s">
        <v>107</v>
      </c>
      <c r="J9" s="137"/>
      <c r="K9" s="46" t="s">
        <v>56</v>
      </c>
      <c r="L9" s="137"/>
      <c r="M9" s="46" t="s">
        <v>46</v>
      </c>
      <c r="N9" s="137"/>
      <c r="O9" s="21" t="s">
        <v>0</v>
      </c>
      <c r="P9" s="20"/>
      <c r="Q9" s="46" t="s">
        <v>16</v>
      </c>
      <c r="R9" s="137"/>
      <c r="S9" s="46" t="s">
        <v>174</v>
      </c>
      <c r="T9" s="137"/>
      <c r="U9" s="46" t="s">
        <v>25</v>
      </c>
    </row>
    <row r="11" spans="1:21" ht="21.75">
      <c r="A11" s="80" t="s">
        <v>303</v>
      </c>
      <c r="B11" s="2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1.75">
      <c r="A12" s="125" t="s">
        <v>208</v>
      </c>
      <c r="B12" s="28"/>
      <c r="C12" s="9">
        <v>8611242</v>
      </c>
      <c r="D12" s="9"/>
      <c r="E12" s="9">
        <v>56408882</v>
      </c>
      <c r="F12" s="9"/>
      <c r="G12" s="9">
        <v>3470021</v>
      </c>
      <c r="H12" s="9"/>
      <c r="I12" s="9">
        <v>490423</v>
      </c>
      <c r="J12" s="9"/>
      <c r="K12" s="9">
        <v>929166</v>
      </c>
      <c r="L12" s="9"/>
      <c r="M12" s="9">
        <v>45171051</v>
      </c>
      <c r="N12" s="9"/>
      <c r="O12" s="9">
        <v>2822384</v>
      </c>
      <c r="P12" s="9"/>
      <c r="Q12" s="9">
        <v>2822384</v>
      </c>
      <c r="R12" s="9"/>
      <c r="S12" s="113">
        <v>15000000</v>
      </c>
      <c r="T12" s="9"/>
      <c r="U12" s="9">
        <f>SUM(C12:M12,Q12:S12)</f>
        <v>132903169</v>
      </c>
    </row>
    <row r="13" spans="1:21" ht="21.75">
      <c r="A13" s="28" t="s">
        <v>268</v>
      </c>
      <c r="B13" s="2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1.75">
      <c r="A14" s="105" t="s">
        <v>225</v>
      </c>
      <c r="B14" s="2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2" ht="21">
      <c r="A15" s="192" t="s">
        <v>238</v>
      </c>
      <c r="B15" s="130"/>
      <c r="C15" s="108">
        <v>0</v>
      </c>
      <c r="D15" s="63"/>
      <c r="E15" s="108">
        <v>0</v>
      </c>
      <c r="F15" s="63"/>
      <c r="G15" s="108">
        <v>0</v>
      </c>
      <c r="H15" s="107"/>
      <c r="I15" s="108">
        <v>0</v>
      </c>
      <c r="J15" s="63"/>
      <c r="K15" s="108">
        <v>0</v>
      </c>
      <c r="L15" s="107"/>
      <c r="M15" s="108">
        <v>-5166745</v>
      </c>
      <c r="N15" s="63"/>
      <c r="O15" s="108">
        <v>0</v>
      </c>
      <c r="P15" s="63"/>
      <c r="Q15" s="108">
        <v>0</v>
      </c>
      <c r="R15" s="63"/>
      <c r="S15" s="108">
        <v>0</v>
      </c>
      <c r="T15" s="107"/>
      <c r="U15" s="26">
        <f>SUM(C15:M15,Q15:S15)</f>
        <v>-5166745</v>
      </c>
      <c r="V15" s="63"/>
    </row>
    <row r="16" spans="1:22" ht="21.75">
      <c r="A16" s="4" t="s">
        <v>226</v>
      </c>
      <c r="B16" s="28"/>
      <c r="C16" s="111">
        <f>SUM(C15)</f>
        <v>0</v>
      </c>
      <c r="D16" s="22"/>
      <c r="E16" s="111">
        <f>SUM(E15)</f>
        <v>0</v>
      </c>
      <c r="F16" s="22"/>
      <c r="G16" s="111">
        <f>SUM(G15)</f>
        <v>0</v>
      </c>
      <c r="H16" s="22"/>
      <c r="I16" s="111">
        <f>SUM(I15)</f>
        <v>0</v>
      </c>
      <c r="J16" s="22"/>
      <c r="K16" s="111">
        <f>SUM(K15)</f>
        <v>0</v>
      </c>
      <c r="L16" s="22"/>
      <c r="M16" s="111">
        <f>SUM(M15)</f>
        <v>-5166745</v>
      </c>
      <c r="N16" s="22"/>
      <c r="O16" s="111">
        <f>SUM(O15)</f>
        <v>0</v>
      </c>
      <c r="P16" s="22"/>
      <c r="Q16" s="111">
        <f>O16</f>
        <v>0</v>
      </c>
      <c r="R16" s="22"/>
      <c r="S16" s="111">
        <f>Q16</f>
        <v>0</v>
      </c>
      <c r="T16" s="22"/>
      <c r="U16" s="111">
        <f>SUM((C16:M16),Q16,S16)</f>
        <v>-5166745</v>
      </c>
      <c r="V16" s="41"/>
    </row>
    <row r="17" spans="1:22" ht="21.75">
      <c r="A17" s="28" t="s">
        <v>314</v>
      </c>
      <c r="B17" s="28"/>
      <c r="C17" s="111">
        <f>SUM(C16:C16)</f>
        <v>0</v>
      </c>
      <c r="D17" s="22"/>
      <c r="E17" s="111">
        <f>SUM(E16:E16)</f>
        <v>0</v>
      </c>
      <c r="F17" s="22"/>
      <c r="G17" s="111">
        <f>SUM(G16:G16)</f>
        <v>0</v>
      </c>
      <c r="H17" s="22"/>
      <c r="I17" s="111">
        <f>SUM(I16:I16)</f>
        <v>0</v>
      </c>
      <c r="J17" s="24"/>
      <c r="K17" s="111">
        <f>SUM(K16:K16)</f>
        <v>0</v>
      </c>
      <c r="L17" s="22"/>
      <c r="M17" s="111">
        <f>SUM(M16:M16)</f>
        <v>-5166745</v>
      </c>
      <c r="N17" s="22"/>
      <c r="O17" s="111">
        <f>SUM(O16:O16)</f>
        <v>0</v>
      </c>
      <c r="P17" s="22"/>
      <c r="Q17" s="111">
        <f>O17</f>
        <v>0</v>
      </c>
      <c r="R17" s="22"/>
      <c r="S17" s="111">
        <f>Q17</f>
        <v>0</v>
      </c>
      <c r="T17" s="22"/>
      <c r="U17" s="111">
        <f>SUM((C17:M17),Q17,S17)</f>
        <v>-5166745</v>
      </c>
      <c r="V17" s="41"/>
    </row>
    <row r="18" spans="1:22" ht="21.75">
      <c r="A18" s="28" t="s">
        <v>160</v>
      </c>
      <c r="B18" s="2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10"/>
      <c r="Q18" s="22"/>
      <c r="R18" s="22"/>
      <c r="S18" s="22"/>
      <c r="T18" s="22"/>
      <c r="U18" s="22"/>
      <c r="V18" s="41"/>
    </row>
    <row r="19" spans="1:22" ht="21">
      <c r="A19" s="30" t="s">
        <v>285</v>
      </c>
      <c r="B19" s="119"/>
      <c r="C19" s="108">
        <v>0</v>
      </c>
      <c r="D19" s="63"/>
      <c r="E19" s="108">
        <v>0</v>
      </c>
      <c r="F19" s="63"/>
      <c r="G19" s="108">
        <v>0</v>
      </c>
      <c r="H19" s="107"/>
      <c r="I19" s="108">
        <v>0</v>
      </c>
      <c r="J19" s="63"/>
      <c r="K19" s="108">
        <v>0</v>
      </c>
      <c r="L19" s="107"/>
      <c r="M19" s="108">
        <v>6419019</v>
      </c>
      <c r="N19" s="63"/>
      <c r="O19" s="108">
        <v>0</v>
      </c>
      <c r="P19" s="107"/>
      <c r="Q19" s="108">
        <f>O19</f>
        <v>0</v>
      </c>
      <c r="R19" s="63"/>
      <c r="S19" s="108">
        <f>Q19</f>
        <v>0</v>
      </c>
      <c r="T19" s="63"/>
      <c r="U19" s="108">
        <f>SUM((C19:M19),Q19,S19)</f>
        <v>6419019</v>
      </c>
      <c r="V19" s="41"/>
    </row>
    <row r="20" spans="1:22" ht="21.75">
      <c r="A20" s="55" t="s">
        <v>289</v>
      </c>
      <c r="B20" s="28"/>
      <c r="C20" s="126">
        <f>SUM(C19)</f>
        <v>0</v>
      </c>
      <c r="D20" s="22"/>
      <c r="E20" s="126">
        <f>SUM(E19)</f>
        <v>0</v>
      </c>
      <c r="F20" s="22"/>
      <c r="G20" s="126">
        <f>SUM(G19)</f>
        <v>0</v>
      </c>
      <c r="H20" s="22"/>
      <c r="I20" s="126">
        <f>SUM(I19)</f>
        <v>0</v>
      </c>
      <c r="J20" s="22"/>
      <c r="K20" s="126">
        <f>SUM(K19)</f>
        <v>0</v>
      </c>
      <c r="L20" s="22"/>
      <c r="M20" s="126">
        <f>SUM(M19)</f>
        <v>6419019</v>
      </c>
      <c r="N20" s="22"/>
      <c r="O20" s="126">
        <f>SUM(O19)</f>
        <v>0</v>
      </c>
      <c r="P20" s="22"/>
      <c r="Q20" s="126">
        <f>O20</f>
        <v>0</v>
      </c>
      <c r="R20" s="22"/>
      <c r="S20" s="126">
        <f>Q20</f>
        <v>0</v>
      </c>
      <c r="T20" s="22"/>
      <c r="U20" s="126">
        <f>SUM((C20:M20),Q20,S20)</f>
        <v>6419019</v>
      </c>
      <c r="V20" s="41"/>
    </row>
    <row r="21" spans="1:22" ht="7.5" customHeight="1">
      <c r="A21" s="55"/>
      <c r="B21" s="28"/>
      <c r="C21" s="113"/>
      <c r="D21" s="22"/>
      <c r="E21" s="113"/>
      <c r="F21" s="22"/>
      <c r="G21" s="113"/>
      <c r="H21" s="22"/>
      <c r="I21" s="113"/>
      <c r="J21" s="22"/>
      <c r="K21" s="113"/>
      <c r="L21" s="22"/>
      <c r="M21" s="113"/>
      <c r="N21" s="22"/>
      <c r="O21" s="113"/>
      <c r="P21" s="22"/>
      <c r="Q21" s="113"/>
      <c r="R21" s="22"/>
      <c r="S21" s="113"/>
      <c r="T21" s="22"/>
      <c r="U21" s="113"/>
      <c r="V21" s="41"/>
    </row>
    <row r="22" spans="1:22" ht="21.75">
      <c r="A22" s="50" t="s">
        <v>273</v>
      </c>
      <c r="B22" s="28"/>
      <c r="C22" s="113"/>
      <c r="D22" s="22"/>
      <c r="E22" s="113"/>
      <c r="F22" s="22"/>
      <c r="G22" s="113"/>
      <c r="H22" s="22"/>
      <c r="I22" s="113"/>
      <c r="J22" s="22"/>
      <c r="K22" s="113"/>
      <c r="L22" s="22"/>
      <c r="M22" s="113"/>
      <c r="N22" s="22"/>
      <c r="O22" s="113"/>
      <c r="P22" s="22"/>
      <c r="Q22" s="113"/>
      <c r="R22" s="22"/>
      <c r="S22" s="113"/>
      <c r="T22" s="22"/>
      <c r="U22" s="113"/>
      <c r="V22" s="41"/>
    </row>
    <row r="23" spans="1:22" ht="21.75">
      <c r="A23" s="50" t="s">
        <v>286</v>
      </c>
      <c r="B23" s="130"/>
      <c r="C23" s="108">
        <v>0</v>
      </c>
      <c r="D23" s="24"/>
      <c r="E23" s="108">
        <v>0</v>
      </c>
      <c r="F23" s="24"/>
      <c r="G23" s="108">
        <v>0</v>
      </c>
      <c r="H23" s="24"/>
      <c r="I23" s="108">
        <v>0</v>
      </c>
      <c r="J23" s="24"/>
      <c r="K23" s="108">
        <v>0</v>
      </c>
      <c r="L23" s="24"/>
      <c r="M23" s="108">
        <v>-619674</v>
      </c>
      <c r="N23" s="24"/>
      <c r="O23" s="108">
        <v>0</v>
      </c>
      <c r="P23" s="24"/>
      <c r="Q23" s="108">
        <v>0</v>
      </c>
      <c r="R23" s="113"/>
      <c r="S23" s="108">
        <v>0</v>
      </c>
      <c r="T23" s="24"/>
      <c r="U23" s="108">
        <f>SUM((C23:M23),Q23,S23)</f>
        <v>-619674</v>
      </c>
      <c r="V23" s="41"/>
    </row>
    <row r="24" spans="1:22" ht="22.5" thickBot="1">
      <c r="A24" s="28" t="s">
        <v>301</v>
      </c>
      <c r="B24" s="28"/>
      <c r="C24" s="167">
        <f aca="true" t="shared" si="0" ref="C24:U24">C17+C20+C12+C23</f>
        <v>8611242</v>
      </c>
      <c r="D24" s="113">
        <f t="shared" si="0"/>
        <v>0</v>
      </c>
      <c r="E24" s="167">
        <f t="shared" si="0"/>
        <v>56408882</v>
      </c>
      <c r="F24" s="113">
        <f t="shared" si="0"/>
        <v>0</v>
      </c>
      <c r="G24" s="167">
        <f t="shared" si="0"/>
        <v>3470021</v>
      </c>
      <c r="H24" s="113">
        <f t="shared" si="0"/>
        <v>0</v>
      </c>
      <c r="I24" s="167">
        <f t="shared" si="0"/>
        <v>490423</v>
      </c>
      <c r="J24" s="113">
        <f t="shared" si="0"/>
        <v>0</v>
      </c>
      <c r="K24" s="167">
        <f t="shared" si="0"/>
        <v>929166</v>
      </c>
      <c r="L24" s="113">
        <f t="shared" si="0"/>
        <v>0</v>
      </c>
      <c r="M24" s="167">
        <f t="shared" si="0"/>
        <v>45803651</v>
      </c>
      <c r="N24" s="113">
        <f t="shared" si="0"/>
        <v>0</v>
      </c>
      <c r="O24" s="167">
        <f t="shared" si="0"/>
        <v>2822384</v>
      </c>
      <c r="P24" s="113">
        <f t="shared" si="0"/>
        <v>0</v>
      </c>
      <c r="Q24" s="167">
        <f t="shared" si="0"/>
        <v>2822384</v>
      </c>
      <c r="R24" s="113">
        <f t="shared" si="0"/>
        <v>0</v>
      </c>
      <c r="S24" s="167">
        <f t="shared" si="0"/>
        <v>15000000</v>
      </c>
      <c r="T24" s="113">
        <f t="shared" si="0"/>
        <v>0</v>
      </c>
      <c r="U24" s="167">
        <f t="shared" si="0"/>
        <v>133535769</v>
      </c>
      <c r="V24" s="41"/>
    </row>
    <row r="25" ht="21.75" thickTop="1">
      <c r="V25" s="41"/>
    </row>
    <row r="26" spans="1:22" ht="21.75">
      <c r="A26" s="219" t="s">
        <v>304</v>
      </c>
      <c r="B26" s="2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1"/>
    </row>
    <row r="27" spans="1:22" ht="21.75">
      <c r="A27" s="125" t="s">
        <v>271</v>
      </c>
      <c r="B27" s="28"/>
      <c r="C27" s="9">
        <v>8611242</v>
      </c>
      <c r="D27" s="9"/>
      <c r="E27" s="9">
        <v>56408882</v>
      </c>
      <c r="F27" s="9"/>
      <c r="G27" s="9">
        <v>3470021</v>
      </c>
      <c r="H27" s="9"/>
      <c r="I27" s="9">
        <v>490423</v>
      </c>
      <c r="J27" s="9"/>
      <c r="K27" s="9">
        <v>929166</v>
      </c>
      <c r="L27" s="9"/>
      <c r="M27" s="9">
        <v>53296242</v>
      </c>
      <c r="N27" s="9"/>
      <c r="O27" s="9">
        <v>2821928</v>
      </c>
      <c r="P27" s="9"/>
      <c r="Q27" s="9">
        <f>SUM(O27:P27)</f>
        <v>2821928</v>
      </c>
      <c r="R27" s="9"/>
      <c r="S27" s="113">
        <v>15000000</v>
      </c>
      <c r="T27" s="9"/>
      <c r="U27" s="9">
        <f>SUM(C27:M27,Q27:S27)</f>
        <v>141027904</v>
      </c>
      <c r="V27" s="41"/>
    </row>
    <row r="28" spans="1:22" ht="21">
      <c r="A28" s="220" t="s">
        <v>272</v>
      </c>
      <c r="B28" s="130">
        <v>3</v>
      </c>
      <c r="C28" s="132">
        <v>0</v>
      </c>
      <c r="D28" s="221"/>
      <c r="E28" s="103">
        <v>0</v>
      </c>
      <c r="F28" s="221"/>
      <c r="G28" s="103">
        <v>0</v>
      </c>
      <c r="H28" s="221"/>
      <c r="I28" s="103">
        <v>0</v>
      </c>
      <c r="J28" s="221"/>
      <c r="K28" s="103">
        <v>0</v>
      </c>
      <c r="L28" s="221"/>
      <c r="M28" s="103">
        <v>-30959</v>
      </c>
      <c r="N28" s="221"/>
      <c r="O28" s="103">
        <v>0</v>
      </c>
      <c r="P28" s="221"/>
      <c r="Q28" s="103">
        <v>0</v>
      </c>
      <c r="R28" s="103"/>
      <c r="S28" s="103">
        <v>0</v>
      </c>
      <c r="T28" s="221"/>
      <c r="U28" s="103">
        <f>SUM(C28:M28,Q28:S28)</f>
        <v>-30959</v>
      </c>
      <c r="V28" s="41"/>
    </row>
    <row r="29" spans="1:21" ht="21.75">
      <c r="A29" s="125" t="s">
        <v>267</v>
      </c>
      <c r="B29" s="28"/>
      <c r="C29" s="126">
        <f>SUM(C27:C28)</f>
        <v>8611242</v>
      </c>
      <c r="D29" s="22"/>
      <c r="E29" s="126">
        <f>SUM(E27:E28)</f>
        <v>56408882</v>
      </c>
      <c r="F29" s="22"/>
      <c r="G29" s="126">
        <f>SUM(G27:G28)</f>
        <v>3470021</v>
      </c>
      <c r="H29" s="22"/>
      <c r="I29" s="126">
        <f>SUM(I27:I28)</f>
        <v>490423</v>
      </c>
      <c r="J29" s="22"/>
      <c r="K29" s="126">
        <f>SUM(K27:K28)</f>
        <v>929166</v>
      </c>
      <c r="L29" s="22"/>
      <c r="M29" s="126">
        <f>SUM(M27:M28)</f>
        <v>53265283</v>
      </c>
      <c r="N29" s="22"/>
      <c r="O29" s="126">
        <f>SUM(O27:O28)</f>
        <v>2821928</v>
      </c>
      <c r="P29" s="22"/>
      <c r="Q29" s="126">
        <f>SUM(Q27:Q28)</f>
        <v>2821928</v>
      </c>
      <c r="R29" s="113"/>
      <c r="S29" s="126">
        <f>SUM(S27:S28)</f>
        <v>15000000</v>
      </c>
      <c r="T29" s="22"/>
      <c r="U29" s="126">
        <f>SUM(C29:M29,Q29:S29)</f>
        <v>140996945</v>
      </c>
    </row>
    <row r="30" spans="1:21" ht="21.75">
      <c r="A30" s="28" t="s">
        <v>268</v>
      </c>
      <c r="B30" s="2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21.75">
      <c r="A31" s="105" t="s">
        <v>225</v>
      </c>
      <c r="B31" s="2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1">
      <c r="A32" s="192" t="s">
        <v>238</v>
      </c>
      <c r="B32" s="130">
        <v>16</v>
      </c>
      <c r="C32" s="108">
        <v>0</v>
      </c>
      <c r="D32" s="63"/>
      <c r="E32" s="108">
        <v>0</v>
      </c>
      <c r="F32" s="63"/>
      <c r="G32" s="108">
        <v>0</v>
      </c>
      <c r="H32" s="107"/>
      <c r="I32" s="108">
        <v>0</v>
      </c>
      <c r="J32" s="63"/>
      <c r="K32" s="108">
        <v>0</v>
      </c>
      <c r="L32" s="107"/>
      <c r="M32" s="108">
        <v>-5166745</v>
      </c>
      <c r="N32" s="63"/>
      <c r="O32" s="108">
        <v>0</v>
      </c>
      <c r="P32" s="63"/>
      <c r="Q32" s="108">
        <v>0</v>
      </c>
      <c r="R32" s="63"/>
      <c r="S32" s="108">
        <v>0</v>
      </c>
      <c r="T32" s="107"/>
      <c r="U32" s="26">
        <f>SUM(C32:M32,Q32:S32)</f>
        <v>-5166745</v>
      </c>
    </row>
    <row r="33" spans="1:21" ht="21.75">
      <c r="A33" s="4" t="s">
        <v>226</v>
      </c>
      <c r="B33" s="28"/>
      <c r="C33" s="111">
        <f>SUM(C32)</f>
        <v>0</v>
      </c>
      <c r="D33" s="22"/>
      <c r="E33" s="111">
        <f>SUM(E32)</f>
        <v>0</v>
      </c>
      <c r="F33" s="22"/>
      <c r="G33" s="111">
        <f>SUM(G32)</f>
        <v>0</v>
      </c>
      <c r="H33" s="22"/>
      <c r="I33" s="111">
        <f>SUM(I32)</f>
        <v>0</v>
      </c>
      <c r="J33" s="22"/>
      <c r="K33" s="111">
        <f>SUM(K32)</f>
        <v>0</v>
      </c>
      <c r="L33" s="22"/>
      <c r="M33" s="111">
        <f>SUM(M32)</f>
        <v>-5166745</v>
      </c>
      <c r="N33" s="22"/>
      <c r="O33" s="111">
        <f>SUM(O32)</f>
        <v>0</v>
      </c>
      <c r="P33" s="22"/>
      <c r="Q33" s="111">
        <f>O33</f>
        <v>0</v>
      </c>
      <c r="R33" s="22"/>
      <c r="S33" s="111">
        <f>Q33</f>
        <v>0</v>
      </c>
      <c r="T33" s="22"/>
      <c r="U33" s="111">
        <f>SUM((C33:M33),Q33,S33)</f>
        <v>-5166745</v>
      </c>
    </row>
    <row r="34" spans="1:21" ht="21.75">
      <c r="A34" s="28" t="s">
        <v>314</v>
      </c>
      <c r="B34" s="28"/>
      <c r="C34" s="111">
        <f>SUM(C33:C33)</f>
        <v>0</v>
      </c>
      <c r="D34" s="22"/>
      <c r="E34" s="111">
        <f>SUM(E33:E33)</f>
        <v>0</v>
      </c>
      <c r="F34" s="22"/>
      <c r="G34" s="111">
        <f>SUM(G33:G33)</f>
        <v>0</v>
      </c>
      <c r="H34" s="22"/>
      <c r="I34" s="111">
        <f>SUM(I33:I33)</f>
        <v>0</v>
      </c>
      <c r="J34" s="24"/>
      <c r="K34" s="111">
        <f>SUM(K33:K33)</f>
        <v>0</v>
      </c>
      <c r="L34" s="22"/>
      <c r="M34" s="111">
        <f>SUM(M33:M33)</f>
        <v>-5166745</v>
      </c>
      <c r="N34" s="22"/>
      <c r="O34" s="111">
        <f>SUM(O33:O33)</f>
        <v>0</v>
      </c>
      <c r="P34" s="22"/>
      <c r="Q34" s="111">
        <f>O34</f>
        <v>0</v>
      </c>
      <c r="R34" s="22"/>
      <c r="S34" s="111">
        <f>Q34</f>
        <v>0</v>
      </c>
      <c r="T34" s="22"/>
      <c r="U34" s="111">
        <f>SUM((C34:M34),Q34,S34)</f>
        <v>-5166745</v>
      </c>
    </row>
    <row r="35" spans="1:21" ht="21.75">
      <c r="A35" s="28" t="s">
        <v>160</v>
      </c>
      <c r="B35" s="2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10"/>
      <c r="Q35" s="22"/>
      <c r="R35" s="22"/>
      <c r="S35" s="22"/>
      <c r="T35" s="22"/>
      <c r="U35" s="22"/>
    </row>
    <row r="36" spans="1:21" ht="21">
      <c r="A36" s="30" t="s">
        <v>98</v>
      </c>
      <c r="B36" s="119"/>
      <c r="C36" s="108">
        <v>0</v>
      </c>
      <c r="D36" s="63"/>
      <c r="E36" s="108">
        <v>0</v>
      </c>
      <c r="F36" s="63"/>
      <c r="G36" s="108">
        <v>0</v>
      </c>
      <c r="H36" s="107"/>
      <c r="I36" s="108">
        <v>0</v>
      </c>
      <c r="J36" s="63"/>
      <c r="K36" s="108">
        <v>0</v>
      </c>
      <c r="L36" s="107"/>
      <c r="M36" s="108">
        <v>4812202</v>
      </c>
      <c r="N36" s="63"/>
      <c r="O36" s="108">
        <v>0</v>
      </c>
      <c r="P36" s="107"/>
      <c r="Q36" s="108">
        <f>O36</f>
        <v>0</v>
      </c>
      <c r="R36" s="63"/>
      <c r="S36" s="108">
        <f>Q36</f>
        <v>0</v>
      </c>
      <c r="T36" s="63"/>
      <c r="U36" s="108">
        <f>SUM((C36:M36),Q36,S36)</f>
        <v>4812202</v>
      </c>
    </row>
    <row r="37" spans="1:21" ht="21.75">
      <c r="A37" s="55" t="s">
        <v>289</v>
      </c>
      <c r="B37" s="28"/>
      <c r="C37" s="126">
        <f>SUM(C36)</f>
        <v>0</v>
      </c>
      <c r="D37" s="22"/>
      <c r="E37" s="126">
        <f>SUM(E36)</f>
        <v>0</v>
      </c>
      <c r="F37" s="22"/>
      <c r="G37" s="126">
        <f>SUM(G36)</f>
        <v>0</v>
      </c>
      <c r="H37" s="22"/>
      <c r="I37" s="126">
        <f>SUM(I36)</f>
        <v>0</v>
      </c>
      <c r="J37" s="22"/>
      <c r="K37" s="126">
        <f>SUM(K36)</f>
        <v>0</v>
      </c>
      <c r="L37" s="22"/>
      <c r="M37" s="126">
        <f>SUM(M36)</f>
        <v>4812202</v>
      </c>
      <c r="N37" s="22"/>
      <c r="O37" s="126">
        <f>SUM(O36)</f>
        <v>0</v>
      </c>
      <c r="P37" s="22"/>
      <c r="Q37" s="126">
        <f>O37</f>
        <v>0</v>
      </c>
      <c r="R37" s="22"/>
      <c r="S37" s="126">
        <f>Q37</f>
        <v>0</v>
      </c>
      <c r="T37" s="22"/>
      <c r="U37" s="126">
        <f>SUM((C37:M37),Q37,S37)</f>
        <v>4812202</v>
      </c>
    </row>
    <row r="38" spans="1:21" ht="21.75">
      <c r="A38" s="220" t="s">
        <v>273</v>
      </c>
      <c r="B38" s="28"/>
      <c r="C38" s="113"/>
      <c r="D38" s="22"/>
      <c r="E38" s="113"/>
      <c r="F38" s="22"/>
      <c r="G38" s="113"/>
      <c r="H38" s="22"/>
      <c r="I38" s="113"/>
      <c r="J38" s="22"/>
      <c r="K38" s="113"/>
      <c r="L38" s="22"/>
      <c r="M38" s="113"/>
      <c r="N38" s="22"/>
      <c r="O38" s="113"/>
      <c r="P38" s="22"/>
      <c r="Q38" s="113"/>
      <c r="R38" s="22"/>
      <c r="S38" s="113"/>
      <c r="T38" s="22"/>
      <c r="U38" s="113"/>
    </row>
    <row r="39" spans="1:21" ht="21.75">
      <c r="A39" s="222" t="s">
        <v>274</v>
      </c>
      <c r="B39" s="130">
        <v>12</v>
      </c>
      <c r="C39" s="108">
        <v>0</v>
      </c>
      <c r="D39" s="24"/>
      <c r="E39" s="108">
        <v>0</v>
      </c>
      <c r="F39" s="24"/>
      <c r="G39" s="108">
        <v>0</v>
      </c>
      <c r="H39" s="24"/>
      <c r="I39" s="108">
        <v>0</v>
      </c>
      <c r="J39" s="24"/>
      <c r="K39" s="108">
        <v>0</v>
      </c>
      <c r="L39" s="24"/>
      <c r="M39" s="108">
        <v>-701107</v>
      </c>
      <c r="N39" s="24"/>
      <c r="O39" s="108">
        <v>0</v>
      </c>
      <c r="P39" s="24"/>
      <c r="Q39" s="108">
        <v>0</v>
      </c>
      <c r="R39" s="113"/>
      <c r="S39" s="108">
        <v>0</v>
      </c>
      <c r="T39" s="24"/>
      <c r="U39" s="108">
        <f>SUM((C39:M39),Q39,S39)</f>
        <v>-701107</v>
      </c>
    </row>
    <row r="40" spans="1:21" ht="22.5" thickBot="1">
      <c r="A40" s="28" t="s">
        <v>302</v>
      </c>
      <c r="B40" s="28"/>
      <c r="C40" s="167">
        <f aca="true" t="shared" si="1" ref="C40:U40">C34+C37+C29+C39</f>
        <v>8611242</v>
      </c>
      <c r="D40" s="113">
        <f t="shared" si="1"/>
        <v>0</v>
      </c>
      <c r="E40" s="167">
        <f t="shared" si="1"/>
        <v>56408882</v>
      </c>
      <c r="F40" s="113">
        <f t="shared" si="1"/>
        <v>0</v>
      </c>
      <c r="G40" s="167">
        <f t="shared" si="1"/>
        <v>3470021</v>
      </c>
      <c r="H40" s="113">
        <f t="shared" si="1"/>
        <v>0</v>
      </c>
      <c r="I40" s="167">
        <f t="shared" si="1"/>
        <v>490423</v>
      </c>
      <c r="J40" s="113">
        <f t="shared" si="1"/>
        <v>0</v>
      </c>
      <c r="K40" s="167">
        <f t="shared" si="1"/>
        <v>929166</v>
      </c>
      <c r="L40" s="113">
        <f t="shared" si="1"/>
        <v>0</v>
      </c>
      <c r="M40" s="167">
        <f t="shared" si="1"/>
        <v>52209633</v>
      </c>
      <c r="N40" s="113">
        <f t="shared" si="1"/>
        <v>0</v>
      </c>
      <c r="O40" s="167">
        <f t="shared" si="1"/>
        <v>2821928</v>
      </c>
      <c r="P40" s="113">
        <f t="shared" si="1"/>
        <v>0</v>
      </c>
      <c r="Q40" s="167">
        <f t="shared" si="1"/>
        <v>2821928</v>
      </c>
      <c r="R40" s="113">
        <f t="shared" si="1"/>
        <v>0</v>
      </c>
      <c r="S40" s="167">
        <f t="shared" si="1"/>
        <v>15000000</v>
      </c>
      <c r="T40" s="113">
        <f t="shared" si="1"/>
        <v>0</v>
      </c>
      <c r="U40" s="167">
        <f t="shared" si="1"/>
        <v>139941295</v>
      </c>
    </row>
    <row r="41" ht="21.75" thickTop="1"/>
  </sheetData>
  <sheetProtection/>
  <mergeCells count="2">
    <mergeCell ref="C4:U4"/>
    <mergeCell ref="O5:Q5"/>
  </mergeCells>
  <printOptions/>
  <pageMargins left="0.8" right="0.8" top="0.48" bottom="0.75" header="0.5" footer="0.5"/>
  <pageSetup firstPageNumber="17" useFirstPageNumber="1" horizontalDpi="600" verticalDpi="600" orientation="landscape" paperSize="9" scale="52" r:id="rId1"/>
  <headerFooter alignWithMargins="0">
    <oddFooter>&amp;L 
    หมายเหตุประกอบงบการเงินแบบย่อเป็นส่วนหนึ่งของงบการเงินระหว่างกาลนี้
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8"/>
  <sheetViews>
    <sheetView view="pageBreakPreview" zoomScale="85" zoomScaleNormal="80" zoomScaleSheetLayoutView="85" zoomScalePageLayoutView="0" workbookViewId="0" topLeftCell="A1">
      <selection activeCell="A112" sqref="A112"/>
    </sheetView>
  </sheetViews>
  <sheetFormatPr defaultColWidth="9.140625" defaultRowHeight="23.25" customHeight="1"/>
  <cols>
    <col min="1" max="1" width="48.421875" style="3" customWidth="1"/>
    <col min="2" max="2" width="8.7109375" style="2" customWidth="1"/>
    <col min="3" max="3" width="13.57421875" style="3" bestFit="1" customWidth="1"/>
    <col min="4" max="4" width="0.85546875" style="3" customWidth="1"/>
    <col min="5" max="5" width="12.7109375" style="3" customWidth="1"/>
    <col min="6" max="6" width="0.42578125" style="3" customWidth="1"/>
    <col min="7" max="7" width="12.8515625" style="3" customWidth="1"/>
    <col min="8" max="8" width="0.9921875" style="3" customWidth="1"/>
    <col min="9" max="9" width="14.00390625" style="3" customWidth="1"/>
    <col min="10" max="16384" width="9.140625" style="3" customWidth="1"/>
  </cols>
  <sheetData>
    <row r="1" spans="1:9" ht="22.5" customHeight="1">
      <c r="A1" s="6" t="s">
        <v>37</v>
      </c>
      <c r="B1" s="177"/>
      <c r="G1" s="239"/>
      <c r="H1" s="239"/>
      <c r="I1" s="239"/>
    </row>
    <row r="2" spans="1:9" ht="22.5" customHeight="1">
      <c r="A2" s="6" t="s">
        <v>161</v>
      </c>
      <c r="B2" s="177"/>
      <c r="G2" s="239"/>
      <c r="H2" s="239"/>
      <c r="I2" s="239"/>
    </row>
    <row r="3" spans="1:8" ht="21" customHeight="1">
      <c r="A3" s="178"/>
      <c r="B3" s="4"/>
      <c r="H3" s="5" t="s">
        <v>79</v>
      </c>
    </row>
    <row r="4" spans="1:9" ht="21" customHeight="1">
      <c r="A4" s="1"/>
      <c r="B4" s="3"/>
      <c r="C4" s="233" t="s">
        <v>38</v>
      </c>
      <c r="D4" s="233"/>
      <c r="E4" s="233"/>
      <c r="F4" s="68"/>
      <c r="G4" s="233" t="s">
        <v>36</v>
      </c>
      <c r="H4" s="233"/>
      <c r="I4" s="233"/>
    </row>
    <row r="5" spans="1:9" ht="24" customHeight="1">
      <c r="A5" s="1"/>
      <c r="B5" s="3"/>
      <c r="C5" s="234" t="s">
        <v>298</v>
      </c>
      <c r="D5" s="235"/>
      <c r="E5" s="235"/>
      <c r="F5" s="129"/>
      <c r="G5" s="234" t="s">
        <v>298</v>
      </c>
      <c r="H5" s="235"/>
      <c r="I5" s="235"/>
    </row>
    <row r="6" spans="1:9" ht="21" customHeight="1">
      <c r="A6" s="1"/>
      <c r="B6" s="3"/>
      <c r="C6" s="236" t="s">
        <v>297</v>
      </c>
      <c r="D6" s="237"/>
      <c r="E6" s="237"/>
      <c r="F6" s="79"/>
      <c r="G6" s="236" t="s">
        <v>297</v>
      </c>
      <c r="H6" s="237"/>
      <c r="I6" s="237"/>
    </row>
    <row r="7" spans="1:9" s="45" customFormat="1" ht="21.75" customHeight="1">
      <c r="A7" s="1"/>
      <c r="B7" s="2" t="s">
        <v>1</v>
      </c>
      <c r="C7" s="179" t="s">
        <v>266</v>
      </c>
      <c r="D7" s="69"/>
      <c r="E7" s="179" t="s">
        <v>233</v>
      </c>
      <c r="F7" s="43"/>
      <c r="G7" s="179" t="s">
        <v>266</v>
      </c>
      <c r="H7" s="69"/>
      <c r="I7" s="179" t="s">
        <v>233</v>
      </c>
    </row>
    <row r="8" spans="1:9" ht="21" customHeight="1">
      <c r="A8" s="7" t="s">
        <v>26</v>
      </c>
      <c r="B8" s="12"/>
      <c r="C8" s="34"/>
      <c r="D8" s="34"/>
      <c r="E8" s="34"/>
      <c r="F8" s="34"/>
      <c r="G8" s="34"/>
      <c r="H8" s="34"/>
      <c r="I8" s="34"/>
    </row>
    <row r="9" spans="1:9" ht="21" customHeight="1">
      <c r="A9" s="53" t="s">
        <v>158</v>
      </c>
      <c r="C9" s="13">
        <v>17395209</v>
      </c>
      <c r="D9" s="13"/>
      <c r="E9" s="13">
        <v>18173063</v>
      </c>
      <c r="F9" s="13"/>
      <c r="G9" s="13">
        <v>4812202</v>
      </c>
      <c r="H9" s="13"/>
      <c r="I9" s="13">
        <v>6419019</v>
      </c>
    </row>
    <row r="10" spans="1:9" ht="21" customHeight="1">
      <c r="A10" s="5" t="s">
        <v>195</v>
      </c>
      <c r="C10" s="13"/>
      <c r="D10" s="13"/>
      <c r="E10" s="13"/>
      <c r="F10" s="13"/>
      <c r="G10" s="13"/>
      <c r="H10" s="13"/>
      <c r="I10" s="13"/>
    </row>
    <row r="11" spans="1:9" ht="21" customHeight="1">
      <c r="A11" s="53" t="s">
        <v>145</v>
      </c>
      <c r="C11" s="13">
        <v>11501037</v>
      </c>
      <c r="D11" s="13"/>
      <c r="E11" s="13">
        <v>11340242</v>
      </c>
      <c r="F11" s="13"/>
      <c r="G11" s="13">
        <v>1117087</v>
      </c>
      <c r="H11" s="13"/>
      <c r="I11" s="13">
        <v>1300603</v>
      </c>
    </row>
    <row r="12" spans="1:9" ht="21" customHeight="1">
      <c r="A12" s="53" t="s">
        <v>73</v>
      </c>
      <c r="C12" s="13">
        <v>1019309</v>
      </c>
      <c r="D12" s="13"/>
      <c r="E12" s="13">
        <v>1045117</v>
      </c>
      <c r="F12" s="13"/>
      <c r="G12" s="13">
        <v>5397</v>
      </c>
      <c r="H12" s="13"/>
      <c r="I12" s="13">
        <v>6043</v>
      </c>
    </row>
    <row r="13" spans="1:9" ht="21" customHeight="1">
      <c r="A13" s="53" t="s">
        <v>152</v>
      </c>
      <c r="C13" s="13">
        <v>4356127</v>
      </c>
      <c r="D13" s="13"/>
      <c r="E13" s="13">
        <v>4264520</v>
      </c>
      <c r="F13" s="13"/>
      <c r="G13" s="13">
        <v>98260</v>
      </c>
      <c r="H13" s="13"/>
      <c r="I13" s="169">
        <v>102226</v>
      </c>
    </row>
    <row r="14" spans="1:9" ht="21" customHeight="1">
      <c r="A14" s="53" t="s">
        <v>275</v>
      </c>
      <c r="B14" s="2">
        <v>5</v>
      </c>
      <c r="C14" s="13">
        <v>162019</v>
      </c>
      <c r="D14" s="13"/>
      <c r="E14" s="169">
        <v>297009</v>
      </c>
      <c r="G14" s="71">
        <v>-619</v>
      </c>
      <c r="I14" s="71">
        <v>786</v>
      </c>
    </row>
    <row r="15" ht="21" customHeight="1">
      <c r="A15" s="53" t="s">
        <v>277</v>
      </c>
    </row>
    <row r="16" spans="1:9" ht="21" customHeight="1">
      <c r="A16" s="32" t="s">
        <v>276</v>
      </c>
      <c r="C16" s="13">
        <v>-19449</v>
      </c>
      <c r="D16" s="13"/>
      <c r="E16" s="169">
        <v>-23800</v>
      </c>
      <c r="F16" s="13"/>
      <c r="G16" s="13">
        <v>8789</v>
      </c>
      <c r="H16" s="13"/>
      <c r="I16" s="13">
        <v>-49976</v>
      </c>
    </row>
    <row r="17" spans="1:9" ht="21" customHeight="1">
      <c r="A17" s="53" t="s">
        <v>20</v>
      </c>
      <c r="C17" s="13">
        <v>-786816</v>
      </c>
      <c r="D17" s="13"/>
      <c r="E17" s="169">
        <v>-620245</v>
      </c>
      <c r="F17" s="13"/>
      <c r="G17" s="13">
        <v>-3454106</v>
      </c>
      <c r="H17" s="13"/>
      <c r="I17" s="13">
        <v>-3185868</v>
      </c>
    </row>
    <row r="18" spans="1:9" ht="21" customHeight="1">
      <c r="A18" s="32" t="s">
        <v>47</v>
      </c>
      <c r="C18" s="13">
        <v>-85923</v>
      </c>
      <c r="D18" s="13"/>
      <c r="E18" s="169">
        <v>-51670</v>
      </c>
      <c r="F18" s="13"/>
      <c r="G18" s="13">
        <v>-8799123</v>
      </c>
      <c r="H18" s="13"/>
      <c r="I18" s="13">
        <v>-7305523</v>
      </c>
    </row>
    <row r="19" spans="1:9" ht="21" customHeight="1">
      <c r="A19" s="53" t="s">
        <v>66</v>
      </c>
      <c r="C19" s="13">
        <v>10260925</v>
      </c>
      <c r="D19" s="13"/>
      <c r="E19" s="169">
        <v>8363472</v>
      </c>
      <c r="F19" s="13"/>
      <c r="G19" s="13">
        <v>3426367</v>
      </c>
      <c r="H19" s="13"/>
      <c r="I19" s="71">
        <v>2733077</v>
      </c>
    </row>
    <row r="20" spans="1:9" ht="21" customHeight="1">
      <c r="A20" s="32" t="s">
        <v>77</v>
      </c>
      <c r="C20" s="13">
        <v>-8073002</v>
      </c>
      <c r="D20" s="13"/>
      <c r="E20" s="169">
        <v>-7850477</v>
      </c>
      <c r="F20" s="13"/>
      <c r="G20" s="86">
        <v>0</v>
      </c>
      <c r="H20" s="13"/>
      <c r="I20" s="86">
        <v>0</v>
      </c>
    </row>
    <row r="21" spans="1:9" ht="21" customHeight="1">
      <c r="A21" s="32" t="s">
        <v>317</v>
      </c>
      <c r="C21" s="169">
        <v>-303</v>
      </c>
      <c r="D21" s="13"/>
      <c r="E21" s="86">
        <v>0</v>
      </c>
      <c r="F21" s="86"/>
      <c r="G21" s="86">
        <v>0</v>
      </c>
      <c r="H21" s="13"/>
      <c r="I21" s="86">
        <v>0</v>
      </c>
    </row>
    <row r="22" spans="1:9" ht="21" customHeight="1">
      <c r="A22" s="32" t="s">
        <v>198</v>
      </c>
      <c r="C22" s="13">
        <v>2302522</v>
      </c>
      <c r="D22" s="151"/>
      <c r="E22" s="169">
        <v>433516</v>
      </c>
      <c r="F22" s="151"/>
      <c r="G22" s="159">
        <v>675806</v>
      </c>
      <c r="H22" s="151"/>
      <c r="I22" s="159">
        <v>117904</v>
      </c>
    </row>
    <row r="23" spans="1:9" ht="21" customHeight="1">
      <c r="A23" s="32" t="s">
        <v>278</v>
      </c>
      <c r="C23" s="13"/>
      <c r="D23" s="151"/>
      <c r="E23" s="13"/>
      <c r="F23" s="151"/>
      <c r="G23" s="159"/>
      <c r="H23" s="151"/>
      <c r="I23" s="159"/>
    </row>
    <row r="24" spans="1:9" ht="21" customHeight="1">
      <c r="A24" s="32" t="s">
        <v>290</v>
      </c>
      <c r="C24" s="13"/>
      <c r="D24" s="151"/>
      <c r="E24" s="13"/>
      <c r="F24" s="151"/>
      <c r="G24" s="159"/>
      <c r="H24" s="151"/>
      <c r="I24" s="159"/>
    </row>
    <row r="25" spans="1:9" ht="21" customHeight="1">
      <c r="A25" s="32" t="s">
        <v>227</v>
      </c>
      <c r="C25" s="13">
        <v>436515</v>
      </c>
      <c r="D25" s="13"/>
      <c r="E25" s="230">
        <v>131919</v>
      </c>
      <c r="F25" s="13"/>
      <c r="G25" s="127">
        <v>308998</v>
      </c>
      <c r="H25" s="13"/>
      <c r="I25" s="127">
        <v>37878</v>
      </c>
    </row>
    <row r="26" spans="1:9" ht="21" customHeight="1">
      <c r="A26" s="32" t="s">
        <v>316</v>
      </c>
      <c r="C26" s="13"/>
      <c r="D26" s="13"/>
      <c r="E26" s="169"/>
      <c r="F26" s="13"/>
      <c r="G26" s="86"/>
      <c r="H26" s="13"/>
      <c r="I26" s="169"/>
    </row>
    <row r="27" spans="1:9" ht="21" customHeight="1">
      <c r="A27" s="32" t="s">
        <v>318</v>
      </c>
      <c r="C27" s="13">
        <v>25165</v>
      </c>
      <c r="D27" s="13"/>
      <c r="E27" s="169">
        <v>16512</v>
      </c>
      <c r="F27" s="13"/>
      <c r="G27" s="86">
        <v>0</v>
      </c>
      <c r="H27" s="13"/>
      <c r="I27" s="86">
        <v>0</v>
      </c>
    </row>
    <row r="28" spans="1:9" ht="21" customHeight="1">
      <c r="A28" s="32" t="s">
        <v>261</v>
      </c>
      <c r="C28" s="86">
        <v>0</v>
      </c>
      <c r="D28" s="13"/>
      <c r="E28" s="169">
        <v>514685</v>
      </c>
      <c r="F28" s="13"/>
      <c r="G28" s="86">
        <v>0</v>
      </c>
      <c r="H28" s="86"/>
      <c r="I28" s="86">
        <v>0</v>
      </c>
    </row>
    <row r="29" spans="1:9" ht="21" customHeight="1">
      <c r="A29" s="32" t="s">
        <v>283</v>
      </c>
      <c r="B29" s="2">
        <v>7</v>
      </c>
      <c r="C29" s="86">
        <v>0</v>
      </c>
      <c r="D29" s="13"/>
      <c r="E29" s="86">
        <v>0</v>
      </c>
      <c r="F29" s="13"/>
      <c r="G29" s="159">
        <v>514000</v>
      </c>
      <c r="H29" s="13"/>
      <c r="I29" s="86">
        <v>0</v>
      </c>
    </row>
    <row r="30" spans="1:9" ht="21" customHeight="1">
      <c r="A30" s="32" t="s">
        <v>234</v>
      </c>
      <c r="C30" s="13">
        <v>45622</v>
      </c>
      <c r="D30" s="13"/>
      <c r="E30" s="169">
        <v>-17363</v>
      </c>
      <c r="F30" s="13"/>
      <c r="G30" s="13">
        <v>1285447</v>
      </c>
      <c r="H30" s="13"/>
      <c r="I30" s="13">
        <v>159183</v>
      </c>
    </row>
    <row r="31" spans="1:9" ht="21" customHeight="1">
      <c r="A31" s="32" t="s">
        <v>162</v>
      </c>
      <c r="C31" s="13"/>
      <c r="D31" s="13"/>
      <c r="E31" s="13"/>
      <c r="F31" s="13"/>
      <c r="G31" s="13"/>
      <c r="H31" s="13"/>
      <c r="I31" s="13"/>
    </row>
    <row r="32" spans="1:9" ht="21" customHeight="1">
      <c r="A32" s="32" t="s">
        <v>139</v>
      </c>
      <c r="C32" s="13">
        <v>663139</v>
      </c>
      <c r="D32" s="13"/>
      <c r="E32" s="169">
        <v>-3583784</v>
      </c>
      <c r="F32" s="13"/>
      <c r="G32" s="86">
        <v>0</v>
      </c>
      <c r="H32" s="13"/>
      <c r="I32" s="86">
        <v>0</v>
      </c>
    </row>
    <row r="33" spans="1:9" ht="21" customHeight="1">
      <c r="A33" s="32" t="s">
        <v>249</v>
      </c>
      <c r="C33" s="13"/>
      <c r="D33" s="13"/>
      <c r="E33" s="169"/>
      <c r="F33" s="13"/>
      <c r="G33" s="180"/>
      <c r="H33" s="13"/>
      <c r="I33" s="187"/>
    </row>
    <row r="34" spans="1:9" ht="21" customHeight="1">
      <c r="A34" s="203" t="s">
        <v>150</v>
      </c>
      <c r="C34" s="86">
        <v>-9236</v>
      </c>
      <c r="D34" s="13"/>
      <c r="E34" s="169">
        <v>-95239</v>
      </c>
      <c r="F34" s="13"/>
      <c r="G34" s="86">
        <v>0</v>
      </c>
      <c r="H34" s="13"/>
      <c r="I34" s="86">
        <v>0</v>
      </c>
    </row>
    <row r="35" spans="1:9" ht="21" customHeight="1">
      <c r="A35" s="32" t="s">
        <v>279</v>
      </c>
      <c r="B35" s="2" t="s">
        <v>280</v>
      </c>
      <c r="C35" s="13">
        <v>-6478370</v>
      </c>
      <c r="D35" s="13"/>
      <c r="E35" s="169">
        <v>-6254442</v>
      </c>
      <c r="F35" s="13"/>
      <c r="G35" s="86">
        <v>0</v>
      </c>
      <c r="H35" s="13"/>
      <c r="I35" s="86">
        <v>0</v>
      </c>
    </row>
    <row r="36" spans="1:9" ht="21" customHeight="1">
      <c r="A36" s="32" t="s">
        <v>118</v>
      </c>
      <c r="C36" s="14">
        <v>3258928</v>
      </c>
      <c r="D36" s="13"/>
      <c r="E36" s="231">
        <v>3172692</v>
      </c>
      <c r="F36" s="13"/>
      <c r="G36" s="14">
        <v>378420</v>
      </c>
      <c r="H36" s="13"/>
      <c r="I36" s="14">
        <v>-284117</v>
      </c>
    </row>
    <row r="37" spans="1:9" ht="21" customHeight="1">
      <c r="A37" s="53"/>
      <c r="C37" s="181">
        <f>SUM(C9:C36)</f>
        <v>35973418</v>
      </c>
      <c r="D37" s="13"/>
      <c r="E37" s="181">
        <f>SUM(E9:E36)</f>
        <v>29255727</v>
      </c>
      <c r="F37" s="13"/>
      <c r="G37" s="181">
        <f>SUM(G9:G36)</f>
        <v>376925</v>
      </c>
      <c r="H37" s="13"/>
      <c r="I37" s="181">
        <f>SUM(I9:I36)</f>
        <v>51235</v>
      </c>
    </row>
    <row r="38" spans="1:9" ht="21">
      <c r="A38" s="53"/>
      <c r="C38" s="13"/>
      <c r="D38" s="13"/>
      <c r="E38" s="13"/>
      <c r="F38" s="13"/>
      <c r="G38" s="13"/>
      <c r="H38" s="13"/>
      <c r="I38" s="13"/>
    </row>
    <row r="39" spans="1:9" ht="22.5">
      <c r="A39" s="6" t="s">
        <v>37</v>
      </c>
      <c r="B39" s="177"/>
      <c r="G39" s="239"/>
      <c r="H39" s="239"/>
      <c r="I39" s="239"/>
    </row>
    <row r="40" spans="1:9" ht="22.5">
      <c r="A40" s="6" t="s">
        <v>161</v>
      </c>
      <c r="B40" s="177"/>
      <c r="G40" s="239"/>
      <c r="H40" s="239"/>
      <c r="I40" s="239"/>
    </row>
    <row r="41" spans="1:8" ht="21.75" customHeight="1">
      <c r="A41" s="178"/>
      <c r="B41" s="4"/>
      <c r="H41" s="5" t="s">
        <v>79</v>
      </c>
    </row>
    <row r="42" spans="1:9" ht="22.5" customHeight="1">
      <c r="A42" s="1"/>
      <c r="B42" s="3"/>
      <c r="C42" s="233" t="s">
        <v>38</v>
      </c>
      <c r="D42" s="233"/>
      <c r="E42" s="233"/>
      <c r="F42" s="68"/>
      <c r="G42" s="233" t="s">
        <v>36</v>
      </c>
      <c r="H42" s="233"/>
      <c r="I42" s="233"/>
    </row>
    <row r="43" spans="1:9" ht="22.5" customHeight="1">
      <c r="A43" s="1"/>
      <c r="B43" s="3"/>
      <c r="C43" s="234" t="s">
        <v>298</v>
      </c>
      <c r="D43" s="235"/>
      <c r="E43" s="235"/>
      <c r="F43" s="129"/>
      <c r="G43" s="234" t="s">
        <v>298</v>
      </c>
      <c r="H43" s="235"/>
      <c r="I43" s="235"/>
    </row>
    <row r="44" spans="1:9" s="45" customFormat="1" ht="21" customHeight="1">
      <c r="A44" s="1"/>
      <c r="B44" s="3"/>
      <c r="C44" s="236" t="s">
        <v>297</v>
      </c>
      <c r="D44" s="237"/>
      <c r="E44" s="237"/>
      <c r="F44" s="79"/>
      <c r="G44" s="236" t="s">
        <v>297</v>
      </c>
      <c r="H44" s="237"/>
      <c r="I44" s="237"/>
    </row>
    <row r="45" spans="1:9" ht="23.25" customHeight="1">
      <c r="A45" s="1"/>
      <c r="C45" s="179" t="s">
        <v>266</v>
      </c>
      <c r="D45" s="69"/>
      <c r="E45" s="179" t="s">
        <v>233</v>
      </c>
      <c r="F45" s="43"/>
      <c r="G45" s="179" t="s">
        <v>266</v>
      </c>
      <c r="H45" s="69"/>
      <c r="I45" s="179" t="s">
        <v>233</v>
      </c>
    </row>
    <row r="46" spans="1:9" ht="21" customHeight="1">
      <c r="A46" s="7" t="s">
        <v>80</v>
      </c>
      <c r="C46" s="241"/>
      <c r="D46" s="241"/>
      <c r="E46" s="241"/>
      <c r="F46" s="241"/>
      <c r="G46" s="241"/>
      <c r="H46" s="241"/>
      <c r="I46" s="241"/>
    </row>
    <row r="47" spans="1:9" ht="21" customHeight="1">
      <c r="A47" s="5" t="s">
        <v>27</v>
      </c>
      <c r="C47" s="34"/>
      <c r="D47" s="34"/>
      <c r="E47" s="34"/>
      <c r="F47" s="34"/>
      <c r="G47" s="34"/>
      <c r="H47" s="34"/>
      <c r="I47" s="34"/>
    </row>
    <row r="48" spans="1:9" ht="21">
      <c r="A48" s="32" t="s">
        <v>121</v>
      </c>
      <c r="C48" s="169">
        <v>1084620</v>
      </c>
      <c r="D48" s="13"/>
      <c r="E48" s="169">
        <v>-3219997</v>
      </c>
      <c r="F48" s="13"/>
      <c r="G48" s="99">
        <v>702439</v>
      </c>
      <c r="H48" s="13"/>
      <c r="I48" s="13">
        <v>321297</v>
      </c>
    </row>
    <row r="49" spans="1:9" ht="21">
      <c r="A49" s="3" t="s">
        <v>3</v>
      </c>
      <c r="C49" s="169">
        <v>1284476</v>
      </c>
      <c r="D49" s="13"/>
      <c r="E49" s="169">
        <v>-7053413</v>
      </c>
      <c r="F49" s="13"/>
      <c r="G49" s="34">
        <v>755626</v>
      </c>
      <c r="H49" s="13"/>
      <c r="I49" s="34">
        <v>144027</v>
      </c>
    </row>
    <row r="50" spans="1:9" ht="21">
      <c r="A50" s="32" t="s">
        <v>110</v>
      </c>
      <c r="C50" s="169">
        <v>-7372695</v>
      </c>
      <c r="D50" s="13"/>
      <c r="E50" s="169">
        <v>-5967387</v>
      </c>
      <c r="F50" s="13"/>
      <c r="G50" s="34">
        <v>-267641</v>
      </c>
      <c r="H50" s="13"/>
      <c r="I50" s="34">
        <v>17376</v>
      </c>
    </row>
    <row r="51" spans="1:9" ht="21">
      <c r="A51" s="3" t="s">
        <v>4</v>
      </c>
      <c r="B51" s="182"/>
      <c r="C51" s="169">
        <v>-2615660</v>
      </c>
      <c r="D51" s="13"/>
      <c r="E51" s="169">
        <v>-1841177</v>
      </c>
      <c r="F51" s="13"/>
      <c r="G51" s="99">
        <v>-87507</v>
      </c>
      <c r="H51" s="13"/>
      <c r="I51" s="99">
        <v>-98243</v>
      </c>
    </row>
    <row r="52" spans="1:9" ht="20.25" customHeight="1">
      <c r="A52" s="3" t="s">
        <v>7</v>
      </c>
      <c r="B52" s="183"/>
      <c r="C52" s="159">
        <v>-2162247</v>
      </c>
      <c r="D52" s="13"/>
      <c r="E52" s="159">
        <v>-390245</v>
      </c>
      <c r="F52" s="13"/>
      <c r="G52" s="13">
        <v>34998</v>
      </c>
      <c r="H52" s="13"/>
      <c r="I52" s="13">
        <v>-306</v>
      </c>
    </row>
    <row r="53" spans="1:9" ht="20.25" customHeight="1">
      <c r="A53" s="3" t="s">
        <v>143</v>
      </c>
      <c r="C53" s="169">
        <v>1322711</v>
      </c>
      <c r="D53" s="13"/>
      <c r="E53" s="169">
        <v>1630474</v>
      </c>
      <c r="F53" s="13"/>
      <c r="G53" s="13">
        <v>131141</v>
      </c>
      <c r="H53" s="13"/>
      <c r="I53" s="13">
        <v>109706</v>
      </c>
    </row>
    <row r="54" spans="1:9" ht="20.25" customHeight="1">
      <c r="A54" s="3" t="s">
        <v>12</v>
      </c>
      <c r="C54" s="169">
        <v>3202501</v>
      </c>
      <c r="D54" s="34"/>
      <c r="E54" s="169">
        <v>1564370</v>
      </c>
      <c r="F54" s="34"/>
      <c r="G54" s="184">
        <v>356432</v>
      </c>
      <c r="H54" s="34"/>
      <c r="I54" s="184">
        <v>528125</v>
      </c>
    </row>
    <row r="55" spans="1:9" ht="21">
      <c r="A55" s="32" t="s">
        <v>228</v>
      </c>
      <c r="C55" s="169">
        <v>-14340</v>
      </c>
      <c r="D55" s="34"/>
      <c r="E55" s="169">
        <v>-60573</v>
      </c>
      <c r="F55" s="34"/>
      <c r="G55" s="184">
        <v>13616</v>
      </c>
      <c r="H55" s="34"/>
      <c r="I55" s="184">
        <v>-15256</v>
      </c>
    </row>
    <row r="56" spans="1:9" ht="21">
      <c r="A56" s="3" t="s">
        <v>31</v>
      </c>
      <c r="C56" s="159">
        <v>-3986156</v>
      </c>
      <c r="D56" s="13"/>
      <c r="E56" s="156">
        <v>-3431241</v>
      </c>
      <c r="F56" s="13"/>
      <c r="G56" s="185">
        <v>-26836</v>
      </c>
      <c r="H56" s="115"/>
      <c r="I56" s="185">
        <v>-25141</v>
      </c>
    </row>
    <row r="57" spans="1:9" ht="20.25" customHeight="1">
      <c r="A57" s="4" t="s">
        <v>319</v>
      </c>
      <c r="B57" s="12"/>
      <c r="C57" s="224">
        <f>SUM(C48:C56)+C37</f>
        <v>26716628</v>
      </c>
      <c r="D57" s="16"/>
      <c r="E57" s="72">
        <f>SUM(E48:E56)+E37</f>
        <v>10486538</v>
      </c>
      <c r="F57" s="16"/>
      <c r="G57" s="72">
        <f>SUM(G48:G56)+G37</f>
        <v>1989193</v>
      </c>
      <c r="H57" s="16"/>
      <c r="I57" s="72">
        <f>SUM(I48:I56)+I37</f>
        <v>1032820</v>
      </c>
    </row>
    <row r="58" spans="1:9" ht="20.25" customHeight="1">
      <c r="A58" s="4"/>
      <c r="B58" s="12"/>
      <c r="C58" s="52"/>
      <c r="D58" s="16"/>
      <c r="E58" s="52"/>
      <c r="F58" s="16"/>
      <c r="G58" s="52"/>
      <c r="H58" s="16"/>
      <c r="I58" s="52"/>
    </row>
    <row r="59" spans="1:9" ht="20.25" customHeight="1">
      <c r="A59" s="7" t="s">
        <v>28</v>
      </c>
      <c r="B59" s="12"/>
      <c r="C59" s="13"/>
      <c r="D59" s="13"/>
      <c r="E59" s="13"/>
      <c r="F59" s="13"/>
      <c r="G59" s="13"/>
      <c r="H59" s="13"/>
      <c r="I59" s="13"/>
    </row>
    <row r="60" spans="1:9" ht="21">
      <c r="A60" s="3" t="s">
        <v>20</v>
      </c>
      <c r="C60" s="34">
        <v>743306</v>
      </c>
      <c r="D60" s="34"/>
      <c r="E60" s="169">
        <v>609084</v>
      </c>
      <c r="F60" s="34"/>
      <c r="G60" s="34">
        <v>2679967</v>
      </c>
      <c r="H60" s="34"/>
      <c r="I60" s="34">
        <v>3348092</v>
      </c>
    </row>
    <row r="61" spans="1:9" ht="20.25" customHeight="1">
      <c r="A61" s="3" t="s">
        <v>47</v>
      </c>
      <c r="C61" s="159">
        <v>4095899</v>
      </c>
      <c r="D61" s="13"/>
      <c r="E61" s="169">
        <v>3735930</v>
      </c>
      <c r="F61" s="13"/>
      <c r="G61" s="34">
        <v>6999123</v>
      </c>
      <c r="H61" s="34"/>
      <c r="I61" s="34">
        <v>9363372</v>
      </c>
    </row>
    <row r="62" spans="1:9" ht="21">
      <c r="A62" s="32" t="s">
        <v>287</v>
      </c>
      <c r="C62" s="152">
        <v>0</v>
      </c>
      <c r="D62" s="13"/>
      <c r="E62" s="152">
        <v>0</v>
      </c>
      <c r="F62" s="13"/>
      <c r="G62" s="159">
        <v>11441000</v>
      </c>
      <c r="H62" s="34"/>
      <c r="I62" s="159">
        <v>-15205000</v>
      </c>
    </row>
    <row r="63" spans="1:9" ht="21">
      <c r="A63" s="32" t="s">
        <v>320</v>
      </c>
      <c r="C63" s="34">
        <v>14073</v>
      </c>
      <c r="D63" s="13"/>
      <c r="E63" s="169">
        <v>489910</v>
      </c>
      <c r="F63" s="13"/>
      <c r="G63" s="152">
        <v>0</v>
      </c>
      <c r="H63" s="34"/>
      <c r="I63" s="152">
        <v>0</v>
      </c>
    </row>
    <row r="64" spans="1:9" ht="21">
      <c r="A64" s="31" t="s">
        <v>325</v>
      </c>
      <c r="C64" s="152">
        <v>-234011</v>
      </c>
      <c r="D64" s="13"/>
      <c r="E64" s="169">
        <v>494970</v>
      </c>
      <c r="F64" s="13"/>
      <c r="G64" s="152">
        <v>0</v>
      </c>
      <c r="H64" s="34"/>
      <c r="I64" s="152">
        <v>0</v>
      </c>
    </row>
    <row r="65" spans="1:9" ht="21">
      <c r="A65" s="3" t="s">
        <v>186</v>
      </c>
      <c r="C65" s="34">
        <v>-9715807</v>
      </c>
      <c r="D65" s="34"/>
      <c r="E65" s="169">
        <v>-13812198</v>
      </c>
      <c r="F65" s="34"/>
      <c r="G65" s="115">
        <v>-9992080</v>
      </c>
      <c r="H65" s="34"/>
      <c r="I65" s="115">
        <v>-4673644</v>
      </c>
    </row>
    <row r="66" spans="1:9" ht="21">
      <c r="A66" s="53" t="s">
        <v>217</v>
      </c>
      <c r="C66" s="34">
        <v>12587967</v>
      </c>
      <c r="D66" s="34"/>
      <c r="E66" s="169">
        <v>6763892</v>
      </c>
      <c r="F66" s="34"/>
      <c r="G66" s="152">
        <v>0</v>
      </c>
      <c r="H66" s="34"/>
      <c r="I66" s="152">
        <v>0</v>
      </c>
    </row>
    <row r="67" spans="1:9" ht="21">
      <c r="A67" s="32" t="s">
        <v>229</v>
      </c>
      <c r="C67" s="232">
        <v>-2030</v>
      </c>
      <c r="D67" s="34"/>
      <c r="E67" s="169">
        <v>-113112</v>
      </c>
      <c r="F67" s="34"/>
      <c r="G67" s="152">
        <v>0</v>
      </c>
      <c r="H67" s="34"/>
      <c r="I67" s="152">
        <v>0</v>
      </c>
    </row>
    <row r="68" spans="1:9" ht="20.25" customHeight="1">
      <c r="A68" s="32" t="s">
        <v>248</v>
      </c>
      <c r="C68" s="152">
        <v>0</v>
      </c>
      <c r="D68" s="13"/>
      <c r="E68" s="152">
        <v>0</v>
      </c>
      <c r="F68" s="13"/>
      <c r="G68" s="159">
        <v>-5094716</v>
      </c>
      <c r="H68" s="13"/>
      <c r="I68" s="159">
        <v>4747084</v>
      </c>
    </row>
    <row r="69" spans="1:9" ht="21">
      <c r="A69" s="32" t="s">
        <v>321</v>
      </c>
      <c r="C69" s="159">
        <v>-1050</v>
      </c>
      <c r="D69" s="13"/>
      <c r="E69" s="169">
        <v>-3000</v>
      </c>
      <c r="F69" s="13"/>
      <c r="G69" s="152">
        <v>0</v>
      </c>
      <c r="H69" s="13"/>
      <c r="I69" s="152">
        <v>0</v>
      </c>
    </row>
    <row r="70" spans="1:9" ht="20.25" customHeight="1">
      <c r="A70" s="32" t="s">
        <v>209</v>
      </c>
      <c r="C70" s="180"/>
      <c r="D70" s="13"/>
      <c r="E70" s="180"/>
      <c r="F70" s="13"/>
      <c r="G70" s="159"/>
      <c r="H70" s="13"/>
      <c r="I70" s="159"/>
    </row>
    <row r="71" spans="1:9" ht="20.25" customHeight="1">
      <c r="A71" s="32" t="s">
        <v>163</v>
      </c>
      <c r="C71" s="34">
        <v>-16764873</v>
      </c>
      <c r="D71" s="34"/>
      <c r="E71" s="23">
        <v>-20925977</v>
      </c>
      <c r="F71" s="34"/>
      <c r="G71" s="159">
        <v>-507720</v>
      </c>
      <c r="H71" s="34"/>
      <c r="I71" s="34">
        <v>-1134050</v>
      </c>
    </row>
    <row r="72" spans="1:9" ht="21">
      <c r="A72" s="32" t="s">
        <v>210</v>
      </c>
      <c r="C72" s="34">
        <v>1217960</v>
      </c>
      <c r="D72" s="13"/>
      <c r="E72" s="115">
        <v>818734</v>
      </c>
      <c r="F72" s="13"/>
      <c r="G72" s="34">
        <v>50525</v>
      </c>
      <c r="H72" s="13"/>
      <c r="I72" s="13">
        <v>29191</v>
      </c>
    </row>
    <row r="73" spans="1:9" ht="20.25" customHeight="1">
      <c r="A73" s="32" t="s">
        <v>211</v>
      </c>
      <c r="C73" s="13">
        <v>-72317</v>
      </c>
      <c r="D73" s="13"/>
      <c r="E73" s="230">
        <v>-64377</v>
      </c>
      <c r="F73" s="13"/>
      <c r="G73" s="13">
        <v>-998</v>
      </c>
      <c r="H73" s="13"/>
      <c r="I73" s="230">
        <v>-562</v>
      </c>
    </row>
    <row r="74" ht="20.25" customHeight="1">
      <c r="B74" s="3"/>
    </row>
    <row r="75" spans="1:9" ht="20.25" customHeight="1">
      <c r="A75" s="6" t="s">
        <v>37</v>
      </c>
      <c r="B75" s="177"/>
      <c r="G75" s="239"/>
      <c r="H75" s="239"/>
      <c r="I75" s="239"/>
    </row>
    <row r="76" spans="1:9" ht="20.25" customHeight="1">
      <c r="A76" s="6" t="s">
        <v>161</v>
      </c>
      <c r="B76" s="177"/>
      <c r="G76" s="239"/>
      <c r="H76" s="239"/>
      <c r="I76" s="239"/>
    </row>
    <row r="77" spans="1:9" ht="22.5" customHeight="1">
      <c r="A77" s="178"/>
      <c r="B77" s="4"/>
      <c r="H77" s="5" t="s">
        <v>79</v>
      </c>
      <c r="I77" s="45"/>
    </row>
    <row r="78" spans="1:9" ht="22.5" customHeight="1">
      <c r="A78" s="1"/>
      <c r="B78" s="3"/>
      <c r="C78" s="233" t="s">
        <v>38</v>
      </c>
      <c r="D78" s="233"/>
      <c r="E78" s="233"/>
      <c r="F78" s="68"/>
      <c r="G78" s="233" t="s">
        <v>36</v>
      </c>
      <c r="H78" s="233"/>
      <c r="I78" s="233"/>
    </row>
    <row r="79" spans="1:9" s="45" customFormat="1" ht="22.5" customHeight="1">
      <c r="A79" s="1"/>
      <c r="B79" s="3"/>
      <c r="C79" s="234" t="s">
        <v>298</v>
      </c>
      <c r="D79" s="235"/>
      <c r="E79" s="235"/>
      <c r="F79" s="129"/>
      <c r="G79" s="234" t="s">
        <v>298</v>
      </c>
      <c r="H79" s="235"/>
      <c r="I79" s="235"/>
    </row>
    <row r="80" spans="1:9" ht="22.5" customHeight="1">
      <c r="A80" s="1"/>
      <c r="B80" s="3"/>
      <c r="C80" s="236" t="s">
        <v>297</v>
      </c>
      <c r="D80" s="237"/>
      <c r="E80" s="237"/>
      <c r="F80" s="79"/>
      <c r="G80" s="236" t="s">
        <v>297</v>
      </c>
      <c r="H80" s="237"/>
      <c r="I80" s="237"/>
    </row>
    <row r="81" spans="1:9" ht="22.5" customHeight="1">
      <c r="A81" s="1"/>
      <c r="B81" s="2" t="s">
        <v>1</v>
      </c>
      <c r="C81" s="179" t="s">
        <v>266</v>
      </c>
      <c r="D81" s="69"/>
      <c r="E81" s="179" t="s">
        <v>233</v>
      </c>
      <c r="F81" s="43"/>
      <c r="G81" s="179" t="s">
        <v>266</v>
      </c>
      <c r="H81" s="69"/>
      <c r="I81" s="179" t="s">
        <v>233</v>
      </c>
    </row>
    <row r="82" spans="1:9" ht="22.5" customHeight="1">
      <c r="A82" s="7" t="s">
        <v>253</v>
      </c>
      <c r="C82" s="84"/>
      <c r="D82" s="69"/>
      <c r="E82" s="84"/>
      <c r="F82" s="43"/>
      <c r="G82" s="84"/>
      <c r="H82" s="69"/>
      <c r="I82" s="84"/>
    </row>
    <row r="83" spans="1:9" ht="22.5" customHeight="1">
      <c r="A83" s="32" t="s">
        <v>212</v>
      </c>
      <c r="C83" s="168">
        <v>445</v>
      </c>
      <c r="D83" s="34"/>
      <c r="E83" s="115">
        <v>2565</v>
      </c>
      <c r="F83" s="186"/>
      <c r="G83" s="168">
        <v>1148</v>
      </c>
      <c r="H83" s="186"/>
      <c r="I83" s="152">
        <v>0</v>
      </c>
    </row>
    <row r="84" spans="1:9" ht="22.5" customHeight="1">
      <c r="A84" s="32" t="s">
        <v>119</v>
      </c>
      <c r="C84" s="13">
        <v>-298805</v>
      </c>
      <c r="D84" s="13"/>
      <c r="E84" s="115">
        <v>-357632</v>
      </c>
      <c r="F84" s="13"/>
      <c r="G84" s="152">
        <v>0</v>
      </c>
      <c r="H84" s="13"/>
      <c r="I84" s="152">
        <v>0</v>
      </c>
    </row>
    <row r="85" spans="1:9" ht="22.5" customHeight="1">
      <c r="A85" s="32" t="s">
        <v>291</v>
      </c>
      <c r="C85" s="14">
        <v>8058</v>
      </c>
      <c r="D85" s="13"/>
      <c r="E85" s="115">
        <v>32559</v>
      </c>
      <c r="F85" s="13"/>
      <c r="G85" s="152">
        <v>0</v>
      </c>
      <c r="H85" s="13"/>
      <c r="I85" s="152">
        <v>0</v>
      </c>
    </row>
    <row r="86" spans="1:9" ht="22.5" customHeight="1">
      <c r="A86" s="4" t="s">
        <v>230</v>
      </c>
      <c r="B86" s="12"/>
      <c r="C86" s="111">
        <f>SUM(C60:C73)+SUM(C83:C85)</f>
        <v>-8421185</v>
      </c>
      <c r="D86" s="16"/>
      <c r="E86" s="89">
        <f>SUM(E60:E73)+SUM(E83:E85)</f>
        <v>-22328652</v>
      </c>
      <c r="F86" s="16"/>
      <c r="G86" s="89">
        <f>SUM(G60:G73)+SUM(G83:G85)</f>
        <v>5576249</v>
      </c>
      <c r="H86" s="16"/>
      <c r="I86" s="89">
        <f>SUM(I60:I73)+SUM(I83:I85)</f>
        <v>-3525517</v>
      </c>
    </row>
    <row r="87" spans="1:9" ht="22.5" customHeight="1">
      <c r="A87" s="1"/>
      <c r="C87" s="84"/>
      <c r="D87" s="69"/>
      <c r="E87" s="84"/>
      <c r="F87" s="43"/>
      <c r="G87" s="84"/>
      <c r="H87" s="69"/>
      <c r="I87" s="84"/>
    </row>
    <row r="88" spans="1:9" ht="22.5" customHeight="1">
      <c r="A88" s="7" t="s">
        <v>29</v>
      </c>
      <c r="B88" s="12"/>
      <c r="C88" s="34"/>
      <c r="D88" s="34"/>
      <c r="E88" s="34"/>
      <c r="F88" s="34"/>
      <c r="G88" s="34"/>
      <c r="H88" s="34"/>
      <c r="I88" s="34"/>
    </row>
    <row r="89" spans="1:9" ht="22.5" customHeight="1">
      <c r="A89" s="53" t="s">
        <v>262</v>
      </c>
      <c r="C89" s="13">
        <v>11823975</v>
      </c>
      <c r="D89" s="13"/>
      <c r="E89" s="115">
        <v>1848042</v>
      </c>
      <c r="F89" s="13"/>
      <c r="G89" s="152">
        <v>1500000</v>
      </c>
      <c r="H89" s="13"/>
      <c r="I89" s="152">
        <v>0</v>
      </c>
    </row>
    <row r="90" spans="1:9" ht="22.5" customHeight="1">
      <c r="A90" s="53" t="s">
        <v>307</v>
      </c>
      <c r="C90" s="152">
        <v>0</v>
      </c>
      <c r="D90" s="152"/>
      <c r="E90" s="152">
        <v>0</v>
      </c>
      <c r="F90" s="152"/>
      <c r="G90" s="152">
        <v>5000000</v>
      </c>
      <c r="H90" s="152"/>
      <c r="I90" s="152">
        <v>0</v>
      </c>
    </row>
    <row r="91" spans="1:9" ht="23.25" customHeight="1">
      <c r="A91" s="32" t="s">
        <v>322</v>
      </c>
      <c r="C91" s="159">
        <v>-8235199</v>
      </c>
      <c r="D91" s="34"/>
      <c r="E91" s="23">
        <v>3745963</v>
      </c>
      <c r="F91" s="34"/>
      <c r="G91" s="159">
        <v>577505</v>
      </c>
      <c r="H91" s="34"/>
      <c r="I91" s="159">
        <v>3680128</v>
      </c>
    </row>
    <row r="92" spans="1:9" ht="23.25" customHeight="1">
      <c r="A92" s="32" t="s">
        <v>323</v>
      </c>
      <c r="C92" s="159">
        <v>19699</v>
      </c>
      <c r="D92" s="34"/>
      <c r="E92" s="221">
        <v>231663</v>
      </c>
      <c r="F92" s="34"/>
      <c r="G92" s="152">
        <v>0</v>
      </c>
      <c r="H92" s="34"/>
      <c r="I92" s="152">
        <v>0</v>
      </c>
    </row>
    <row r="93" spans="1:9" ht="23.25" customHeight="1">
      <c r="A93" s="53" t="s">
        <v>299</v>
      </c>
      <c r="C93" s="152">
        <v>0</v>
      </c>
      <c r="D93" s="34"/>
      <c r="E93" s="221">
        <v>-193796</v>
      </c>
      <c r="F93" s="34"/>
      <c r="G93" s="152">
        <v>0</v>
      </c>
      <c r="H93" s="34"/>
      <c r="I93" s="152">
        <v>0</v>
      </c>
    </row>
    <row r="94" spans="1:9" ht="23.25" customHeight="1">
      <c r="A94" s="32" t="s">
        <v>188</v>
      </c>
      <c r="C94" s="159"/>
      <c r="D94" s="34"/>
      <c r="E94" s="159"/>
      <c r="F94" s="34"/>
      <c r="G94" s="187"/>
      <c r="H94" s="34"/>
      <c r="I94" s="187"/>
    </row>
    <row r="95" spans="1:9" ht="23.25" customHeight="1">
      <c r="A95" s="3" t="s">
        <v>189</v>
      </c>
      <c r="C95" s="34">
        <v>-66655</v>
      </c>
      <c r="D95" s="34"/>
      <c r="E95" s="221">
        <v>-17468</v>
      </c>
      <c r="F95" s="34"/>
      <c r="G95" s="152">
        <v>0</v>
      </c>
      <c r="H95" s="34"/>
      <c r="I95" s="152">
        <v>0</v>
      </c>
    </row>
    <row r="96" spans="1:9" ht="23.25" customHeight="1">
      <c r="A96" s="3" t="s">
        <v>167</v>
      </c>
      <c r="C96" s="159">
        <v>7849136</v>
      </c>
      <c r="D96" s="13"/>
      <c r="E96" s="221">
        <v>35512970</v>
      </c>
      <c r="F96" s="13"/>
      <c r="G96" s="152">
        <v>0</v>
      </c>
      <c r="H96" s="13"/>
      <c r="I96" s="152">
        <v>2933593</v>
      </c>
    </row>
    <row r="97" spans="1:9" ht="23.25" customHeight="1">
      <c r="A97" s="3" t="s">
        <v>190</v>
      </c>
      <c r="C97" s="34">
        <v>-12929625</v>
      </c>
      <c r="D97" s="34"/>
      <c r="E97" s="221">
        <v>-15726582</v>
      </c>
      <c r="F97" s="34"/>
      <c r="G97" s="152">
        <v>-218037</v>
      </c>
      <c r="H97" s="34"/>
      <c r="I97" s="152">
        <v>0</v>
      </c>
    </row>
    <row r="98" spans="1:9" ht="22.5" customHeight="1">
      <c r="A98" s="32" t="s">
        <v>44</v>
      </c>
      <c r="B98" s="2">
        <v>11</v>
      </c>
      <c r="C98" s="103">
        <v>17000000</v>
      </c>
      <c r="D98" s="34"/>
      <c r="E98" s="152">
        <v>27000000</v>
      </c>
      <c r="F98" s="34"/>
      <c r="G98" s="152">
        <v>0</v>
      </c>
      <c r="H98" s="34"/>
      <c r="I98" s="152">
        <v>12000000</v>
      </c>
    </row>
    <row r="99" spans="1:9" ht="23.25" customHeight="1">
      <c r="A99" s="32" t="s">
        <v>231</v>
      </c>
      <c r="C99" s="103">
        <v>-8500000</v>
      </c>
      <c r="D99" s="34"/>
      <c r="E99" s="221">
        <v>-11163150</v>
      </c>
      <c r="F99" s="34"/>
      <c r="G99" s="152">
        <v>-8500000</v>
      </c>
      <c r="H99" s="34"/>
      <c r="I99" s="159">
        <v>-9000000</v>
      </c>
    </row>
    <row r="100" spans="1:9" ht="23.25" customHeight="1">
      <c r="A100" s="32" t="s">
        <v>218</v>
      </c>
      <c r="C100" s="34">
        <v>-34553</v>
      </c>
      <c r="D100" s="34"/>
      <c r="E100" s="34">
        <v>-308455</v>
      </c>
      <c r="F100" s="34"/>
      <c r="G100" s="99">
        <v>-23588</v>
      </c>
      <c r="H100" s="34"/>
      <c r="I100" s="99">
        <v>-11033</v>
      </c>
    </row>
    <row r="101" spans="1:9" ht="23.25" customHeight="1">
      <c r="A101" s="3" t="s">
        <v>187</v>
      </c>
      <c r="C101" s="34">
        <v>-10789518</v>
      </c>
      <c r="D101" s="34"/>
      <c r="E101" s="34">
        <v>-9431982</v>
      </c>
      <c r="F101" s="34"/>
      <c r="G101" s="34">
        <v>-4011505</v>
      </c>
      <c r="H101" s="34"/>
      <c r="I101" s="34">
        <v>-3597819</v>
      </c>
    </row>
    <row r="102" spans="1:9" ht="23.25" customHeight="1">
      <c r="A102" s="32" t="s">
        <v>191</v>
      </c>
      <c r="C102" s="34">
        <v>-2467230</v>
      </c>
      <c r="D102" s="34"/>
      <c r="E102" s="34">
        <v>-1686127</v>
      </c>
      <c r="F102" s="34"/>
      <c r="G102" s="152">
        <v>0</v>
      </c>
      <c r="H102" s="34"/>
      <c r="I102" s="152">
        <v>0</v>
      </c>
    </row>
    <row r="103" spans="1:9" ht="23.25" customHeight="1">
      <c r="A103" s="32" t="s">
        <v>168</v>
      </c>
      <c r="C103" s="34"/>
      <c r="D103" s="34"/>
      <c r="E103" s="34"/>
      <c r="F103" s="34"/>
      <c r="G103" s="13"/>
      <c r="H103" s="34"/>
      <c r="I103" s="13"/>
    </row>
    <row r="104" spans="1:9" ht="23.25" customHeight="1">
      <c r="A104" s="32" t="s">
        <v>169</v>
      </c>
      <c r="C104" s="34">
        <v>-4911456</v>
      </c>
      <c r="D104" s="34"/>
      <c r="E104" s="34">
        <v>-4910808</v>
      </c>
      <c r="F104" s="34"/>
      <c r="G104" s="163">
        <v>-5166579</v>
      </c>
      <c r="H104" s="34"/>
      <c r="I104" s="163">
        <v>-5165862</v>
      </c>
    </row>
    <row r="105" spans="1:9" ht="23.25" customHeight="1">
      <c r="A105" s="32" t="s">
        <v>170</v>
      </c>
      <c r="C105" s="34">
        <v>384721</v>
      </c>
      <c r="D105" s="34"/>
      <c r="E105" s="34">
        <v>117366</v>
      </c>
      <c r="F105" s="34"/>
      <c r="G105" s="152">
        <v>0</v>
      </c>
      <c r="H105" s="34"/>
      <c r="I105" s="152">
        <v>0</v>
      </c>
    </row>
    <row r="106" spans="1:9" ht="23.25" customHeight="1">
      <c r="A106" s="32" t="s">
        <v>255</v>
      </c>
      <c r="C106" s="34"/>
      <c r="D106" s="34"/>
      <c r="E106" s="34"/>
      <c r="F106" s="34"/>
      <c r="G106" s="186"/>
      <c r="H106" s="34"/>
      <c r="I106" s="186"/>
    </row>
    <row r="107" spans="1:9" ht="23.25" customHeight="1">
      <c r="A107" s="53" t="s">
        <v>256</v>
      </c>
      <c r="B107" s="2">
        <v>1</v>
      </c>
      <c r="C107" s="14">
        <v>-1272294</v>
      </c>
      <c r="D107" s="34"/>
      <c r="E107" s="14">
        <v>-5699671</v>
      </c>
      <c r="F107" s="34"/>
      <c r="G107" s="114">
        <v>0</v>
      </c>
      <c r="H107" s="34"/>
      <c r="I107" s="114">
        <v>0</v>
      </c>
    </row>
    <row r="108" spans="1:9" ht="23.25" customHeight="1">
      <c r="A108" s="4" t="s">
        <v>232</v>
      </c>
      <c r="B108" s="12"/>
      <c r="C108" s="111">
        <f>SUM(C89:C107)</f>
        <v>-12128999</v>
      </c>
      <c r="D108" s="16"/>
      <c r="E108" s="72">
        <f>SUM(E89:E107)</f>
        <v>19317965</v>
      </c>
      <c r="F108" s="16"/>
      <c r="G108" s="72">
        <f>SUM(G89:G107)</f>
        <v>-10842204</v>
      </c>
      <c r="H108" s="16"/>
      <c r="I108" s="72">
        <f>SUM(I89:I107)</f>
        <v>839007</v>
      </c>
    </row>
    <row r="109" spans="1:9" ht="23.25" customHeight="1">
      <c r="A109" s="4"/>
      <c r="B109" s="12"/>
      <c r="C109" s="52"/>
      <c r="D109" s="16"/>
      <c r="E109" s="52"/>
      <c r="F109" s="16"/>
      <c r="G109" s="52"/>
      <c r="H109" s="16"/>
      <c r="I109" s="52"/>
    </row>
    <row r="110" spans="1:9" ht="23.25" customHeight="1">
      <c r="A110" s="6" t="s">
        <v>37</v>
      </c>
      <c r="B110" s="177"/>
      <c r="G110" s="239"/>
      <c r="H110" s="239"/>
      <c r="I110" s="239"/>
    </row>
    <row r="111" spans="1:9" ht="23.25" customHeight="1">
      <c r="A111" s="6" t="s">
        <v>161</v>
      </c>
      <c r="B111" s="177"/>
      <c r="G111" s="239"/>
      <c r="H111" s="239"/>
      <c r="I111" s="239"/>
    </row>
    <row r="112" spans="1:8" ht="22.5" customHeight="1">
      <c r="A112" s="178"/>
      <c r="B112" s="4"/>
      <c r="H112" s="188" t="s">
        <v>79</v>
      </c>
    </row>
    <row r="113" spans="1:9" s="45" customFormat="1" ht="22.5" customHeight="1">
      <c r="A113" s="1"/>
      <c r="B113" s="3"/>
      <c r="C113" s="233" t="s">
        <v>38</v>
      </c>
      <c r="D113" s="233"/>
      <c r="E113" s="233"/>
      <c r="F113" s="68"/>
      <c r="G113" s="233" t="s">
        <v>36</v>
      </c>
      <c r="H113" s="233"/>
      <c r="I113" s="233"/>
    </row>
    <row r="114" spans="1:9" ht="23.25" customHeight="1">
      <c r="A114" s="1"/>
      <c r="B114" s="3"/>
      <c r="C114" s="234" t="s">
        <v>298</v>
      </c>
      <c r="D114" s="235"/>
      <c r="E114" s="235"/>
      <c r="F114" s="129"/>
      <c r="G114" s="234" t="s">
        <v>298</v>
      </c>
      <c r="H114" s="235"/>
      <c r="I114" s="235"/>
    </row>
    <row r="115" spans="1:9" ht="23.25" customHeight="1">
      <c r="A115" s="1"/>
      <c r="B115" s="3"/>
      <c r="C115" s="236" t="s">
        <v>297</v>
      </c>
      <c r="D115" s="237"/>
      <c r="E115" s="237"/>
      <c r="F115" s="79"/>
      <c r="G115" s="236" t="s">
        <v>297</v>
      </c>
      <c r="H115" s="237"/>
      <c r="I115" s="237"/>
    </row>
    <row r="116" spans="1:9" ht="23.25" customHeight="1">
      <c r="A116" s="1"/>
      <c r="C116" s="179" t="s">
        <v>266</v>
      </c>
      <c r="D116" s="69"/>
      <c r="E116" s="179" t="s">
        <v>233</v>
      </c>
      <c r="F116" s="43"/>
      <c r="G116" s="179" t="s">
        <v>266</v>
      </c>
      <c r="H116" s="69"/>
      <c r="I116" s="179" t="s">
        <v>233</v>
      </c>
    </row>
    <row r="117" spans="1:9" ht="23.25" customHeight="1">
      <c r="A117" s="53" t="s">
        <v>247</v>
      </c>
      <c r="C117" s="84"/>
      <c r="D117" s="69"/>
      <c r="E117" s="84"/>
      <c r="F117" s="43"/>
      <c r="G117" s="84"/>
      <c r="H117" s="69"/>
      <c r="I117" s="84"/>
    </row>
    <row r="118" spans="1:9" ht="23.25" customHeight="1">
      <c r="A118" s="53" t="s">
        <v>192</v>
      </c>
      <c r="C118" s="71">
        <f>C57+C86+C108</f>
        <v>6166444</v>
      </c>
      <c r="D118" s="71"/>
      <c r="E118" s="71">
        <f>E57+E86+E108</f>
        <v>7475851</v>
      </c>
      <c r="F118" s="71"/>
      <c r="G118" s="71">
        <f>G57+G86+G108</f>
        <v>-3276762</v>
      </c>
      <c r="H118" s="71"/>
      <c r="I118" s="71">
        <f>I57+I86+I108</f>
        <v>-1653690</v>
      </c>
    </row>
    <row r="119" spans="1:9" ht="23.25" customHeight="1">
      <c r="A119" s="3" t="s">
        <v>193</v>
      </c>
      <c r="D119" s="34"/>
      <c r="F119" s="34"/>
      <c r="G119" s="34"/>
      <c r="H119" s="34"/>
      <c r="I119" s="34"/>
    </row>
    <row r="120" spans="1:9" s="53" customFormat="1" ht="23.25" customHeight="1">
      <c r="A120" s="3" t="s">
        <v>194</v>
      </c>
      <c r="B120" s="2"/>
      <c r="C120" s="14">
        <v>-1492669</v>
      </c>
      <c r="D120" s="13"/>
      <c r="E120" s="14">
        <v>-1212298</v>
      </c>
      <c r="F120" s="13"/>
      <c r="G120" s="114">
        <v>0</v>
      </c>
      <c r="H120" s="13"/>
      <c r="I120" s="14">
        <v>-174</v>
      </c>
    </row>
    <row r="121" spans="1:9" ht="23.25" customHeight="1">
      <c r="A121" s="4" t="s">
        <v>247</v>
      </c>
      <c r="B121" s="12"/>
      <c r="C121" s="113">
        <f>SUM(C118:C120)</f>
        <v>4673775</v>
      </c>
      <c r="D121" s="52"/>
      <c r="E121" s="52">
        <f>SUM(E118:E120)</f>
        <v>6263553</v>
      </c>
      <c r="F121" s="52"/>
      <c r="G121" s="52">
        <f>SUM(G118:G120)</f>
        <v>-3276762</v>
      </c>
      <c r="H121" s="52"/>
      <c r="I121" s="52">
        <f>SUM(I118:I120)</f>
        <v>-1653864</v>
      </c>
    </row>
    <row r="122" spans="1:9" ht="23.25" customHeight="1">
      <c r="A122" s="53" t="s">
        <v>288</v>
      </c>
      <c r="C122" s="14">
        <v>30043466</v>
      </c>
      <c r="D122" s="34"/>
      <c r="E122" s="14">
        <v>21922487</v>
      </c>
      <c r="F122" s="34"/>
      <c r="G122" s="14">
        <v>4403393</v>
      </c>
      <c r="H122" s="34"/>
      <c r="I122" s="14">
        <v>3605279</v>
      </c>
    </row>
    <row r="123" spans="1:9" ht="23.25" customHeight="1" thickBot="1">
      <c r="A123" s="4" t="s">
        <v>305</v>
      </c>
      <c r="B123" s="12"/>
      <c r="C123" s="111">
        <f>SUM(C121:C122)</f>
        <v>34717241</v>
      </c>
      <c r="D123" s="52"/>
      <c r="E123" s="52">
        <f>SUM(E121:E122)</f>
        <v>28186040</v>
      </c>
      <c r="F123" s="52"/>
      <c r="G123" s="52">
        <f>SUM(G121:G122)</f>
        <v>1126631</v>
      </c>
      <c r="H123" s="52"/>
      <c r="I123" s="52">
        <f>SUM(I121:I122)</f>
        <v>1951415</v>
      </c>
    </row>
    <row r="124" spans="3:9" ht="22.5" customHeight="1" thickTop="1">
      <c r="C124" s="189"/>
      <c r="D124" s="13"/>
      <c r="E124" s="189"/>
      <c r="F124" s="13"/>
      <c r="G124" s="190"/>
      <c r="H124" s="13"/>
      <c r="I124" s="190"/>
    </row>
    <row r="125" spans="1:9" s="4" customFormat="1" ht="23.25" customHeight="1">
      <c r="A125" s="7" t="s">
        <v>49</v>
      </c>
      <c r="B125" s="12"/>
      <c r="C125" s="34"/>
      <c r="D125" s="34"/>
      <c r="E125" s="34"/>
      <c r="F125" s="34"/>
      <c r="G125" s="34"/>
      <c r="H125" s="34"/>
      <c r="I125" s="34"/>
    </row>
    <row r="126" spans="1:9" ht="22.5" customHeight="1">
      <c r="A126" s="191" t="s">
        <v>250</v>
      </c>
      <c r="B126" s="12"/>
      <c r="C126" s="13"/>
      <c r="D126" s="13"/>
      <c r="E126" s="13"/>
      <c r="F126" s="13"/>
      <c r="G126" s="13"/>
      <c r="H126" s="13"/>
      <c r="I126" s="13"/>
    </row>
    <row r="127" spans="1:9" ht="23.25" customHeight="1">
      <c r="A127" s="205" t="s">
        <v>67</v>
      </c>
      <c r="C127" s="13"/>
      <c r="D127" s="13"/>
      <c r="E127" s="13"/>
      <c r="F127" s="13"/>
      <c r="G127" s="13"/>
      <c r="H127" s="13"/>
      <c r="I127" s="13"/>
    </row>
    <row r="128" spans="1:9" ht="23.25" customHeight="1">
      <c r="A128" s="205" t="s">
        <v>2</v>
      </c>
      <c r="C128" s="13">
        <v>36508435</v>
      </c>
      <c r="D128" s="13"/>
      <c r="E128" s="13">
        <v>29378715</v>
      </c>
      <c r="F128" s="13"/>
      <c r="G128" s="116">
        <v>1129970</v>
      </c>
      <c r="H128" s="13"/>
      <c r="I128" s="116">
        <v>1957543</v>
      </c>
    </row>
    <row r="129" spans="1:9" ht="23.25" customHeight="1">
      <c r="A129" s="205" t="s">
        <v>68</v>
      </c>
      <c r="C129" s="14">
        <v>-1791194</v>
      </c>
      <c r="D129" s="13"/>
      <c r="E129" s="14">
        <v>-1192675</v>
      </c>
      <c r="F129" s="13"/>
      <c r="G129" s="14">
        <v>-3339</v>
      </c>
      <c r="H129" s="13"/>
      <c r="I129" s="14">
        <v>-6128</v>
      </c>
    </row>
    <row r="130" spans="1:9" ht="23.25" customHeight="1" thickBot="1">
      <c r="A130" s="228" t="s">
        <v>69</v>
      </c>
      <c r="B130" s="12"/>
      <c r="C130" s="167">
        <f>SUM(C128:C129)</f>
        <v>34717241</v>
      </c>
      <c r="D130" s="16"/>
      <c r="E130" s="15">
        <f>SUM(E128:E129)</f>
        <v>28186040</v>
      </c>
      <c r="F130" s="16"/>
      <c r="G130" s="15">
        <f>SUM(G128:G129)</f>
        <v>1126631</v>
      </c>
      <c r="H130" s="16"/>
      <c r="I130" s="15">
        <f>SUM(I128:I129)</f>
        <v>1951415</v>
      </c>
    </row>
    <row r="131" ht="23.25" customHeight="1" thickTop="1">
      <c r="B131" s="12"/>
    </row>
    <row r="132" ht="23.25" customHeight="1">
      <c r="A132" s="191" t="s">
        <v>251</v>
      </c>
    </row>
    <row r="133" ht="23.25" customHeight="1">
      <c r="A133" s="191"/>
    </row>
    <row r="134" ht="23.25" customHeight="1">
      <c r="A134" s="206" t="s">
        <v>308</v>
      </c>
    </row>
    <row r="135" ht="23.25" customHeight="1">
      <c r="A135" s="207" t="s">
        <v>300</v>
      </c>
    </row>
    <row r="136" spans="2:9" ht="23.25" customHeight="1">
      <c r="B136" s="204"/>
      <c r="C136" s="204"/>
      <c r="D136" s="204"/>
      <c r="E136" s="204"/>
      <c r="F136" s="204"/>
      <c r="G136" s="204"/>
      <c r="H136" s="204"/>
      <c r="I136" s="204"/>
    </row>
    <row r="138" ht="23.25" customHeight="1">
      <c r="J138" s="204"/>
    </row>
  </sheetData>
  <sheetProtection/>
  <mergeCells count="33">
    <mergeCell ref="C6:E6"/>
    <mergeCell ref="G6:I6"/>
    <mergeCell ref="G1:I1"/>
    <mergeCell ref="G2:I2"/>
    <mergeCell ref="C4:E4"/>
    <mergeCell ref="G4:I4"/>
    <mergeCell ref="C5:E5"/>
    <mergeCell ref="G5:I5"/>
    <mergeCell ref="C44:E44"/>
    <mergeCell ref="G44:I44"/>
    <mergeCell ref="C43:E43"/>
    <mergeCell ref="G43:I43"/>
    <mergeCell ref="C46:I46"/>
    <mergeCell ref="G39:I39"/>
    <mergeCell ref="G40:I40"/>
    <mergeCell ref="C42:E42"/>
    <mergeCell ref="G42:I42"/>
    <mergeCell ref="C115:E115"/>
    <mergeCell ref="G115:I115"/>
    <mergeCell ref="G75:I75"/>
    <mergeCell ref="G76:I76"/>
    <mergeCell ref="C79:E79"/>
    <mergeCell ref="G79:I79"/>
    <mergeCell ref="C78:E78"/>
    <mergeCell ref="G78:I78"/>
    <mergeCell ref="G111:I111"/>
    <mergeCell ref="C113:E113"/>
    <mergeCell ref="G113:I113"/>
    <mergeCell ref="C114:E114"/>
    <mergeCell ref="G114:I114"/>
    <mergeCell ref="C80:E80"/>
    <mergeCell ref="G80:I80"/>
    <mergeCell ref="G110:I110"/>
  </mergeCells>
  <printOptions/>
  <pageMargins left="0.8" right="0.8" top="0.48" bottom="0.75" header="0.5" footer="0.5"/>
  <pageSetup firstPageNumber="18" useFirstPageNumber="1" fitToHeight="4" horizontalDpi="600" verticalDpi="600" orientation="portrait" paperSize="9" scale="85" r:id="rId1"/>
  <headerFooter alignWithMargins="0">
    <oddFooter>&amp;L 
    หมายเหตุประกอบงบการเงินแบบย่อเป็นส่วนหนึ่งของงบการเงินระหว่างกาลนี้
&amp;C
&amp;P</oddFooter>
  </headerFooter>
  <rowBreaks count="3" manualBreakCount="3">
    <brk id="38" max="8" man="1"/>
    <brk id="74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Salinrat, Hasaratana</cp:lastModifiedBy>
  <cp:lastPrinted>2019-11-12T09:19:58Z</cp:lastPrinted>
  <dcterms:created xsi:type="dcterms:W3CDTF">2006-01-06T08:39:44Z</dcterms:created>
  <dcterms:modified xsi:type="dcterms:W3CDTF">2019-11-13T09:27:59Z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