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ongviboonvate\Desktop\"/>
    </mc:Choice>
  </mc:AlternateContent>
  <xr:revisionPtr revIDLastSave="0" documentId="8_{0BFDD1C5-7DDB-48C7-BD45-01FABAA9315C}" xr6:coauthVersionLast="45" xr6:coauthVersionMax="45" xr10:uidLastSave="{00000000-0000-0000-0000-000000000000}"/>
  <bookViews>
    <workbookView xWindow="24" yWindow="480" windowWidth="23016" windowHeight="12480" tabRatio="717" activeTab="5" xr2:uid="{00000000-000D-0000-FFFF-FFFF00000000}"/>
  </bookViews>
  <sheets>
    <sheet name="BS-3-6" sheetId="41" r:id="rId1"/>
    <sheet name="PL7-14" sheetId="34" r:id="rId2"/>
    <sheet name="CH15" sheetId="35" r:id="rId3"/>
    <sheet name="CH16" sheetId="45" r:id="rId4"/>
    <sheet name="SH17" sheetId="37" r:id="rId5"/>
    <sheet name="CF18-21" sheetId="46" r:id="rId6"/>
  </sheets>
  <definedNames>
    <definedName name="_xlnm.Print_Area" localSheetId="0">'BS-3-6'!$A$1:$J$130</definedName>
    <definedName name="_xlnm.Print_Area" localSheetId="5">'CF18-21'!$A$1:$I$148</definedName>
    <definedName name="_xlnm.Print_Area" localSheetId="3">'CH16'!$A$1:$AL$41</definedName>
    <definedName name="_xlnm.Print_Area" localSheetId="1">'PL7-14'!$A$1:$J$202</definedName>
    <definedName name="_xlnm.Print_Area" localSheetId="4">'SH17'!$A$1:$AA$47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7" i="37" l="1"/>
  <c r="AA44" i="37"/>
  <c r="AA36" i="37"/>
  <c r="AA14" i="37"/>
  <c r="W46" i="37"/>
  <c r="W47" i="37"/>
  <c r="W44" i="37"/>
  <c r="W43" i="37"/>
  <c r="W42" i="37"/>
  <c r="W40" i="37"/>
  <c r="W38" i="37"/>
  <c r="W36" i="37"/>
  <c r="W35" i="37"/>
  <c r="W34" i="37"/>
  <c r="W31" i="37"/>
  <c r="W30" i="37"/>
  <c r="W29" i="37"/>
  <c r="AA26" i="37"/>
  <c r="AA25" i="37"/>
  <c r="AA23" i="37"/>
  <c r="AA22" i="37"/>
  <c r="AA20" i="37"/>
  <c r="Y23" i="37"/>
  <c r="U23" i="37"/>
  <c r="S23" i="37"/>
  <c r="W23" i="37" s="1"/>
  <c r="Y20" i="37"/>
  <c r="W25" i="37"/>
  <c r="W22" i="37"/>
  <c r="W20" i="37"/>
  <c r="U20" i="37"/>
  <c r="S20" i="37"/>
  <c r="AA18" i="37"/>
  <c r="W18" i="37"/>
  <c r="W14" i="37"/>
  <c r="Y18" i="37"/>
  <c r="U18" i="37"/>
  <c r="S18" i="37"/>
  <c r="Q18" i="37"/>
  <c r="O18" i="37"/>
  <c r="M18" i="37"/>
  <c r="K18" i="37"/>
  <c r="I18" i="37"/>
  <c r="G18" i="37"/>
  <c r="E18" i="37"/>
  <c r="C18" i="37"/>
  <c r="AL29" i="45"/>
  <c r="AL16" i="45"/>
  <c r="AL21" i="45"/>
  <c r="AL40" i="45"/>
  <c r="AH40" i="45"/>
  <c r="AH29" i="45"/>
  <c r="AH21" i="45"/>
  <c r="AH16" i="45"/>
  <c r="AD36" i="45"/>
  <c r="AB31" i="45"/>
  <c r="AB29" i="45"/>
  <c r="AD39" i="45"/>
  <c r="AD38" i="45"/>
  <c r="AD37" i="45"/>
  <c r="AD33" i="45"/>
  <c r="AD29" i="45"/>
  <c r="AD27" i="45"/>
  <c r="AD26" i="45"/>
  <c r="AD25" i="45"/>
  <c r="AD24" i="45"/>
  <c r="AD21" i="45"/>
  <c r="AD20" i="45"/>
  <c r="AD19" i="45"/>
  <c r="AD16" i="45"/>
  <c r="AD15" i="45"/>
  <c r="AD14" i="45"/>
  <c r="AB16" i="45"/>
  <c r="AB36" i="35"/>
  <c r="AB34" i="35"/>
  <c r="AB33" i="35"/>
  <c r="AB30" i="35"/>
  <c r="AB28" i="35"/>
  <c r="AF28" i="35" s="1"/>
  <c r="AJ37" i="35"/>
  <c r="AF37" i="35"/>
  <c r="AF35" i="35"/>
  <c r="AF26" i="35"/>
  <c r="AF24" i="35"/>
  <c r="Z37" i="35"/>
  <c r="Z35" i="35"/>
  <c r="AB35" i="35"/>
  <c r="AB26" i="35"/>
  <c r="V26" i="35"/>
  <c r="X26" i="35"/>
  <c r="Z26" i="35"/>
  <c r="AB24" i="35"/>
  <c r="AB23" i="35"/>
  <c r="AB22" i="35"/>
  <c r="AB21" i="35"/>
  <c r="AB17" i="35"/>
  <c r="AB14" i="35"/>
  <c r="Z24" i="35"/>
  <c r="Z23" i="35"/>
  <c r="Z22" i="35"/>
  <c r="AJ18" i="35"/>
  <c r="AF18" i="35"/>
  <c r="AB18" i="35"/>
  <c r="H190" i="34"/>
  <c r="F190" i="34"/>
  <c r="D190" i="34"/>
  <c r="J162" i="34"/>
  <c r="H162" i="34"/>
  <c r="F162" i="34"/>
  <c r="D162" i="34"/>
  <c r="J88" i="34"/>
  <c r="H88" i="34"/>
  <c r="F88" i="34"/>
  <c r="J59" i="34"/>
  <c r="H59" i="34"/>
  <c r="F59" i="34"/>
  <c r="J136" i="34"/>
  <c r="H136" i="34"/>
  <c r="J33" i="34"/>
  <c r="H33" i="34"/>
  <c r="H35" i="34" l="1"/>
  <c r="H29" i="34"/>
  <c r="H15" i="34"/>
  <c r="H132" i="34" l="1"/>
  <c r="G113" i="46" l="1"/>
  <c r="G91" i="46"/>
  <c r="C39" i="46" l="1"/>
  <c r="D132" i="34"/>
  <c r="I136" i="46" l="1"/>
  <c r="G136" i="46"/>
  <c r="E136" i="46"/>
  <c r="C136" i="46"/>
  <c r="I113" i="46"/>
  <c r="E113" i="46"/>
  <c r="C113" i="46"/>
  <c r="I91" i="46"/>
  <c r="E91" i="46"/>
  <c r="C91" i="46"/>
  <c r="I39" i="46"/>
  <c r="I61" i="46" s="1"/>
  <c r="G39" i="46"/>
  <c r="G61" i="46" s="1"/>
  <c r="C61" i="46"/>
  <c r="I124" i="46" l="1"/>
  <c r="I127" i="46" s="1"/>
  <c r="I129" i="46" s="1"/>
  <c r="C124" i="46"/>
  <c r="C127" i="46" s="1"/>
  <c r="C129" i="46" s="1"/>
  <c r="G124" i="46"/>
  <c r="G127" i="46" s="1"/>
  <c r="G129" i="46" s="1"/>
  <c r="E39" i="46"/>
  <c r="E61" i="46" s="1"/>
  <c r="E124" i="46" s="1"/>
  <c r="E127" i="46" s="1"/>
  <c r="E129" i="46" s="1"/>
  <c r="D175" i="34" l="1"/>
  <c r="D118" i="34"/>
  <c r="D29" i="34"/>
  <c r="D202" i="34" l="1"/>
  <c r="D15" i="34"/>
  <c r="D33" i="34" s="1"/>
  <c r="D35" i="34" s="1"/>
  <c r="U26" i="37" l="1"/>
  <c r="S26" i="37"/>
  <c r="W26" i="37" s="1"/>
  <c r="AA35" i="37" l="1"/>
  <c r="AA43" i="37" l="1"/>
  <c r="AA42" i="37"/>
  <c r="U44" i="37"/>
  <c r="S44" i="37"/>
  <c r="Q44" i="37"/>
  <c r="O44" i="37"/>
  <c r="K44" i="37"/>
  <c r="I44" i="37"/>
  <c r="G44" i="37"/>
  <c r="E44" i="37"/>
  <c r="C44" i="37"/>
  <c r="H85" i="34"/>
  <c r="H187" i="34" l="1"/>
  <c r="H175" i="34"/>
  <c r="H189" i="34" l="1"/>
  <c r="AA46" i="37" l="1"/>
  <c r="AA34" i="37"/>
  <c r="U36" i="37"/>
  <c r="U38" i="37" s="1"/>
  <c r="S36" i="37"/>
  <c r="S38" i="37" s="1"/>
  <c r="Q36" i="37"/>
  <c r="O36" i="37"/>
  <c r="O38" i="37" s="1"/>
  <c r="M36" i="37"/>
  <c r="K36" i="37"/>
  <c r="I36" i="37"/>
  <c r="G36" i="37"/>
  <c r="E36" i="37"/>
  <c r="C36" i="37"/>
  <c r="AM34" i="37"/>
  <c r="Y31" i="37"/>
  <c r="U31" i="37"/>
  <c r="S31" i="37"/>
  <c r="Q31" i="37"/>
  <c r="O31" i="37"/>
  <c r="M31" i="37"/>
  <c r="K31" i="37"/>
  <c r="I31" i="37"/>
  <c r="G31" i="37"/>
  <c r="E31" i="37"/>
  <c r="C31" i="37"/>
  <c r="AA29" i="37"/>
  <c r="O23" i="37"/>
  <c r="O20" i="37"/>
  <c r="O26" i="37" s="1"/>
  <c r="AH39" i="45"/>
  <c r="AL39" i="45" s="1"/>
  <c r="AJ38" i="45"/>
  <c r="AF38" i="45"/>
  <c r="Z38" i="45"/>
  <c r="X38" i="45"/>
  <c r="T38" i="45"/>
  <c r="R38" i="45"/>
  <c r="N38" i="45"/>
  <c r="L38" i="45"/>
  <c r="J38" i="45"/>
  <c r="H38" i="45"/>
  <c r="F38" i="45"/>
  <c r="D38" i="45"/>
  <c r="V38" i="45"/>
  <c r="AB36" i="45"/>
  <c r="AH36" i="45" s="1"/>
  <c r="AL36" i="45" s="1"/>
  <c r="AB33" i="45"/>
  <c r="P38" i="45"/>
  <c r="AJ29" i="45"/>
  <c r="AF29" i="45"/>
  <c r="Z29" i="45"/>
  <c r="X29" i="45"/>
  <c r="V29" i="45"/>
  <c r="T29" i="45"/>
  <c r="R29" i="45"/>
  <c r="P29" i="45"/>
  <c r="N29" i="45"/>
  <c r="L29" i="45"/>
  <c r="J29" i="45"/>
  <c r="H29" i="45"/>
  <c r="F29" i="45"/>
  <c r="D29" i="45"/>
  <c r="AB27" i="45"/>
  <c r="AH27" i="45" s="1"/>
  <c r="AL27" i="45" s="1"/>
  <c r="AB26" i="45"/>
  <c r="AH26" i="45" s="1"/>
  <c r="AL26" i="45" s="1"/>
  <c r="AB25" i="45"/>
  <c r="AH25" i="45" s="1"/>
  <c r="AL25" i="45" s="1"/>
  <c r="AB24" i="45"/>
  <c r="AH24" i="45" s="1"/>
  <c r="AJ21" i="45"/>
  <c r="AF21" i="45"/>
  <c r="AF31" i="45" s="1"/>
  <c r="Z21" i="45"/>
  <c r="X21" i="45"/>
  <c r="X31" i="45" s="1"/>
  <c r="V21" i="45"/>
  <c r="V31" i="45" s="1"/>
  <c r="T21" i="45"/>
  <c r="R21" i="45"/>
  <c r="P21" i="45"/>
  <c r="N21" i="45"/>
  <c r="L21" i="45"/>
  <c r="L31" i="45" s="1"/>
  <c r="J21" i="45"/>
  <c r="H21" i="45"/>
  <c r="H31" i="45" s="1"/>
  <c r="F21" i="45"/>
  <c r="F31" i="45" s="1"/>
  <c r="D21" i="45"/>
  <c r="AB20" i="45"/>
  <c r="AH20" i="45" s="1"/>
  <c r="AL20" i="45" s="1"/>
  <c r="AB19" i="45"/>
  <c r="AJ16" i="45"/>
  <c r="AF16" i="45"/>
  <c r="AF40" i="45" s="1"/>
  <c r="Z16" i="45"/>
  <c r="X16" i="45"/>
  <c r="V16" i="45"/>
  <c r="T16" i="45"/>
  <c r="R16" i="45"/>
  <c r="P16" i="45"/>
  <c r="N16" i="45"/>
  <c r="L16" i="45"/>
  <c r="J16" i="45"/>
  <c r="H16" i="45"/>
  <c r="F16" i="45"/>
  <c r="F40" i="45" s="1"/>
  <c r="D16" i="45"/>
  <c r="AB15" i="45"/>
  <c r="AH15" i="45" s="1"/>
  <c r="AL15" i="45" s="1"/>
  <c r="AB14" i="45"/>
  <c r="N31" i="45" l="1"/>
  <c r="L40" i="45"/>
  <c r="P31" i="45"/>
  <c r="D31" i="45"/>
  <c r="D40" i="45" s="1"/>
  <c r="T31" i="45"/>
  <c r="T40" i="45" s="1"/>
  <c r="X40" i="45"/>
  <c r="N40" i="45"/>
  <c r="H40" i="45"/>
  <c r="R31" i="45"/>
  <c r="R40" i="45" s="1"/>
  <c r="AJ31" i="45"/>
  <c r="AJ40" i="45" s="1"/>
  <c r="AA31" i="37"/>
  <c r="S47" i="37"/>
  <c r="AA30" i="37"/>
  <c r="U47" i="37"/>
  <c r="O47" i="37"/>
  <c r="Z31" i="45"/>
  <c r="Z40" i="45" s="1"/>
  <c r="J31" i="45"/>
  <c r="J40" i="45" s="1"/>
  <c r="P40" i="45"/>
  <c r="AH19" i="45"/>
  <c r="AB38" i="45"/>
  <c r="V40" i="45"/>
  <c r="AH33" i="45"/>
  <c r="AL33" i="45" s="1"/>
  <c r="AB21" i="45"/>
  <c r="AB37" i="45"/>
  <c r="AH37" i="45" s="1"/>
  <c r="AL37" i="45" s="1"/>
  <c r="AH38" i="45" l="1"/>
  <c r="AH14" i="45"/>
  <c r="AL24" i="45"/>
  <c r="AL19" i="45"/>
  <c r="AB40" i="45" l="1"/>
  <c r="AD40" i="45" s="1"/>
  <c r="AD31" i="45"/>
  <c r="AH31" i="45" s="1"/>
  <c r="AL31" i="45" s="1"/>
  <c r="AL38" i="45"/>
  <c r="AL14" i="45"/>
  <c r="Q38" i="37" l="1"/>
  <c r="M38" i="37"/>
  <c r="K38" i="37"/>
  <c r="I38" i="37"/>
  <c r="G38" i="37"/>
  <c r="E38" i="37"/>
  <c r="C38" i="37"/>
  <c r="J187" i="34"/>
  <c r="J175" i="34"/>
  <c r="J150" i="34"/>
  <c r="J132" i="34"/>
  <c r="J118" i="34"/>
  <c r="J100" i="34"/>
  <c r="J85" i="34"/>
  <c r="J73" i="34"/>
  <c r="J47" i="34"/>
  <c r="J29" i="34"/>
  <c r="J15" i="34"/>
  <c r="F202" i="34"/>
  <c r="F187" i="34"/>
  <c r="F175" i="34"/>
  <c r="F150" i="34"/>
  <c r="F132" i="34"/>
  <c r="F118" i="34"/>
  <c r="F100" i="34"/>
  <c r="F85" i="34"/>
  <c r="F73" i="34"/>
  <c r="F47" i="34"/>
  <c r="F29" i="34"/>
  <c r="F15" i="34"/>
  <c r="J124" i="41"/>
  <c r="J126" i="41" s="1"/>
  <c r="J128" i="41" s="1"/>
  <c r="H124" i="41"/>
  <c r="H126" i="41" s="1"/>
  <c r="H128" i="41" s="1"/>
  <c r="F124" i="41"/>
  <c r="F126" i="41" s="1"/>
  <c r="F128" i="41" s="1"/>
  <c r="D124" i="41"/>
  <c r="D126" i="41" s="1"/>
  <c r="D128" i="41" s="1"/>
  <c r="J93" i="41"/>
  <c r="H93" i="41"/>
  <c r="F93" i="41"/>
  <c r="D93" i="41"/>
  <c r="J84" i="41"/>
  <c r="H84" i="41"/>
  <c r="F84" i="41"/>
  <c r="D84" i="41"/>
  <c r="J54" i="41"/>
  <c r="J56" i="41" s="1"/>
  <c r="H54" i="41"/>
  <c r="D54" i="41"/>
  <c r="D56" i="41" s="1"/>
  <c r="F54" i="41"/>
  <c r="J26" i="41"/>
  <c r="H26" i="41"/>
  <c r="F26" i="41"/>
  <c r="D26" i="41"/>
  <c r="F56" i="41" l="1"/>
  <c r="J95" i="41"/>
  <c r="J130" i="41" s="1"/>
  <c r="F95" i="41"/>
  <c r="F130" i="41" s="1"/>
  <c r="F136" i="34"/>
  <c r="F138" i="34" s="1"/>
  <c r="Y40" i="37"/>
  <c r="Y44" i="37" s="1"/>
  <c r="F87" i="34"/>
  <c r="J35" i="34"/>
  <c r="F189" i="34"/>
  <c r="J189" i="34"/>
  <c r="J190" i="34" s="1"/>
  <c r="J202" i="34" s="1"/>
  <c r="J138" i="34"/>
  <c r="F33" i="34"/>
  <c r="F35" i="34" s="1"/>
  <c r="J87" i="34"/>
  <c r="K47" i="37"/>
  <c r="G47" i="37"/>
  <c r="E47" i="37"/>
  <c r="I47" i="37"/>
  <c r="C47" i="37"/>
  <c r="Q47" i="37"/>
  <c r="Y36" i="37"/>
  <c r="D95" i="41"/>
  <c r="D130" i="41" s="1"/>
  <c r="H95" i="41"/>
  <c r="H130" i="41" s="1"/>
  <c r="H56" i="41"/>
  <c r="Y38" i="37" l="1"/>
  <c r="AA38" i="37" s="1"/>
  <c r="Y47" i="37" l="1"/>
  <c r="D85" i="34" l="1"/>
  <c r="D47" i="34"/>
  <c r="D59" i="34" s="1"/>
  <c r="H118" i="34"/>
  <c r="AH26" i="35"/>
  <c r="AJ24" i="35"/>
  <c r="AD26" i="35"/>
  <c r="T26" i="35"/>
  <c r="P26" i="35"/>
  <c r="N26" i="35"/>
  <c r="L26" i="35"/>
  <c r="J26" i="35"/>
  <c r="H26" i="35"/>
  <c r="F26" i="35"/>
  <c r="R26" i="35"/>
  <c r="D26" i="35"/>
  <c r="D73" i="34"/>
  <c r="D18" i="35"/>
  <c r="Z14" i="35"/>
  <c r="Q23" i="37"/>
  <c r="K23" i="37"/>
  <c r="I23" i="37"/>
  <c r="G23" i="37"/>
  <c r="E23" i="37"/>
  <c r="C23" i="37"/>
  <c r="Q20" i="37"/>
  <c r="M20" i="37"/>
  <c r="K20" i="37"/>
  <c r="K26" i="37" s="1"/>
  <c r="I20" i="37"/>
  <c r="I26" i="37" s="1"/>
  <c r="G20" i="37"/>
  <c r="G26" i="37" s="1"/>
  <c r="E20" i="37"/>
  <c r="E26" i="37" s="1"/>
  <c r="AF36" i="35"/>
  <c r="AJ36" i="35" s="1"/>
  <c r="AD35" i="35"/>
  <c r="X35" i="35"/>
  <c r="V35" i="35"/>
  <c r="T35" i="35"/>
  <c r="N35" i="35"/>
  <c r="L35" i="35"/>
  <c r="J35" i="35"/>
  <c r="H35" i="35"/>
  <c r="F35" i="35"/>
  <c r="R35" i="35"/>
  <c r="D35" i="35"/>
  <c r="Z34" i="35"/>
  <c r="AF34" i="35" s="1"/>
  <c r="AJ34" i="35" s="1"/>
  <c r="Z33" i="35"/>
  <c r="AF33" i="35" s="1"/>
  <c r="AJ33" i="35" s="1"/>
  <c r="AH35" i="35"/>
  <c r="Z30" i="35"/>
  <c r="AF23" i="35"/>
  <c r="AJ23" i="35" s="1"/>
  <c r="AF22" i="35"/>
  <c r="AJ22" i="35" s="1"/>
  <c r="Z21" i="35"/>
  <c r="AH18" i="35"/>
  <c r="AD18" i="35"/>
  <c r="X18" i="35"/>
  <c r="V18" i="35"/>
  <c r="T18" i="35"/>
  <c r="T28" i="35" s="1"/>
  <c r="P18" i="35"/>
  <c r="P28" i="35" s="1"/>
  <c r="N18" i="35"/>
  <c r="L18" i="35"/>
  <c r="J18" i="35"/>
  <c r="H18" i="35"/>
  <c r="F18" i="35"/>
  <c r="R18" i="35"/>
  <c r="Z17" i="35"/>
  <c r="Z18" i="35" s="1"/>
  <c r="H73" i="34"/>
  <c r="D100" i="34"/>
  <c r="D150" i="34"/>
  <c r="D187" i="34"/>
  <c r="M23" i="37"/>
  <c r="P35" i="35"/>
  <c r="P37" i="35" s="1"/>
  <c r="AF21" i="35"/>
  <c r="Q26" i="37" l="1"/>
  <c r="L28" i="35"/>
  <c r="R28" i="35"/>
  <c r="V28" i="35"/>
  <c r="V37" i="35" s="1"/>
  <c r="D87" i="34"/>
  <c r="D88" i="34" s="1"/>
  <c r="AH28" i="35"/>
  <c r="M26" i="37"/>
  <c r="D136" i="34"/>
  <c r="D138" i="34" s="1"/>
  <c r="C20" i="37"/>
  <c r="C26" i="37" s="1"/>
  <c r="H138" i="34"/>
  <c r="H87" i="34"/>
  <c r="T37" i="35"/>
  <c r="D28" i="35"/>
  <c r="D37" i="35" s="1"/>
  <c r="AF14" i="35"/>
  <c r="AH37" i="35"/>
  <c r="R37" i="35"/>
  <c r="L37" i="35"/>
  <c r="D189" i="34"/>
  <c r="J28" i="35"/>
  <c r="J37" i="35" s="1"/>
  <c r="N28" i="35"/>
  <c r="N37" i="35" s="1"/>
  <c r="F28" i="35"/>
  <c r="F37" i="35" s="1"/>
  <c r="H28" i="35"/>
  <c r="H37" i="35" s="1"/>
  <c r="AD28" i="35"/>
  <c r="AD37" i="35" s="1"/>
  <c r="AF30" i="35"/>
  <c r="AJ30" i="35" s="1"/>
  <c r="AJ26" i="35"/>
  <c r="X28" i="35"/>
  <c r="AJ21" i="35"/>
  <c r="Z28" i="35" l="1"/>
  <c r="H47" i="34"/>
  <c r="H100" i="34" s="1"/>
  <c r="X37" i="35"/>
  <c r="Y26" i="37"/>
  <c r="AB37" i="35"/>
  <c r="AF17" i="35"/>
  <c r="AJ17" i="35" s="1"/>
  <c r="H150" i="34"/>
  <c r="M40" i="37"/>
  <c r="AJ28" i="35"/>
  <c r="AJ14" i="35"/>
  <c r="H202" i="34" l="1"/>
  <c r="M44" i="37"/>
  <c r="M47" i="37" s="1"/>
  <c r="AA40" i="37"/>
  <c r="AJ35" i="35"/>
  <c r="AA17" i="37" l="1"/>
  <c r="W17" i="37"/>
</calcChain>
</file>

<file path=xl/sharedStrings.xml><?xml version="1.0" encoding="utf-8"?>
<sst xmlns="http://schemas.openxmlformats.org/spreadsheetml/2006/main" count="772" uniqueCount="372">
  <si>
    <t>สินทรัพย์</t>
  </si>
  <si>
    <t>หมายเหตุ</t>
  </si>
  <si>
    <t>เงินสดและรายการเทียบเท่าเงินสด</t>
  </si>
  <si>
    <t>สินค้าคงเหลือ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</si>
  <si>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</si>
  <si>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</si>
  <si>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</si>
  <si>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</si>
  <si>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</si>
  <si>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</si>
  <si>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</si>
  <si>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</si>
  <si>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</si>
  <si>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</si>
  <si>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</si>
  <si>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</si>
  <si>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</si>
  <si>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</si>
  <si>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>รวมส่วนของผู้ถือหุ้น</t>
  </si>
  <si>
    <t>รวมหนี้สินและส่วนของผู้ถือหุ้น</t>
  </si>
  <si>
    <t>ดอกเบี้ยรับ</t>
  </si>
  <si>
    <t>รายได้อื่น</t>
  </si>
  <si>
    <t>รวมรายได้</t>
  </si>
  <si>
    <t>รวมค่าใช้จ่าย</t>
  </si>
  <si>
    <t>ส่วนเกิน</t>
  </si>
  <si>
    <t>ผู้ถือหุ้น</t>
  </si>
  <si>
    <t>กระแสเงินสดจากกิจกรรมดำเนินงาน</t>
  </si>
  <si>
    <t>การเปลี่ยนแปลงในสินทรัพย์และหนี้สินดำเนินงาน</t>
  </si>
  <si>
    <t>กระแสเงินสดจากกิจกรรมลงทุน</t>
  </si>
  <si>
    <t>กระแสเงินสดจากกิจกรรมจัดหาเงิน</t>
  </si>
  <si>
    <t>ยังไม่ได้</t>
  </si>
  <si>
    <t>จ่ายภาษีเงินได้</t>
  </si>
  <si>
    <t xml:space="preserve">ที่ดิน อาคารและอุปกรณ์ </t>
  </si>
  <si>
    <t>การเปลี่ยนแปลง</t>
  </si>
  <si>
    <t>ส่วนเกินทุน</t>
  </si>
  <si>
    <t>งบการเงินเฉพาะกิจการ</t>
  </si>
  <si>
    <t>บริษัท เจริญโภคภัณฑ์อาหาร จำกัด (มหาชน) และบริษัทย่อย</t>
  </si>
  <si>
    <t>งบการเงินรวม</t>
  </si>
  <si>
    <t>เงินให้กู้ยืมระยะสั้นแก่บริษัทย่อย</t>
  </si>
  <si>
    <t xml:space="preserve">   ภายในหนึ่งปี</t>
  </si>
  <si>
    <t>เจ้าหนี้การค้าและเจ้าหนี้อื่น</t>
  </si>
  <si>
    <t>กำไรสะสม</t>
  </si>
  <si>
    <t>เงินให้กู้ยืมระยะยาวแก่บริษัทย่อย</t>
  </si>
  <si>
    <t>เงินสดรับจากการออกหุ้นกู้</t>
  </si>
  <si>
    <t>การตีราคา</t>
  </si>
  <si>
    <t>จัดสรร</t>
  </si>
  <si>
    <t>เงินปันผลรับ</t>
  </si>
  <si>
    <t>ที่ออกและ</t>
  </si>
  <si>
    <t>ข้อมูลงบกระแสเงินสดเปิดเผยเพิ่มเติม</t>
  </si>
  <si>
    <t xml:space="preserve"> </t>
  </si>
  <si>
    <t>เงินเบิกเกินบัญชีและเงินกู้ยืมระยะสั้น</t>
  </si>
  <si>
    <t>ต้นทุนขายสินค้า</t>
  </si>
  <si>
    <t>ค่าใช้จ่ายค้างจ่าย</t>
  </si>
  <si>
    <t>รายได้จากการขายสินค้า</t>
  </si>
  <si>
    <t>รวมส่วนของ</t>
  </si>
  <si>
    <t>ตามกฎหมาย</t>
  </si>
  <si>
    <t>หุ้นทุน</t>
  </si>
  <si>
    <t>เงินลงทุนในบริษัทย่อย</t>
  </si>
  <si>
    <t>ส่วนเกินมูลค่าหุ้น</t>
  </si>
  <si>
    <t>ค่าใช้จ่ายในการบริหาร</t>
  </si>
  <si>
    <t>มูลค่าหุ้นสามัญ</t>
  </si>
  <si>
    <t>ทุนสำรอง</t>
  </si>
  <si>
    <t>ต้นทุนทางการเงิน</t>
  </si>
  <si>
    <t>ประกอบด้วย</t>
  </si>
  <si>
    <t>เงินเบิกเกินบัญชี</t>
  </si>
  <si>
    <t>สุทธิ</t>
  </si>
  <si>
    <t>เงินฝากสถาบันการเงินที่มีข้อจำกัด</t>
  </si>
  <si>
    <t xml:space="preserve">   ในการเบิกใช้</t>
  </si>
  <si>
    <t>บริษัท เจริญโภคภัณฑ์อาหาร จำกัด  (มหาชน) และบริษัทย่อย</t>
  </si>
  <si>
    <t>ค่าตัดจำหน่าย</t>
  </si>
  <si>
    <t>เงินจ่ายล่วงหน้าค่าสินค้า</t>
  </si>
  <si>
    <t>ค่าใช้จ่ายจ่ายล่วงหน้า</t>
  </si>
  <si>
    <t>สินทรัพย์ (ต่อ)</t>
  </si>
  <si>
    <t>กำไรจากการขายเงินลงทุน</t>
  </si>
  <si>
    <r>
      <t xml:space="preserve">กำไรต่อหุ้นขั้นพื้นฐาน </t>
    </r>
    <r>
      <rPr>
        <b/>
        <i/>
        <sz val="15"/>
        <rFont val="Angsana New"/>
        <family val="1"/>
      </rPr>
      <t>(บาท)</t>
    </r>
  </si>
  <si>
    <t>(หน่วย: พันบาท)</t>
  </si>
  <si>
    <t>กระแสเงินสดจากกิจกรรมดำเนินงาน (ต่อ)</t>
  </si>
  <si>
    <t>งบแสดงฐานะการเงิน</t>
  </si>
  <si>
    <t>อสังหาริมทรัพย์เพื่อการลงทุน</t>
  </si>
  <si>
    <t>ค่าความนิยม</t>
  </si>
  <si>
    <t>องค์ประกอบอื่นของส่วนของผู้ถือหุ้น</t>
  </si>
  <si>
    <t>รวม</t>
  </si>
  <si>
    <t>องค์ประกอบอื่น</t>
  </si>
  <si>
    <t>ส่วนได้เสีย</t>
  </si>
  <si>
    <t>ของ</t>
  </si>
  <si>
    <t>ที่ไม่มีอำนาจ</t>
  </si>
  <si>
    <t xml:space="preserve">ชำระแล้ว </t>
  </si>
  <si>
    <t xml:space="preserve">ซื้อคืน </t>
  </si>
  <si>
    <t>ควบคุม</t>
  </si>
  <si>
    <t>-</t>
  </si>
  <si>
    <t xml:space="preserve">   เข้าส่วนของผู้ถือหุ้น</t>
  </si>
  <si>
    <t xml:space="preserve">   รวมการเปลี่ยนแปลงในส่วนได้เสีย</t>
  </si>
  <si>
    <t>รวมรายการกับผู้ถือหุ้นที่บันทึกโดยตรง</t>
  </si>
  <si>
    <t xml:space="preserve">   กำไร</t>
  </si>
  <si>
    <t xml:space="preserve">   กำไรขาดทุนเบ็ดเสร็จอื่น</t>
  </si>
  <si>
    <t xml:space="preserve"> มูลค่าหุ้นสามัญ</t>
  </si>
  <si>
    <t>กำไรขาดทุนเบ็ดเสร็จอื่น</t>
  </si>
  <si>
    <t>ส่วนได้เสียที่ไม่มีอำนาจควบคุม</t>
  </si>
  <si>
    <t xml:space="preserve">   ส่วนที่เป็นของบริษัทใหญ่</t>
  </si>
  <si>
    <t>ส่วนเกินทุนอื่น</t>
  </si>
  <si>
    <t>จากรายการกับ</t>
  </si>
  <si>
    <t>กิจการภายใต้</t>
  </si>
  <si>
    <t>การควบคุมเดียวกัน</t>
  </si>
  <si>
    <t>สินทรัพย์ชีวภาพส่วนที่หมุนเวียน</t>
  </si>
  <si>
    <t>สินทรัพย์ชีวภาพส่วนที่ไม่หมุนเวียน</t>
  </si>
  <si>
    <t>ตั๋วแลกเงิน</t>
  </si>
  <si>
    <t>ส่วนเกินทุนจากรายการกับกิจการ</t>
  </si>
  <si>
    <t xml:space="preserve">   ภายใต้การควบคุมเดียวกัน</t>
  </si>
  <si>
    <t xml:space="preserve">ค่าใช้จ่าย (รายได้) ภาษีเงินได้ </t>
  </si>
  <si>
    <t>เงินปันผลค้างรับ</t>
  </si>
  <si>
    <t xml:space="preserve">     - อื่นๆ </t>
  </si>
  <si>
    <t xml:space="preserve">สินทรัพย์หมุนเวียน </t>
  </si>
  <si>
    <t xml:space="preserve">ลูกหนี้การค้าและลูกหนี้อื่น </t>
  </si>
  <si>
    <t xml:space="preserve">สินทรัพย์ไม่มีตัวตนอื่น </t>
  </si>
  <si>
    <t xml:space="preserve">สินทรัพย์ภาษีเงินได้รอการตัดบัญชี  </t>
  </si>
  <si>
    <t xml:space="preserve">   จากสถาบันการเงิน </t>
  </si>
  <si>
    <t xml:space="preserve">หนี้สินไม่หมุนเวียน </t>
  </si>
  <si>
    <t xml:space="preserve">ประมาณการหนี้สินและอื่นๆ </t>
  </si>
  <si>
    <t xml:space="preserve">หนี้สินภาษีเงินได้รอการตัดบัญชี  </t>
  </si>
  <si>
    <t>หนี้สินและส่วนของผู้ถือหุ้น (ต่อ)</t>
  </si>
  <si>
    <t xml:space="preserve">   ทุนที่ออกและชำระแล้ว</t>
  </si>
  <si>
    <t xml:space="preserve">   ส่วนเกินมูลค่าหุ้นสามัญ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</si>
  <si>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</si>
  <si>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</si>
  <si>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</si>
  <si>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>รวมส่วนของผู้ถือหุ้นของบริษัท</t>
  </si>
  <si>
    <t xml:space="preserve">รายได้ </t>
  </si>
  <si>
    <t xml:space="preserve">ค่าใช้จ่าย </t>
  </si>
  <si>
    <t xml:space="preserve">   ของสินทรัพย์ชีวภาพ</t>
  </si>
  <si>
    <t>ส่วนเกินทุนจาก</t>
  </si>
  <si>
    <t>ในบริษัทย่อย</t>
  </si>
  <si>
    <t xml:space="preserve">เจ้าหนี้การค้าและเจ้าหนี้อื่น </t>
  </si>
  <si>
    <t>เงินลงทุนชั่วคราว</t>
  </si>
  <si>
    <t>ค่าเสื่อมราคา</t>
  </si>
  <si>
    <t>และบริษัทร่วม</t>
  </si>
  <si>
    <t xml:space="preserve">      ของบริษัทย่อยและบริษัทร่วม</t>
  </si>
  <si>
    <t xml:space="preserve">   และการร่วมค้า</t>
  </si>
  <si>
    <t>เงินลงทุนในบริษัทร่วม</t>
  </si>
  <si>
    <t>เงินลงทุนในการร่วมค้า</t>
  </si>
  <si>
    <t>เงินกู้ยืมระยะสั้นจากการร่วมค้า</t>
  </si>
  <si>
    <t>ค่าเสื่อมราคาของสินทรัพย์ชีวภาพ</t>
  </si>
  <si>
    <t>กำไรก่อนค่าใช้จ่าย (รายได้) ภาษีเงินได้</t>
  </si>
  <si>
    <t>งบกำไรขาดทุน (ไม่ได้ตรวจสอบ)</t>
  </si>
  <si>
    <t>ขาดทุนจากอัตราแลกเปลี่ยนสุทธิ</t>
  </si>
  <si>
    <t xml:space="preserve">ส่วนแบ่งกำไรจากเงินลงทุนในบริษัทร่วม </t>
  </si>
  <si>
    <t>กำไรสำหรับงวด</t>
  </si>
  <si>
    <t>งบแสดงการเปลี่ยนแปลงส่วนของผู้ถือหุ้น (ไม่ได้ตรวจสอบ)</t>
  </si>
  <si>
    <t>กำไรขาดทุนเบ็ดเสร็จสำหรับงวด</t>
  </si>
  <si>
    <t>งบกระแสเงินสด (ไม่ได้ตรวจสอบ)</t>
  </si>
  <si>
    <t xml:space="preserve">   และอสังหาริมทรัพย์เพื่อการลงทุน</t>
  </si>
  <si>
    <t>หุ้นกู้ด้อยสิทธิที่มีลักษณะคล้ายทุน</t>
  </si>
  <si>
    <t xml:space="preserve">   บริษัทย่อยออกหุ้นเพิ่มทุน</t>
  </si>
  <si>
    <t>ของบริษัท</t>
  </si>
  <si>
    <t>เงินสดรับจากเงินกู้ยืมระยะยาวจากสถาบันการเงิน</t>
  </si>
  <si>
    <t>จ่ายเงินปันผลของบริษัทสุทธิจากส่วนที่เป็นของ</t>
  </si>
  <si>
    <t xml:space="preserve">   หุ้นทุนซื้อคืนที่ถือโดยบริษัทย่อย</t>
  </si>
  <si>
    <t>เงินสดรับจากการออกหุ้นสามัญเพิ่มทุน</t>
  </si>
  <si>
    <t>งบกำไรขาดทุนเบ็ดเสร็จ (ไม่ได้ตรวจสอบ)</t>
  </si>
  <si>
    <t>หุ้นกู้ด้อยสิทธิ</t>
  </si>
  <si>
    <t>ที่มีลักษณะ</t>
  </si>
  <si>
    <t>คล้ายทุน</t>
  </si>
  <si>
    <t>ต้นทุนในการจัดจำหน่าย</t>
  </si>
  <si>
    <t>รวมรายการที่จะไม่ถูกจัดประเภทใหม่ไว้ใน</t>
  </si>
  <si>
    <t xml:space="preserve">   กำไรหรือขาดทุนในภายหลัง</t>
  </si>
  <si>
    <t>ผลต่างของอัตราแลกเปลี่ยนจากการ</t>
  </si>
  <si>
    <t xml:space="preserve">   แปลงค่างบการเงิน</t>
  </si>
  <si>
    <t xml:space="preserve">   ส่วนที่เป็นของส่วนได้เสียที่ไม่มีอำนาจควบคุม</t>
  </si>
  <si>
    <t>ผลต่างของ</t>
  </si>
  <si>
    <t>อัตราแลกเปลี่ยน</t>
  </si>
  <si>
    <t>จากการแปลงค่า</t>
  </si>
  <si>
    <t xml:space="preserve">   การเปลี่ยนแปลงในส่วนได้เสียของบริษัทย่อยและบริษัทร่วม</t>
  </si>
  <si>
    <t xml:space="preserve">         ผลประโยชน์พนักงานที่กำหนดไว้</t>
  </si>
  <si>
    <t>เงินสดจ่ายเพื่อซื้อเงินลงทุน</t>
  </si>
  <si>
    <t>ดอกเบี้ยจ่าย</t>
  </si>
  <si>
    <t>เงินสดจ่ายเพื่อชำระเงินกู้ยืมระยะยาวจากสถาบันการเงิน</t>
  </si>
  <si>
    <t>เงินปันผลจ่ายให้ส่วนได้เสียที่ไม่มีอำนาจควบคุม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</si>
  <si>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</si>
  <si>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</si>
  <si>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</si>
  <si>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ปรับรายการที่กระทบกำไรเป็นเงินสดรับ (จ่าย)</t>
  </si>
  <si>
    <t>เงินให้กู้ยืมระยะสั้นแก่การร่วมค้า</t>
  </si>
  <si>
    <t>เงินให้กู้ยืมระยะยาวแก่บริษัทร่วม</t>
  </si>
  <si>
    <t>ประมาณการหนี้สินสำหรับผลประโยชน์พนักงาน</t>
  </si>
  <si>
    <t xml:space="preserve">   ส่วนเกินทุนอื่น</t>
  </si>
  <si>
    <t>ส่วนเกินทุนจากการเปลี่ยนแปลงส่วนได้เสีย</t>
  </si>
  <si>
    <t xml:space="preserve">   ในบริษัทย่อยและบริษัทร่วม</t>
  </si>
  <si>
    <t>31 ธันวาคม</t>
  </si>
  <si>
    <t>สำหรับงวดสามเดือนสิ้นสุด</t>
  </si>
  <si>
    <t xml:space="preserve">   ยุติธรรมของสินทรัพย์ชีวภาพ</t>
  </si>
  <si>
    <t>งบกำไรขาดทุน (ต่อ) (ไม่ได้ตรวจสอบ)</t>
  </si>
  <si>
    <t xml:space="preserve">  - สุทธิจากภาษี</t>
  </si>
  <si>
    <t>งบการเงิน</t>
  </si>
  <si>
    <t>เงินสดจ่ายเพื่อซื้อที่ดิน อาคารและอุปกรณ์</t>
  </si>
  <si>
    <t>เงินสดรับจากการขายที่ดิน อาคารและอุปกรณ์</t>
  </si>
  <si>
    <t xml:space="preserve">เงินสดจ่ายเพื่อซื้อสินทรัพย์ไม่มีตัวตนอื่น </t>
  </si>
  <si>
    <t xml:space="preserve">เงินสดรับจากการขายสินทรัพย์ไม่มีตัวตนอื่น </t>
  </si>
  <si>
    <t>(ไม่ได้ตรวจสอบ)</t>
  </si>
  <si>
    <t xml:space="preserve">   ไว้ในกำไรหรือขาดทุนในภายหลัง</t>
  </si>
  <si>
    <t>ส่วนของหนี้สินระยะยาวที่ถึงกำหนดชำระ</t>
  </si>
  <si>
    <t xml:space="preserve">   ผลประโยชน์พนักงานที่กำหนดไว้</t>
  </si>
  <si>
    <t>เงินสดรับจากการขายเงินลงทุน</t>
  </si>
  <si>
    <t>เงินสดจ่ายชำระต้นทุนธุรกรรมทางการเงิน</t>
  </si>
  <si>
    <t xml:space="preserve">   เงินลงทุนเผื่อขาย</t>
  </si>
  <si>
    <t>ภาษีเงินได้ของรายการที่อาจถูกจัดประเภทใหม่</t>
  </si>
  <si>
    <t>ภาษีเงินได้ของรายการที่จะไม่ถูกจัดประเภทใหม่</t>
  </si>
  <si>
    <t xml:space="preserve">   มูลค่ายุติธรรมของสินทรัพย์ชีวภาพ</t>
  </si>
  <si>
    <t xml:space="preserve">   การจัดสรรส่วนทุนให้ผู้ถือหุ้น</t>
  </si>
  <si>
    <r>
      <rPr>
        <sz val="15"/>
        <rFont val="Angsana New"/>
        <family val="1"/>
      </rPr>
      <t xml:space="preserve">   </t>
    </r>
    <r>
      <rPr>
        <b/>
        <i/>
        <sz val="15"/>
        <rFont val="Angsana New"/>
        <family val="1"/>
      </rPr>
      <t>รวมการจัดสรรส่วนทุนให้ผู้ถือหุ้น</t>
    </r>
  </si>
  <si>
    <t>รับ (จ่าย) ผลประโยชน์พนักงาน</t>
  </si>
  <si>
    <t>เงินสดจ่ายสุทธิจากการซื้อบริษัทย่อย</t>
  </si>
  <si>
    <t>กระแสเงินสดสุทธิได้มาจาก (ใช้ไปใน) กิจกรรมลงทุน</t>
  </si>
  <si>
    <t>เงินสดจ่ายเพื่อชำระคืนหุ้นกู้</t>
  </si>
  <si>
    <t>กระแสเงินสดสุทธิได้มาจาก (ใช้ไปใน) กิจกรรมจัดหาเงิน</t>
  </si>
  <si>
    <t>(กำไร) ขาดทุนจากอัตราแลกเปลี่ยนที่ยังไม่เกิดขึ้นจริง</t>
  </si>
  <si>
    <t>การแบ่งปันกำไร</t>
  </si>
  <si>
    <t>รายการที่อาจถูกจัดประเภทใหม่</t>
  </si>
  <si>
    <t>การเปลี่ยนแปลงในมูลค่ายุติธรรมสุทธิของ</t>
  </si>
  <si>
    <t xml:space="preserve">    เงินปันผลจ่าย</t>
  </si>
  <si>
    <t>รวมรายการที่อาจถูกจัดประเภทใหม่ไว้ใน</t>
  </si>
  <si>
    <t>รายการที่จะไม่ถูกจัดประเภทใหม่</t>
  </si>
  <si>
    <t>กำไรจากการเปลี่ยนแปลงมูลค่า</t>
  </si>
  <si>
    <t xml:space="preserve">   ยุติธรรมของเงินลงทุนในการร่วมค้า</t>
  </si>
  <si>
    <t xml:space="preserve">   การเปลี่ยนแปลงในส่วนได้เสียในบริษัทร่วม</t>
  </si>
  <si>
    <t xml:space="preserve">เงินสดและรายการเทียบเท่าเงินสดเพิ่มขึ้น (ลดลง) สุทธิ </t>
  </si>
  <si>
    <t>เงินสดรับ (จ่าย) จากการให้กู้ยืมระยะยาวแก่บริษัทย่อย</t>
  </si>
  <si>
    <t>กำไรจากการเปลี่ยนแปลงมูลค่ายุติธรรมของ</t>
  </si>
  <si>
    <t xml:space="preserve">1.    เงินสดและรายการเทียบเท่าเงินสด </t>
  </si>
  <si>
    <t>2.    รายการที่มิใช่เงินสด</t>
  </si>
  <si>
    <t>ดอกเบี้ยจ่ายสำหรับหุ้นกู้ด้อยสิทธิที่มีลักษณะคล้ายทุน - สุทธิจากภาษีเงินได้</t>
  </si>
  <si>
    <t>กระแสเงินสดจากกิจกรรมลงทุน (ต่อ)</t>
  </si>
  <si>
    <t xml:space="preserve">     - ขาดทุนจากการวัดมูลค่าใหม่ของ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</si>
  <si>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</si>
  <si>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</si>
  <si>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หนี้สินระยะยาว</t>
  </si>
  <si>
    <t>2562</t>
  </si>
  <si>
    <t>ยอดคงเหลือ ณ วันที่ 1 มกราคม 2562</t>
  </si>
  <si>
    <t>รายการกับผู้ถือหุ้นที่บันทึกโดยตรงเข้าส่วนของผู้ถือหุ้น</t>
  </si>
  <si>
    <t>การจัดสรรส่วนทุนให้ผู้ถือหุ้น</t>
  </si>
  <si>
    <t>รวมการจัดสรรส่วนทุนให้ผู้ถือหุ้น</t>
  </si>
  <si>
    <t xml:space="preserve">   ผลกระทบจากการเปลี่ยนแปลงนโยบายทางบัญชี (สุทธิทางภาษี)</t>
  </si>
  <si>
    <t>ดอกเบี้ยจ่ายสำหรับหุ้นกู้ด้อยสิทธิที่มีลักษณะคล้ายทุน</t>
  </si>
  <si>
    <t>- สุทธิจากภาษีเงินได้</t>
  </si>
  <si>
    <t>(กลับรายการ) หนี้สูญและหนี้สงสัยจะสูญ</t>
  </si>
  <si>
    <t xml:space="preserve">   มูลค่าสินค้าคงเหลือ</t>
  </si>
  <si>
    <t>(กลับรายการ) ผลขาดทุนจากการปรับลด</t>
  </si>
  <si>
    <t xml:space="preserve">ขาดทุนจากการขายและตัดจำหน่าย </t>
  </si>
  <si>
    <t>ส่วนแบ่งกำไรจากเงินลงทุนในบริษัทร่วมและการร่วมค้า</t>
  </si>
  <si>
    <t xml:space="preserve">   บริษัทย่อยเลิกกิจการ</t>
  </si>
  <si>
    <t xml:space="preserve">เงินสดและรายการเทียบเท่าเงินสด ณ 1 มกราคม </t>
  </si>
  <si>
    <t>รวมกำไรขาดทุนเบ็ดเสร็จสำหรับงวด</t>
  </si>
  <si>
    <t xml:space="preserve">   - สุทธิจากภาษี</t>
  </si>
  <si>
    <t xml:space="preserve">   เงินปันผลจ่าย</t>
  </si>
  <si>
    <t>งบกำไรขาดทุนเบ็ดเสร็จ (ต่อ) (ไม่ได้ตรวจสอบ)</t>
  </si>
  <si>
    <t>30 กันยายน</t>
  </si>
  <si>
    <t>วันที่ 30 กันยายน</t>
  </si>
  <si>
    <t>สำหรับงวดเก้าเดือนสิ้นสุด</t>
  </si>
  <si>
    <t>ยอดคงเหลือ ณ วันที่ 30 กันยายน 2562</t>
  </si>
  <si>
    <t>สำหรับงวดเก้าเดือนสิ้นสุดวันที่ 30 กันยายน 2562</t>
  </si>
  <si>
    <t>เงินสดและรายการเทียบเท่าเงินสด ณ 30 กันยายน</t>
  </si>
  <si>
    <t>เงินกู้ยืมระยะสั้นจากบริษัทย่อย</t>
  </si>
  <si>
    <t>กำไรขาดทุนเบ็ดเสร็จรวมสำหรับงวด</t>
  </si>
  <si>
    <t>กำไรจากการเลิกบริษัทย่อย</t>
  </si>
  <si>
    <t>กระแสเงินสดสุทธิได้มาจากกิจกรรมดำเนินงาน</t>
  </si>
  <si>
    <t>เงินสดจ่ายจากการให้กู้ยืมระยะยาวแก่บริษัทร่วม</t>
  </si>
  <si>
    <t xml:space="preserve">เงินสดรับจาก (จ่ายเพื่อชำระคืน) ตั๋วแลกเงิน </t>
  </si>
  <si>
    <t>เงินสดรับจากเงินกู้ยืมระยะสั้นจากการร่วมค้า</t>
  </si>
  <si>
    <t>สินทรัพย์อนุพันธ์ - ส่วนที่หมุนเวียน</t>
  </si>
  <si>
    <t>เงินลงทุนในตราสารทุน</t>
  </si>
  <si>
    <t>สินทรัพย์สิทธิการใช้</t>
  </si>
  <si>
    <t>ส่วนของหนี้สินตามสัญญาเช่า</t>
  </si>
  <si>
    <t xml:space="preserve">   ที่ถึงกำหนดชำระภายในหนึ่งปี</t>
  </si>
  <si>
    <t>เงินกู้ยืมระยะสั้นจากบริษัทอื่น</t>
  </si>
  <si>
    <t>ภาษีเงินได้นิติบุคคลค้างจ่าย</t>
  </si>
  <si>
    <t>หนี้สินอนุพันธ์ - ส่วนที่หมุนเวียน</t>
  </si>
  <si>
    <t>หนี้สินตามสัญญาเช่า</t>
  </si>
  <si>
    <t>หนี้สินอนุพันธ์ - ส่วนที่ไม่หมุนเวียน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</si>
  <si>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</si>
  <si>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r>
      <t xml:space="preserve">     </t>
    </r>
    <r>
      <rPr>
        <i/>
        <sz val="15"/>
        <rFont val="Angsana New"/>
        <family val="1"/>
      </rPr>
      <t xml:space="preserve"> (หุ้นสามัญ มูลค่า 1 บาทต่อหุ้น)</t>
    </r>
  </si>
  <si>
    <t>หุ้นทุนซื้อคืน</t>
  </si>
  <si>
    <t>2563</t>
  </si>
  <si>
    <t>สำหรับงวดเก้าเดือนสิ้นสุดวันที่ 30 กันยายน 2563</t>
  </si>
  <si>
    <t>ยอดคงเหลือ ณ วันที่ 1 มกราคม 2563</t>
  </si>
  <si>
    <t>ยอดคงเหลือ ณ วันที่ 30 กันยายน 2563</t>
  </si>
  <si>
    <t xml:space="preserve">ยอดคงเหลือ ณ วันที่ 31 ธันวาคม 2562 ตามที่รายงานในงวดก่อน </t>
  </si>
  <si>
    <t>ผลกำไร (ขาดทุน)</t>
  </si>
  <si>
    <t>ผลขาดทุน</t>
  </si>
  <si>
    <t>จากเงินลงทุนใน</t>
  </si>
  <si>
    <t>จากรายการ</t>
  </si>
  <si>
    <t>ผลกำไร</t>
  </si>
  <si>
    <t>จากการ</t>
  </si>
  <si>
    <t>ตราสารทุนที่</t>
  </si>
  <si>
    <t>กับกิจการภาย</t>
  </si>
  <si>
    <t>ป้องกัน</t>
  </si>
  <si>
    <t>วัดมูลค่ายุติธรรม</t>
  </si>
  <si>
    <t>ใต้การควบคุม</t>
  </si>
  <si>
    <t>ตีราคา</t>
  </si>
  <si>
    <t>ความเสี่ยง</t>
  </si>
  <si>
    <t>ผ่านกำไรขาดทุน</t>
  </si>
  <si>
    <t>เดียวกัน</t>
  </si>
  <si>
    <t>กระแสเงินสด</t>
  </si>
  <si>
    <t>เบ็ดเสร็จอื่น</t>
  </si>
  <si>
    <t xml:space="preserve">    ซื้อหุ้นคืน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</si>
  <si>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</si>
  <si>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</si>
  <si>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การได้มาซึ่งบริษัทย่อยที่มีส่วนได้เสียที่ไม่มีอำนาจควบคุม</t>
  </si>
  <si>
    <t>ดอกเบี้ยจ่ายสำหรับหุ้นกู้ด้อยสิทธิที่มีลักษณะคล้ายทุน-สุทธิจากภาษีเงินได้</t>
  </si>
  <si>
    <t>ผลกำไรจาก</t>
  </si>
  <si>
    <t xml:space="preserve">   การได้มาซึ่งส่วนได้เสียที่ไม่มีอำนาจควบคุม</t>
  </si>
  <si>
    <t>รายได้ดอกเบี้ย</t>
  </si>
  <si>
    <t>กำไรจากอัตราแลกเปลี่ยนสุทธิ</t>
  </si>
  <si>
    <t>(กลับรายการ) ขาดทุนจากการด้อยค่า</t>
  </si>
  <si>
    <t>ต้นทุนทางการเงินของหนี้สินตามสัญญาเช่า</t>
  </si>
  <si>
    <t>ต้นทุนทางการเงินอื่น</t>
  </si>
  <si>
    <r>
      <t xml:space="preserve">กำไรต่อหุ้นปรับลด </t>
    </r>
    <r>
      <rPr>
        <b/>
        <i/>
        <sz val="15"/>
        <rFont val="Angsana New"/>
        <family val="1"/>
      </rPr>
      <t>(บาท)</t>
    </r>
  </si>
  <si>
    <t xml:space="preserve">  ยุติธรรมผ่านกำไรขาดทุนเบ็ดเสร็จอื่น</t>
  </si>
  <si>
    <t>ขาดทุนจากเงินลงทุนในตราสารทุนที่วัดมูลค่า</t>
  </si>
  <si>
    <t>สินทรัพย์อนุพันธ์</t>
  </si>
  <si>
    <t>หนี้สินอนุพันธ์</t>
  </si>
  <si>
    <t>เงินสดจ่ายเพื่อชำระหนี้สินตามสัญญาเช่า</t>
  </si>
  <si>
    <t>เงินสดรับจาก (จ่ายซื้อ) ส่วนได้เสียที่ไม่มีอำนาจควบคุม</t>
  </si>
  <si>
    <t>เงินสดจ่ายเพื่อซื้อหุ้นทุนคืน</t>
  </si>
  <si>
    <t>ผลกำไรจากการตีราคาสินทรัพย์ใหม่</t>
  </si>
  <si>
    <t xml:space="preserve">     - ขาดทุนจากการวัดมูลค่าใหม่ของผลประโยชน์พนักงานที่กำหนดไว้</t>
  </si>
  <si>
    <t xml:space="preserve">     - อื่นๆ</t>
  </si>
  <si>
    <t>12, 18</t>
  </si>
  <si>
    <t>8, 9</t>
  </si>
  <si>
    <t>สินทรัพย์ใหม่</t>
  </si>
  <si>
    <t>6, 8</t>
  </si>
  <si>
    <t>ขาดทุนจากการเปลี่ยนแปลง</t>
  </si>
  <si>
    <t>ขาดทุนจากการเปลี่ยนแปลงมูลค่า</t>
  </si>
  <si>
    <t>กำไร (ขาดทุน) สำหรับงวด</t>
  </si>
  <si>
    <t>การแบ่งปันกำไร (ขาดทุน)</t>
  </si>
  <si>
    <t>ขาดทุนจากการป้องกันความเสี่ยงกระแสเงินสด</t>
  </si>
  <si>
    <t>ผลต่างของอัตราแลกเปลี่ยนจากการแปลงค่างบการเงิน</t>
  </si>
  <si>
    <t>กำไรก่อนค่าใช้จ่ายภาษีเงินได้</t>
  </si>
  <si>
    <t xml:space="preserve">ค่าใช้จ่ายภาษีเงินได้ </t>
  </si>
  <si>
    <t xml:space="preserve">   สินทรัพย์สิทธิการใช้ และสินทรัพย์ไม่มีตัวตนอื่น</t>
  </si>
  <si>
    <t xml:space="preserve">   และอุปกรณ์ และอสังหาริมทรัพย์เพื่อการลงทุน</t>
  </si>
  <si>
    <t xml:space="preserve">   ที่ดิน อาคาร และอุปกรณ์ สินทรัพย์ที่ถือไว้เพื่อขาย</t>
  </si>
  <si>
    <t xml:space="preserve">   จากสถาบันการเงิน</t>
  </si>
  <si>
    <t>เงินสดรับจาก (จ่ายเพื่อชำระคืน) เงินกู้ยืมระยะสั้น</t>
  </si>
  <si>
    <t>ขาดทุนจากการด้อยค่า</t>
  </si>
  <si>
    <t>ขาดทุนจากการวัดมูลค่าใหม่ของ</t>
  </si>
  <si>
    <t xml:space="preserve">กำไร (ขาดทุน) เบ็ดเสร็จอื่นสำหรับงวด  </t>
  </si>
  <si>
    <t>กำไร (ขาดทุน) เบ็ดเสร็จรวมสำหรับงวด</t>
  </si>
  <si>
    <t>การแบ่งปันกำไร (ขาดทุน) เบ็ดเสร็จรวม</t>
  </si>
  <si>
    <t>กำไร (ขาดทุน) เบ็ดเสร็จอื่นสำหรับงวด</t>
  </si>
  <si>
    <t>(กลับรายการ) ขาดทุนจากการด้อยค่าของที่ดิน อาคาร</t>
  </si>
  <si>
    <r>
      <t xml:space="preserve">กำไร (ขาดทุน) 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</si>
  <si>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 (ขาดทุน) ต่อหุ้นปรับลด </t>
    </r>
    <r>
      <rPr>
        <b/>
        <i/>
        <sz val="15"/>
        <rFont val="Angsana New"/>
        <family val="1"/>
      </rPr>
      <t>(บาท)</t>
    </r>
  </si>
  <si>
    <t>ส่วนแบ่งกำไร (ขาดทุน) เบ็ดเสร็จอื่นของบริษัทร่วม</t>
  </si>
  <si>
    <t>เงินสดรับจากเงินกู้ยืมระยะสั้นจากบริษัทอื่น</t>
  </si>
  <si>
    <t xml:space="preserve">   ยุติธรรมของเงินลงทุนในบริษัทร่วม</t>
  </si>
  <si>
    <t>ขาดทุนจากการเปลี่ยนแปลงมูลค่ายุติธรรมของ</t>
  </si>
  <si>
    <t>ค่าใช้จ่ายภาษีเงินได้</t>
  </si>
  <si>
    <t>ขาดทุนจากการเปลี่ยนแปลงมูลค่ายุติธรรม</t>
  </si>
  <si>
    <t>ขาดทุนจากการด้อยค่าของสินทรัพย์ที่ถือไว้เพื่อขาย</t>
  </si>
  <si>
    <t>เงินสดรับจากการให้กู้ยืมระยะสั้นแก่บริษัทย่อย</t>
  </si>
  <si>
    <t>เงินสดรับ (จ่าย) จากการให้กู้ยืมระยะสั้นแก่การร่วมค้า</t>
  </si>
  <si>
    <t>เงินสดจ่ายเพื่อซื้อเงินลงทุนชั่วคราว</t>
  </si>
  <si>
    <t>เงินสดจ่ายค่าสินทรัพย์สิทธิการใช้</t>
  </si>
  <si>
    <t>เงินสดรับจากการขายสินทรัพย์สิทธิการใช้</t>
  </si>
  <si>
    <t xml:space="preserve">        การหักลบกลบหนี้กับเงินให้กู้ยืมระยะสั้นแก่บริษัทย่อยดังกล่าว</t>
  </si>
  <si>
    <t xml:space="preserve">        2.2  ในระหว่างงวดเก้าเดือนสิ้นสุดวันที่  30  กันยายน  2563 บริษัทได้เข้าทำสัญญาซื้อหุ้นสามัญจำนวน  90  ล้านหุ้นของบริษัท  ซีพี ออลล์   </t>
  </si>
  <si>
    <t xml:space="preserve">        จำกัด (มหาชน) จากบริษัทย่อยแห่งหนึ่ง (บริษัท ซี.พี. เมอร์แชนไดซิ่ง จำกัด)  เป็นจำนวนเงิน  5,377 ล้านบาท  โดยชำระค่าหุ้นดังกล่าวด้วย</t>
  </si>
  <si>
    <t xml:space="preserve">        2.3  ในระหว่างงวดเก้าเดือนสิ้นสุดวันที่ 30 กันยายน 2563  กลุ่มบริษัทและบริษัทได้มีการประเมินราคาที่ดินใหม่และรับรู้มูลค่าที่ดินเพิ่มขึ้น</t>
  </si>
  <si>
    <t xml:space="preserve">        147 ล้านบาท และ 4,817 ล้านบาท ตามลำดับ)</t>
  </si>
  <si>
    <t>เงินสดรับจากเงินกู้ยืมระยะสั้นจากบริษัทย่อย</t>
  </si>
  <si>
    <t xml:space="preserve">        ในงบการเงินรวมและงบการเงินเฉพาะกิจการจำนวน  13,744  ล้านบาท และ 2,837 ล้านบาท ตามลำดับ</t>
  </si>
  <si>
    <t>สินทรัพย์ชีวภาพ</t>
  </si>
  <si>
    <r>
      <t xml:space="preserve">        2.1 ณ  วันที่ 30 กันยายน 2563 กลุ่มบริษัทมีเงินปันผลค้างรับเป็นจำนวนเงิน 139 ล้านบาท </t>
    </r>
    <r>
      <rPr>
        <i/>
        <sz val="15"/>
        <rFont val="Angsana New"/>
        <family val="1"/>
      </rPr>
      <t xml:space="preserve">(2562: กลุ่มบริษัทและบริษัทมีเงินปันผลค้างรับ </t>
    </r>
  </si>
  <si>
    <t>ส่วนแบ่งกำไรขาดทุนเบ็ดเสร็จอื่นของบริษัทร่วม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</si>
</sst>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</numFmts>
  <fonts count="26" x14ac:knownFonts="1">
    <font>
      <sz val="15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5"/>
      <name val="Webdings"/>
      <family val="1"/>
      <charset val="2"/>
    </font>
    <font>
      <sz val="11"/>
      <color theme="1"/>
      <name val="Calibri"/>
      <family val="2"/>
      <scheme val="minor"/>
    </font>
    <font>
      <sz val="15"/>
      <color rgb="FFFF0000"/>
      <name val="Angsana New"/>
      <family val="1"/>
    </font>
    <font>
      <sz val="15"/>
      <color rgb="FF0070C0"/>
      <name val="Angsana New"/>
      <family val="1"/>
    </font>
    <font>
      <sz val="15"/>
      <name val="Calibri"/>
      <family val="2"/>
      <scheme val="minor"/>
    </font>
    <font>
      <b/>
      <sz val="1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19" fillId="0" borderId="0"/>
    <xf numFmtId="0" fontId="3" fillId="0" borderId="0"/>
  </cellStyleXfs>
  <cellXfs count="377">
    <xf numFmtId="0" fontId="0" fillId="0" borderId="0" xfId="0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/>
    <xf numFmtId="164" fontId="4" fillId="0" borderId="0" xfId="1" applyNumberFormat="1" applyFont="1" applyFill="1" applyAlignment="1"/>
    <xf numFmtId="0" fontId="6" fillId="0" borderId="0" xfId="0" applyFont="1" applyFill="1" applyAlignment="1">
      <alignment horizontal="center"/>
    </xf>
    <xf numFmtId="165" fontId="3" fillId="0" borderId="0" xfId="0" applyNumberFormat="1" applyFont="1" applyFill="1" applyAlignment="1"/>
    <xf numFmtId="165" fontId="4" fillId="0" borderId="2" xfId="0" applyNumberFormat="1" applyFont="1" applyFill="1" applyBorder="1" applyAlignment="1"/>
    <xf numFmtId="165" fontId="4" fillId="0" borderId="0" xfId="0" applyNumberFormat="1" applyFont="1" applyFill="1" applyAlignment="1"/>
    <xf numFmtId="164" fontId="3" fillId="0" borderId="0" xfId="0" applyNumberFormat="1" applyFont="1" applyFill="1" applyAlignment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0" borderId="0" xfId="0" applyFill="1" applyAlignment="1"/>
    <xf numFmtId="165" fontId="3" fillId="0" borderId="0" xfId="0" applyNumberFormat="1" applyFont="1" applyFill="1" applyBorder="1" applyAlignment="1"/>
    <xf numFmtId="49" fontId="0" fillId="0" borderId="0" xfId="0" applyNumberFormat="1" applyFill="1" applyAlignment="1"/>
    <xf numFmtId="49" fontId="9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8" fillId="0" borderId="0" xfId="0" quotePrefix="1" applyNumberFormat="1" applyFont="1" applyFill="1" applyAlignment="1">
      <alignment horizontal="right"/>
    </xf>
    <xf numFmtId="0" fontId="4" fillId="0" borderId="0" xfId="0" applyFont="1" applyFill="1" applyBorder="1" applyAlignment="1"/>
    <xf numFmtId="0" fontId="7" fillId="0" borderId="0" xfId="0" applyFont="1" applyFill="1" applyAlignment="1"/>
    <xf numFmtId="165" fontId="7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164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center"/>
    </xf>
    <xf numFmtId="164" fontId="4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/>
    <xf numFmtId="0" fontId="16" fillId="0" borderId="0" xfId="0" applyFont="1" applyFill="1" applyAlignment="1">
      <alignment horizontal="center"/>
    </xf>
    <xf numFmtId="0" fontId="12" fillId="0" borderId="0" xfId="0" applyFont="1" applyFill="1" applyAlignment="1"/>
    <xf numFmtId="49" fontId="3" fillId="0" borderId="0" xfId="0" applyNumberFormat="1" applyFont="1" applyFill="1" applyAlignment="1"/>
    <xf numFmtId="0" fontId="4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/>
    <xf numFmtId="165" fontId="4" fillId="0" borderId="1" xfId="0" applyNumberFormat="1" applyFont="1" applyFill="1" applyBorder="1" applyAlignmen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37" fontId="3" fillId="0" borderId="0" xfId="0" applyNumberFormat="1" applyFont="1" applyFill="1" applyAlignment="1"/>
    <xf numFmtId="49" fontId="0" fillId="0" borderId="0" xfId="0" applyNumberFormat="1" applyFont="1" applyFill="1" applyAlignment="1"/>
    <xf numFmtId="49" fontId="4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49" fontId="8" fillId="0" borderId="0" xfId="0" applyNumberFormat="1" applyFont="1" applyFill="1" applyAlignment="1"/>
    <xf numFmtId="49" fontId="14" fillId="0" borderId="0" xfId="0" applyNumberFormat="1" applyFont="1" applyFill="1" applyAlignment="1"/>
    <xf numFmtId="0" fontId="14" fillId="0" borderId="0" xfId="0" applyFont="1" applyFill="1" applyAlignment="1"/>
    <xf numFmtId="164" fontId="0" fillId="0" borderId="0" xfId="0" applyNumberFormat="1" applyFont="1" applyFill="1" applyBorder="1" applyAlignment="1"/>
    <xf numFmtId="49" fontId="6" fillId="0" borderId="0" xfId="0" applyNumberFormat="1" applyFont="1" applyFill="1" applyAlignment="1"/>
    <xf numFmtId="41" fontId="0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/>
    <xf numFmtId="165" fontId="4" fillId="0" borderId="4" xfId="0" applyNumberFormat="1" applyFont="1" applyFill="1" applyBorder="1" applyAlignment="1"/>
    <xf numFmtId="165" fontId="4" fillId="0" borderId="3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/>
    <xf numFmtId="37" fontId="3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43" fontId="3" fillId="0" borderId="0" xfId="3" applyFont="1" applyFill="1" applyBorder="1" applyAlignment="1">
      <alignment horizontal="right"/>
    </xf>
    <xf numFmtId="41" fontId="3" fillId="0" borderId="0" xfId="3" applyNumberFormat="1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left"/>
    </xf>
    <xf numFmtId="164" fontId="7" fillId="0" borderId="0" xfId="3" applyNumberFormat="1" applyFont="1" applyFill="1" applyBorder="1" applyAlignment="1">
      <alignment horizontal="right"/>
    </xf>
    <xf numFmtId="43" fontId="7" fillId="0" borderId="0" xfId="3" applyFont="1" applyFill="1" applyBorder="1" applyAlignment="1">
      <alignment horizontal="right"/>
    </xf>
    <xf numFmtId="41" fontId="3" fillId="0" borderId="1" xfId="3" applyNumberFormat="1" applyFont="1" applyFill="1" applyBorder="1" applyAlignment="1">
      <alignment horizontal="right"/>
    </xf>
    <xf numFmtId="43" fontId="8" fillId="0" borderId="0" xfId="3" applyFont="1" applyFill="1" applyAlignment="1">
      <alignment horizontal="right"/>
    </xf>
    <xf numFmtId="43" fontId="8" fillId="0" borderId="0" xfId="3" applyFont="1" applyFill="1" applyBorder="1" applyAlignment="1">
      <alignment horizontal="right"/>
    </xf>
    <xf numFmtId="41" fontId="4" fillId="0" borderId="1" xfId="3" applyNumberFormat="1" applyFont="1" applyFill="1" applyBorder="1" applyAlignment="1">
      <alignment horizontal="right"/>
    </xf>
    <xf numFmtId="164" fontId="8" fillId="0" borderId="0" xfId="3" applyNumberFormat="1" applyFont="1" applyFill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43" fontId="3" fillId="0" borderId="0" xfId="1" applyFont="1" applyFill="1" applyAlignment="1"/>
    <xf numFmtId="0" fontId="0" fillId="0" borderId="0" xfId="0" applyNumberFormat="1" applyFont="1" applyFill="1" applyAlignment="1">
      <alignment horizontal="left"/>
    </xf>
    <xf numFmtId="167" fontId="4" fillId="0" borderId="3" xfId="0" applyNumberFormat="1" applyFont="1" applyFill="1" applyBorder="1" applyAlignment="1"/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41" fontId="4" fillId="0" borderId="4" xfId="3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5" fillId="0" borderId="0" xfId="0" applyNumberFormat="1" applyFont="1" applyFill="1" applyAlignment="1">
      <alignment horizontal="center"/>
    </xf>
    <xf numFmtId="41" fontId="0" fillId="0" borderId="0" xfId="3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7" fillId="0" borderId="0" xfId="0" applyFont="1" applyFill="1" applyBorder="1" applyAlignment="1"/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left"/>
    </xf>
    <xf numFmtId="167" fontId="4" fillId="0" borderId="0" xfId="0" applyNumberFormat="1" applyFont="1" applyFill="1" applyBorder="1" applyAlignment="1"/>
    <xf numFmtId="164" fontId="7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164" fontId="3" fillId="0" borderId="0" xfId="3" applyNumberFormat="1" applyFont="1" applyFill="1" applyAlignment="1"/>
    <xf numFmtId="41" fontId="0" fillId="0" borderId="0" xfId="3" applyNumberFormat="1" applyFont="1" applyFill="1" applyAlignment="1">
      <alignment horizontal="right"/>
    </xf>
    <xf numFmtId="43" fontId="4" fillId="0" borderId="0" xfId="3" applyFont="1" applyFill="1" applyAlignment="1"/>
    <xf numFmtId="164" fontId="3" fillId="0" borderId="1" xfId="3" applyNumberFormat="1" applyFont="1" applyFill="1" applyBorder="1" applyAlignment="1"/>
    <xf numFmtId="43" fontId="5" fillId="0" borderId="0" xfId="3" applyFont="1" applyFill="1" applyAlignment="1">
      <alignment horizontal="center"/>
    </xf>
    <xf numFmtId="164" fontId="3" fillId="0" borderId="1" xfId="3" applyNumberFormat="1" applyFont="1" applyFill="1" applyBorder="1" applyAlignment="1">
      <alignment horizontal="right"/>
    </xf>
    <xf numFmtId="167" fontId="4" fillId="0" borderId="3" xfId="3" applyNumberFormat="1" applyFont="1" applyFill="1" applyBorder="1" applyAlignment="1"/>
    <xf numFmtId="167" fontId="4" fillId="0" borderId="0" xfId="3" applyNumberFormat="1" applyFont="1" applyFill="1" applyBorder="1" applyAlignment="1"/>
    <xf numFmtId="164" fontId="3" fillId="0" borderId="0" xfId="3" applyNumberFormat="1" applyFont="1" applyFill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164" fontId="4" fillId="0" borderId="1" xfId="3" applyNumberFormat="1" applyFont="1" applyFill="1" applyBorder="1" applyAlignment="1">
      <alignment horizontal="right"/>
    </xf>
    <xf numFmtId="164" fontId="3" fillId="0" borderId="0" xfId="3" applyNumberFormat="1" applyFont="1" applyFill="1" applyBorder="1" applyAlignment="1">
      <alignment horizontal="right"/>
    </xf>
    <xf numFmtId="41" fontId="4" fillId="0" borderId="0" xfId="1" applyNumberFormat="1" applyFont="1" applyFill="1" applyAlignment="1">
      <alignment horizontal="right"/>
    </xf>
    <xf numFmtId="164" fontId="4" fillId="0" borderId="2" xfId="3" applyNumberFormat="1" applyFont="1" applyFill="1" applyBorder="1" applyAlignment="1">
      <alignment horizontal="right"/>
    </xf>
    <xf numFmtId="41" fontId="4" fillId="0" borderId="2" xfId="3" applyNumberFormat="1" applyFont="1" applyFill="1" applyBorder="1" applyAlignment="1">
      <alignment horizontal="right"/>
    </xf>
    <xf numFmtId="164" fontId="0" fillId="0" borderId="0" xfId="3" applyNumberFormat="1" applyFont="1" applyFill="1" applyBorder="1" applyAlignment="1">
      <alignment horizontal="right"/>
    </xf>
    <xf numFmtId="164" fontId="0" fillId="0" borderId="0" xfId="3" applyNumberFormat="1" applyFont="1" applyFill="1" applyAlignment="1">
      <alignment horizontal="right"/>
    </xf>
    <xf numFmtId="164" fontId="2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3" fontId="7" fillId="0" borderId="0" xfId="3" applyFont="1" applyFill="1" applyAlignment="1">
      <alignment horizontal="right"/>
    </xf>
    <xf numFmtId="165" fontId="7" fillId="0" borderId="0" xfId="0" applyNumberFormat="1" applyFont="1" applyFill="1" applyAlignment="1">
      <alignment horizontal="center"/>
    </xf>
    <xf numFmtId="43" fontId="8" fillId="0" borderId="5" xfId="3" applyFont="1" applyFill="1" applyBorder="1" applyAlignment="1">
      <alignment horizontal="right"/>
    </xf>
    <xf numFmtId="165" fontId="8" fillId="0" borderId="5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43" fontId="3" fillId="0" borderId="0" xfId="3" applyFont="1" applyFill="1" applyAlignment="1">
      <alignment horizontal="right"/>
    </xf>
    <xf numFmtId="164" fontId="0" fillId="0" borderId="0" xfId="1" applyNumberFormat="1" applyFont="1" applyFill="1" applyBorder="1"/>
    <xf numFmtId="43" fontId="0" fillId="0" borderId="0" xfId="3" applyFont="1" applyFill="1" applyBorder="1" applyAlignment="1">
      <alignment horizontal="right"/>
    </xf>
    <xf numFmtId="164" fontId="3" fillId="0" borderId="6" xfId="3" applyNumberFormat="1" applyFont="1" applyFill="1" applyBorder="1" applyAlignment="1">
      <alignment horizontal="right"/>
    </xf>
    <xf numFmtId="43" fontId="3" fillId="0" borderId="6" xfId="3" applyFont="1" applyFill="1" applyBorder="1" applyAlignment="1">
      <alignment horizontal="right"/>
    </xf>
    <xf numFmtId="49" fontId="7" fillId="0" borderId="0" xfId="0" applyNumberFormat="1" applyFont="1" applyFill="1" applyAlignment="1"/>
    <xf numFmtId="0" fontId="9" fillId="0" borderId="0" xfId="0" applyFont="1" applyFill="1" applyAlignment="1"/>
    <xf numFmtId="164" fontId="3" fillId="0" borderId="0" xfId="5" applyNumberFormat="1" applyFont="1" applyFill="1" applyAlignment="1">
      <alignment horizontal="right"/>
    </xf>
    <xf numFmtId="43" fontId="3" fillId="0" borderId="0" xfId="5" applyFont="1" applyFill="1" applyAlignment="1">
      <alignment horizontal="right"/>
    </xf>
    <xf numFmtId="43" fontId="23" fillId="0" borderId="0" xfId="1" applyFont="1" applyFill="1" applyAlignment="1">
      <alignment horizontal="right"/>
    </xf>
    <xf numFmtId="43" fontId="3" fillId="0" borderId="0" xfId="0" applyNumberFormat="1" applyFont="1" applyFill="1" applyAlignment="1"/>
    <xf numFmtId="43" fontId="4" fillId="0" borderId="0" xfId="0" applyNumberFormat="1" applyFont="1" applyFill="1" applyAlignment="1"/>
    <xf numFmtId="164" fontId="12" fillId="0" borderId="0" xfId="0" applyNumberFormat="1" applyFont="1" applyFill="1" applyAlignment="1"/>
    <xf numFmtId="49" fontId="8" fillId="0" borderId="0" xfId="0" applyNumberFormat="1" applyFont="1" applyAlignment="1"/>
    <xf numFmtId="0" fontId="7" fillId="0" borderId="0" xfId="0" applyFont="1" applyAlignment="1"/>
    <xf numFmtId="165" fontId="0" fillId="0" borderId="0" xfId="0" applyNumberFormat="1" applyFont="1" applyFill="1" applyBorder="1" applyAlignment="1">
      <alignment horizontal="right"/>
    </xf>
    <xf numFmtId="0" fontId="0" fillId="0" borderId="0" xfId="0" applyNumberFormat="1" applyFill="1" applyAlignment="1">
      <alignment horizontal="left" indent="1"/>
    </xf>
    <xf numFmtId="43" fontId="4" fillId="0" borderId="0" xfId="0" applyNumberFormat="1" applyFont="1" applyFill="1" applyBorder="1" applyAlignment="1"/>
    <xf numFmtId="41" fontId="4" fillId="0" borderId="4" xfId="1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/>
    <xf numFmtId="41" fontId="4" fillId="0" borderId="1" xfId="1" applyNumberFormat="1" applyFont="1" applyFill="1" applyBorder="1" applyAlignment="1">
      <alignment horizontal="right"/>
    </xf>
    <xf numFmtId="41" fontId="4" fillId="0" borderId="3" xfId="1" applyNumberFormat="1" applyFont="1" applyFill="1" applyBorder="1" applyAlignment="1">
      <alignment horizontal="right"/>
    </xf>
    <xf numFmtId="41" fontId="3" fillId="0" borderId="0" xfId="3" applyNumberFormat="1" applyFont="1" applyFill="1" applyAlignment="1">
      <alignment horizontal="right"/>
    </xf>
    <xf numFmtId="0" fontId="0" fillId="0" borderId="0" xfId="0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43" fontId="3" fillId="0" borderId="0" xfId="1" applyFont="1"/>
    <xf numFmtId="164" fontId="3" fillId="0" borderId="0" xfId="1" applyNumberFormat="1" applyFont="1"/>
    <xf numFmtId="43" fontId="24" fillId="0" borderId="0" xfId="1" applyFont="1"/>
    <xf numFmtId="49" fontId="4" fillId="0" borderId="0" xfId="0" applyNumberFormat="1" applyFont="1"/>
    <xf numFmtId="164" fontId="5" fillId="0" borderId="0" xfId="3" applyNumberFormat="1" applyFont="1" applyAlignment="1">
      <alignment horizontal="right"/>
    </xf>
    <xf numFmtId="164" fontId="20" fillId="0" borderId="0" xfId="1" applyNumberFormat="1" applyFont="1"/>
    <xf numFmtId="49" fontId="3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6" fillId="0" borderId="0" xfId="0" applyNumberFormat="1" applyFont="1"/>
    <xf numFmtId="165" fontId="3" fillId="0" borderId="0" xfId="0" applyNumberFormat="1" applyFont="1"/>
    <xf numFmtId="41" fontId="3" fillId="0" borderId="0" xfId="1" applyNumberFormat="1" applyFont="1" applyAlignment="1">
      <alignment horizontal="right"/>
    </xf>
    <xf numFmtId="165" fontId="0" fillId="0" borderId="0" xfId="0" applyNumberFormat="1"/>
    <xf numFmtId="164" fontId="0" fillId="0" borderId="0" xfId="1" applyNumberFormat="1" applyFont="1"/>
    <xf numFmtId="49" fontId="0" fillId="0" borderId="0" xfId="0" applyNumberFormat="1"/>
    <xf numFmtId="41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1" fontId="0" fillId="0" borderId="1" xfId="1" applyNumberFormat="1" applyFont="1" applyBorder="1" applyAlignment="1">
      <alignment horizontal="right"/>
    </xf>
    <xf numFmtId="43" fontId="0" fillId="0" borderId="0" xfId="1" applyFont="1" applyAlignment="1">
      <alignment horizontal="right"/>
    </xf>
    <xf numFmtId="164" fontId="0" fillId="0" borderId="1" xfId="1" applyNumberFormat="1" applyFont="1" applyBorder="1"/>
    <xf numFmtId="0" fontId="6" fillId="0" borderId="0" xfId="0" applyFont="1" applyAlignment="1">
      <alignment horizontal="center"/>
    </xf>
    <xf numFmtId="165" fontId="4" fillId="0" borderId="0" xfId="0" applyNumberFormat="1" applyFont="1"/>
    <xf numFmtId="165" fontId="4" fillId="0" borderId="1" xfId="0" applyNumberFormat="1" applyFont="1" applyBorder="1"/>
    <xf numFmtId="0" fontId="4" fillId="0" borderId="0" xfId="0" applyFont="1"/>
    <xf numFmtId="43" fontId="4" fillId="0" borderId="0" xfId="1" applyFont="1"/>
    <xf numFmtId="164" fontId="4" fillId="0" borderId="0" xfId="1" applyNumberFormat="1" applyFont="1"/>
    <xf numFmtId="49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3" fillId="0" borderId="0" xfId="1" applyNumberFormat="1" applyFont="1" applyAlignment="1">
      <alignment horizontal="right"/>
    </xf>
    <xf numFmtId="0" fontId="24" fillId="0" borderId="0" xfId="1" applyNumberFormat="1" applyFont="1"/>
    <xf numFmtId="164" fontId="0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164" fontId="3" fillId="0" borderId="1" xfId="1" applyNumberFormat="1" applyFont="1" applyBorder="1"/>
    <xf numFmtId="165" fontId="3" fillId="0" borderId="1" xfId="0" applyNumberFormat="1" applyFont="1" applyBorder="1"/>
    <xf numFmtId="165" fontId="4" fillId="0" borderId="3" xfId="0" applyNumberFormat="1" applyFont="1" applyBorder="1"/>
    <xf numFmtId="43" fontId="22" fillId="0" borderId="0" xfId="1" applyFont="1" applyAlignment="1">
      <alignment horizontal="right"/>
    </xf>
    <xf numFmtId="164" fontId="22" fillId="0" borderId="0" xfId="1" applyNumberFormat="1" applyFont="1" applyAlignment="1">
      <alignment horizontal="right"/>
    </xf>
    <xf numFmtId="41" fontId="22" fillId="0" borderId="0" xfId="1" applyNumberFormat="1" applyFont="1" applyAlignment="1">
      <alignment horizontal="right"/>
    </xf>
    <xf numFmtId="43" fontId="25" fillId="0" borderId="0" xfId="1" applyFont="1"/>
    <xf numFmtId="37" fontId="3" fillId="0" borderId="0" xfId="0" applyNumberFormat="1" applyFont="1"/>
    <xf numFmtId="164" fontId="7" fillId="0" borderId="0" xfId="1" applyNumberFormat="1" applyFont="1"/>
    <xf numFmtId="164" fontId="3" fillId="0" borderId="1" xfId="1" applyNumberFormat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2" fillId="0" borderId="0" xfId="0" applyFont="1"/>
    <xf numFmtId="164" fontId="3" fillId="0" borderId="3" xfId="1" applyNumberFormat="1" applyFont="1" applyBorder="1"/>
    <xf numFmtId="165" fontId="3" fillId="0" borderId="3" xfId="0" applyNumberFormat="1" applyFont="1" applyBorder="1"/>
    <xf numFmtId="165" fontId="3" fillId="0" borderId="0" xfId="1" applyNumberFormat="1" applyFont="1"/>
    <xf numFmtId="165" fontId="7" fillId="0" borderId="0" xfId="1" applyNumberFormat="1" applyFont="1"/>
    <xf numFmtId="164" fontId="5" fillId="0" borderId="0" xfId="0" applyNumberFormat="1" applyFont="1" applyAlignment="1">
      <alignment horizontal="center"/>
    </xf>
    <xf numFmtId="164" fontId="3" fillId="0" borderId="0" xfId="0" applyNumberFormat="1" applyFont="1"/>
    <xf numFmtId="165" fontId="0" fillId="0" borderId="0" xfId="1" applyNumberFormat="1" applyFont="1"/>
    <xf numFmtId="165" fontId="0" fillId="0" borderId="1" xfId="0" applyNumberFormat="1" applyBorder="1"/>
    <xf numFmtId="37" fontId="4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1" fontId="4" fillId="0" borderId="0" xfId="3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65" fontId="8" fillId="0" borderId="0" xfId="0" applyNumberFormat="1" applyFont="1" applyAlignment="1">
      <alignment horizontal="right"/>
    </xf>
    <xf numFmtId="41" fontId="4" fillId="0" borderId="0" xfId="3" applyNumberFormat="1" applyFont="1" applyAlignment="1">
      <alignment horizontal="right"/>
    </xf>
    <xf numFmtId="49" fontId="9" fillId="0" borderId="0" xfId="0" applyNumberFormat="1" applyFont="1"/>
    <xf numFmtId="0" fontId="10" fillId="0" borderId="0" xfId="0" applyFont="1"/>
    <xf numFmtId="0" fontId="11" fillId="0" borderId="0" xfId="0" applyFont="1"/>
    <xf numFmtId="41" fontId="0" fillId="0" borderId="0" xfId="0" applyNumberFormat="1"/>
    <xf numFmtId="41" fontId="5" fillId="0" borderId="0" xfId="0" applyNumberFormat="1" applyFont="1" applyAlignment="1">
      <alignment horizontal="right"/>
    </xf>
    <xf numFmtId="0" fontId="0" fillId="0" borderId="1" xfId="0" applyBorder="1"/>
    <xf numFmtId="41" fontId="0" fillId="0" borderId="1" xfId="0" applyNumberFormat="1" applyBorder="1"/>
    <xf numFmtId="41" fontId="4" fillId="0" borderId="0" xfId="0" applyNumberFormat="1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1" fontId="3" fillId="0" borderId="0" xfId="0" applyNumberFormat="1" applyFont="1"/>
    <xf numFmtId="164" fontId="0" fillId="0" borderId="0" xfId="0" applyNumberFormat="1" applyAlignment="1">
      <alignment horizontal="center"/>
    </xf>
    <xf numFmtId="41" fontId="7" fillId="0" borderId="0" xfId="0" applyNumberFormat="1" applyFont="1" applyAlignment="1">
      <alignment horizontal="center"/>
    </xf>
    <xf numFmtId="49" fontId="7" fillId="0" borderId="0" xfId="0" applyNumberFormat="1" applyFont="1"/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1" fontId="7" fillId="0" borderId="1" xfId="0" applyNumberFormat="1" applyFont="1" applyBorder="1" applyAlignment="1">
      <alignment horizontal="center"/>
    </xf>
    <xf numFmtId="41" fontId="13" fillId="0" borderId="0" xfId="0" applyNumberFormat="1" applyFont="1" applyAlignment="1">
      <alignment horizontal="center"/>
    </xf>
    <xf numFmtId="49" fontId="8" fillId="0" borderId="0" xfId="0" applyNumberFormat="1" applyFont="1"/>
    <xf numFmtId="41" fontId="8" fillId="0" borderId="0" xfId="0" applyNumberFormat="1" applyFont="1" applyAlignment="1">
      <alignment horizontal="right"/>
    </xf>
    <xf numFmtId="0" fontId="7" fillId="0" borderId="0" xfId="0" applyFont="1"/>
    <xf numFmtId="41" fontId="3" fillId="0" borderId="1" xfId="3" applyNumberFormat="1" applyFont="1" applyBorder="1" applyAlignment="1">
      <alignment horizontal="right"/>
    </xf>
    <xf numFmtId="43" fontId="7" fillId="0" borderId="0" xfId="3" applyFont="1" applyAlignment="1">
      <alignment horizontal="right"/>
    </xf>
    <xf numFmtId="41" fontId="3" fillId="0" borderId="0" xfId="3" applyNumberFormat="1" applyFont="1" applyAlignment="1">
      <alignment horizontal="right"/>
    </xf>
    <xf numFmtId="41" fontId="4" fillId="0" borderId="4" xfId="3" applyNumberFormat="1" applyFont="1" applyBorder="1" applyAlignment="1">
      <alignment horizontal="right"/>
    </xf>
    <xf numFmtId="43" fontId="8" fillId="0" borderId="0" xfId="3" applyFont="1" applyAlignment="1">
      <alignment horizontal="right"/>
    </xf>
    <xf numFmtId="43" fontId="4" fillId="0" borderId="0" xfId="3" applyFont="1" applyAlignment="1">
      <alignment horizontal="right"/>
    </xf>
    <xf numFmtId="165" fontId="8" fillId="0" borderId="0" xfId="0" applyNumberFormat="1" applyFont="1" applyAlignment="1">
      <alignment horizontal="center"/>
    </xf>
    <xf numFmtId="165" fontId="8" fillId="0" borderId="0" xfId="0" quotePrefix="1" applyNumberFormat="1" applyFont="1" applyAlignment="1">
      <alignment horizontal="right"/>
    </xf>
    <xf numFmtId="4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0" fillId="0" borderId="0" xfId="0" applyNumberFormat="1"/>
    <xf numFmtId="41" fontId="0" fillId="0" borderId="1" xfId="3" applyNumberFormat="1" applyFont="1" applyBorder="1" applyAlignment="1">
      <alignment horizontal="right"/>
    </xf>
    <xf numFmtId="0" fontId="8" fillId="0" borderId="0" xfId="0" applyFont="1"/>
    <xf numFmtId="41" fontId="4" fillId="0" borderId="1" xfId="3" applyNumberFormat="1" applyFont="1" applyBorder="1" applyAlignment="1">
      <alignment horizontal="right"/>
    </xf>
    <xf numFmtId="49" fontId="14" fillId="0" borderId="0" xfId="0" applyNumberFormat="1" applyFont="1"/>
    <xf numFmtId="0" fontId="14" fillId="0" borderId="0" xfId="0" applyFont="1"/>
    <xf numFmtId="164" fontId="7" fillId="0" borderId="0" xfId="3" applyNumberFormat="1" applyFont="1" applyAlignment="1">
      <alignment horizontal="right"/>
    </xf>
    <xf numFmtId="165" fontId="7" fillId="0" borderId="0" xfId="0" applyNumberFormat="1" applyFont="1" applyAlignment="1">
      <alignment horizontal="center"/>
    </xf>
    <xf numFmtId="43" fontId="3" fillId="0" borderId="0" xfId="3" applyFont="1" applyAlignment="1">
      <alignment horizontal="right"/>
    </xf>
    <xf numFmtId="164" fontId="8" fillId="0" borderId="0" xfId="0" applyNumberFormat="1" applyFont="1" applyAlignment="1">
      <alignment horizontal="center"/>
    </xf>
    <xf numFmtId="164" fontId="4" fillId="0" borderId="0" xfId="0" applyNumberFormat="1" applyFont="1"/>
    <xf numFmtId="165" fontId="8" fillId="0" borderId="3" xfId="0" applyNumberFormat="1" applyFont="1" applyBorder="1" applyAlignment="1">
      <alignment horizontal="right"/>
    </xf>
    <xf numFmtId="41" fontId="8" fillId="0" borderId="3" xfId="0" applyNumberFormat="1" applyFont="1" applyBorder="1" applyAlignment="1">
      <alignment horizontal="right"/>
    </xf>
    <xf numFmtId="41" fontId="0" fillId="0" borderId="0" xfId="1" applyNumberFormat="1" applyFont="1"/>
    <xf numFmtId="43" fontId="3" fillId="0" borderId="0" xfId="1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1" fontId="0" fillId="0" borderId="0" xfId="1" applyNumberFormat="1" applyFont="1" applyBorder="1" applyAlignment="1">
      <alignment horizontal="right"/>
    </xf>
    <xf numFmtId="0" fontId="0" fillId="0" borderId="0" xfId="0" quotePrefix="1" applyNumberFormat="1" applyFill="1" applyAlignment="1">
      <alignment horizontal="left"/>
    </xf>
    <xf numFmtId="0" fontId="9" fillId="0" borderId="0" xfId="0" applyFont="1" applyFill="1" applyBorder="1" applyAlignment="1"/>
    <xf numFmtId="0" fontId="15" fillId="0" borderId="0" xfId="0" applyFont="1" applyFill="1" applyBorder="1" applyAlignment="1"/>
    <xf numFmtId="164" fontId="4" fillId="0" borderId="0" xfId="1" applyNumberFormat="1" applyFont="1" applyFill="1" applyBorder="1" applyAlignmen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1" fontId="0" fillId="0" borderId="0" xfId="0" applyNumberFormat="1" applyFill="1" applyAlignment="1"/>
    <xf numFmtId="37" fontId="0" fillId="0" borderId="0" xfId="0" applyNumberFormat="1" applyFont="1" applyFill="1" applyAlignment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1" fontId="4" fillId="0" borderId="2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164" fontId="3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1" fontId="0" fillId="0" borderId="0" xfId="1" applyNumberFormat="1" applyFont="1" applyFill="1" applyBorder="1" applyAlignment="1">
      <alignment horizontal="right" vertical="center"/>
    </xf>
    <xf numFmtId="43" fontId="3" fillId="0" borderId="0" xfId="3" applyFont="1" applyFill="1" applyAlignment="1">
      <alignment vertical="center"/>
    </xf>
    <xf numFmtId="41" fontId="4" fillId="0" borderId="0" xfId="1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164" fontId="3" fillId="0" borderId="0" xfId="3" applyNumberFormat="1" applyFont="1" applyFill="1" applyAlignment="1">
      <alignment horizontal="right" vertical="center"/>
    </xf>
    <xf numFmtId="41" fontId="0" fillId="0" borderId="0" xfId="3" applyNumberFormat="1" applyFont="1" applyFill="1" applyAlignment="1">
      <alignment horizontal="right" vertical="center"/>
    </xf>
    <xf numFmtId="49" fontId="0" fillId="0" borderId="0" xfId="0" applyNumberFormat="1" applyFill="1" applyAlignment="1">
      <alignment vertical="center"/>
    </xf>
    <xf numFmtId="37" fontId="3" fillId="0" borderId="0" xfId="0" applyNumberFormat="1" applyFont="1" applyFill="1" applyAlignment="1">
      <alignment vertical="center"/>
    </xf>
    <xf numFmtId="41" fontId="0" fillId="0" borderId="0" xfId="1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vertical="center"/>
    </xf>
    <xf numFmtId="43" fontId="4" fillId="0" borderId="0" xfId="3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164" fontId="3" fillId="0" borderId="1" xfId="3" applyNumberFormat="1" applyFont="1" applyFill="1" applyBorder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164" fontId="4" fillId="0" borderId="0" xfId="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1" xfId="3" applyNumberFormat="1" applyFont="1" applyFill="1" applyBorder="1" applyAlignment="1">
      <alignment horizontal="right" vertical="center"/>
    </xf>
    <xf numFmtId="43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164" fontId="0" fillId="0" borderId="0" xfId="3" applyNumberFormat="1" applyFont="1" applyFill="1" applyAlignment="1">
      <alignment horizontal="right" vertical="center"/>
    </xf>
    <xf numFmtId="164" fontId="0" fillId="0" borderId="0" xfId="1" applyNumberFormat="1" applyFont="1" applyFill="1" applyAlignment="1">
      <alignment horizontal="right"/>
    </xf>
    <xf numFmtId="167" fontId="4" fillId="0" borderId="3" xfId="3" applyNumberFormat="1" applyFont="1" applyFill="1" applyBorder="1"/>
    <xf numFmtId="165" fontId="3" fillId="0" borderId="0" xfId="0" applyNumberFormat="1" applyFont="1" applyFill="1"/>
    <xf numFmtId="167" fontId="4" fillId="0" borderId="3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1" xfId="3" applyNumberFormat="1" applyFont="1" applyFill="1" applyBorder="1" applyAlignment="1">
      <alignment horizontal="right"/>
    </xf>
    <xf numFmtId="165" fontId="0" fillId="0" borderId="0" xfId="0" applyNumberFormat="1" applyFont="1"/>
    <xf numFmtId="0" fontId="2" fillId="0" borderId="0" xfId="0" applyFont="1"/>
    <xf numFmtId="0" fontId="18" fillId="0" borderId="0" xfId="0" applyFont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/>
    </xf>
    <xf numFmtId="0" fontId="6" fillId="0" borderId="0" xfId="0" applyFont="1"/>
    <xf numFmtId="165" fontId="7" fillId="0" borderId="0" xfId="0" applyNumberFormat="1" applyFont="1"/>
    <xf numFmtId="0" fontId="0" fillId="0" borderId="0" xfId="0" applyAlignment="1">
      <alignment horizontal="left" indent="1"/>
    </xf>
    <xf numFmtId="165" fontId="5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center"/>
    </xf>
    <xf numFmtId="165" fontId="0" fillId="0" borderId="1" xfId="0" applyNumberFormat="1" applyBorder="1" applyAlignment="1">
      <alignment horizontal="right"/>
    </xf>
    <xf numFmtId="165" fontId="4" fillId="0" borderId="4" xfId="0" applyNumberFormat="1" applyFont="1" applyBorder="1"/>
    <xf numFmtId="164" fontId="3" fillId="0" borderId="0" xfId="1" applyNumberFormat="1" applyFont="1" applyFill="1" applyAlignment="1"/>
    <xf numFmtId="164" fontId="3" fillId="0" borderId="0" xfId="1" applyNumberFormat="1" applyFont="1" applyFill="1" applyBorder="1" applyAlignment="1"/>
    <xf numFmtId="0" fontId="5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left" indent="2"/>
    </xf>
    <xf numFmtId="165" fontId="3" fillId="0" borderId="0" xfId="0" quotePrefix="1" applyNumberFormat="1" applyFont="1"/>
    <xf numFmtId="0" fontId="4" fillId="0" borderId="0" xfId="0" applyFont="1" applyAlignment="1">
      <alignment horizontal="left" indent="2"/>
    </xf>
    <xf numFmtId="165" fontId="4" fillId="0" borderId="2" xfId="0" applyNumberFormat="1" applyFont="1" applyBorder="1"/>
    <xf numFmtId="0" fontId="5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3" fillId="0" borderId="0" xfId="0" applyFont="1" applyFill="1"/>
    <xf numFmtId="164" fontId="5" fillId="0" borderId="0" xfId="3" applyNumberFormat="1" applyFont="1" applyFill="1" applyAlignment="1">
      <alignment horizontal="right"/>
    </xf>
    <xf numFmtId="49" fontId="4" fillId="0" borderId="0" xfId="0" applyNumberFormat="1" applyFont="1" applyFill="1"/>
    <xf numFmtId="41" fontId="3" fillId="0" borderId="5" xfId="3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3" xfId="5" xr:uid="{00000000-0005-0000-0000-000004000000}"/>
    <cellStyle name="Currency 2" xfId="6" xr:uid="{00000000-0005-0000-0000-000005000000}"/>
    <cellStyle name="Normal" xfId="0" builtinId="0"/>
    <cellStyle name="Normal 2" xfId="7" xr:uid="{00000000-0005-0000-0000-000007000000}"/>
    <cellStyle name="Normal 5" xfId="8" xr:uid="{00000000-0005-0000-0000-000008000000}"/>
    <cellStyle name="Normal 68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7FCE-859E-4B77-95C6-F5F7A0ECC5E6}">
  <dimension ref="A1:V132"/>
  <sheetViews>
    <sheetView view="pageBreakPreview" topLeftCell="A118" zoomScaleNormal="85" zoomScaleSheetLayoutView="100" workbookViewId="0">
      <selection activeCell="B72" sqref="B72"/>
    </sheetView>
  </sheetViews>
  <sheetFormatPr defaultColWidth="9.125" defaultRowHeight="21.6" x14ac:dyDescent="0.55000000000000004"/>
  <cols>
    <col min="1" max="1" width="43" style="169" customWidth="1"/>
    <col min="2" max="2" width="8.125" style="161" customWidth="1"/>
    <col min="3" max="3" width="1.375" style="162" customWidth="1"/>
    <col min="4" max="4" width="14" style="162" customWidth="1"/>
    <col min="5" max="5" width="1.375" style="162" customWidth="1"/>
    <col min="6" max="6" width="13.5" style="162" customWidth="1"/>
    <col min="7" max="7" width="1.375" style="162" customWidth="1"/>
    <col min="8" max="8" width="14" style="162" customWidth="1"/>
    <col min="9" max="9" width="1.375" style="162" customWidth="1"/>
    <col min="10" max="10" width="13.5" style="162" customWidth="1"/>
    <col min="11" max="11" width="10.25" style="162" bestFit="1" customWidth="1"/>
    <col min="12" max="12" width="21.125" style="163" customWidth="1"/>
    <col min="13" max="13" width="2" style="163" customWidth="1"/>
    <col min="14" max="14" width="21.125" style="163" customWidth="1"/>
    <col min="15" max="15" width="12" style="164" customWidth="1"/>
    <col min="16" max="16" width="21.375" style="165" bestFit="1" customWidth="1"/>
    <col min="17" max="17" width="1.75" style="165" customWidth="1"/>
    <col min="18" max="18" width="21.375" style="165" bestFit="1" customWidth="1"/>
    <col min="19" max="19" width="18.75" style="162" customWidth="1"/>
    <col min="20" max="21" width="9.125" style="162"/>
    <col min="22" max="22" width="12.625" style="164" customWidth="1"/>
    <col min="23" max="16384" width="9.125" style="162"/>
  </cols>
  <sheetData>
    <row r="1" spans="1:15" ht="22.5" customHeight="1" x14ac:dyDescent="0.6">
      <c r="A1" s="160" t="s">
        <v>36</v>
      </c>
    </row>
    <row r="2" spans="1:15" ht="22.5" customHeight="1" x14ac:dyDescent="0.6">
      <c r="A2" s="160" t="s">
        <v>77</v>
      </c>
    </row>
    <row r="3" spans="1:15" ht="22.5" customHeight="1" x14ac:dyDescent="0.6">
      <c r="A3" s="166"/>
      <c r="J3" s="167" t="s">
        <v>75</v>
      </c>
      <c r="O3" s="168"/>
    </row>
    <row r="4" spans="1:15" ht="22.5" customHeight="1" x14ac:dyDescent="0.6">
      <c r="C4" s="161"/>
      <c r="D4" s="363" t="s">
        <v>37</v>
      </c>
      <c r="E4" s="363"/>
      <c r="F4" s="363"/>
      <c r="G4" s="170"/>
      <c r="H4" s="363" t="s">
        <v>35</v>
      </c>
      <c r="I4" s="363"/>
      <c r="J4" s="363"/>
      <c r="O4" s="168"/>
    </row>
    <row r="5" spans="1:15" ht="22.5" customHeight="1" x14ac:dyDescent="0.55000000000000004">
      <c r="C5" s="171"/>
      <c r="D5" s="172" t="s">
        <v>253</v>
      </c>
      <c r="E5" s="173"/>
      <c r="F5" s="172" t="s">
        <v>186</v>
      </c>
      <c r="G5" s="173"/>
      <c r="H5" s="172" t="s">
        <v>253</v>
      </c>
      <c r="I5" s="173"/>
      <c r="J5" s="172" t="s">
        <v>186</v>
      </c>
      <c r="O5" s="168"/>
    </row>
    <row r="6" spans="1:15" ht="22.5" customHeight="1" x14ac:dyDescent="0.55000000000000004">
      <c r="B6" s="161" t="s">
        <v>1</v>
      </c>
      <c r="C6" s="171"/>
      <c r="D6" s="173">
        <v>2563</v>
      </c>
      <c r="E6" s="171"/>
      <c r="F6" s="173">
        <v>2562</v>
      </c>
      <c r="G6" s="173"/>
      <c r="H6" s="173">
        <v>2563</v>
      </c>
      <c r="I6" s="171"/>
      <c r="J6" s="173">
        <v>2562</v>
      </c>
      <c r="L6" s="174"/>
      <c r="M6" s="174"/>
      <c r="O6" s="168"/>
    </row>
    <row r="7" spans="1:15" ht="22.5" customHeight="1" x14ac:dyDescent="0.6">
      <c r="A7" s="160" t="s">
        <v>0</v>
      </c>
      <c r="D7" s="175" t="s">
        <v>196</v>
      </c>
      <c r="E7" s="171"/>
      <c r="F7" s="176"/>
      <c r="G7" s="173"/>
      <c r="H7" s="175" t="s">
        <v>196</v>
      </c>
      <c r="I7" s="171"/>
      <c r="J7" s="176"/>
      <c r="O7" s="168"/>
    </row>
    <row r="8" spans="1:15" ht="22.5" customHeight="1" x14ac:dyDescent="0.55000000000000004">
      <c r="C8" s="171"/>
      <c r="D8" s="173"/>
      <c r="E8" s="171"/>
      <c r="F8" s="172"/>
      <c r="G8" s="173"/>
      <c r="H8" s="173"/>
      <c r="I8" s="171"/>
      <c r="J8" s="172"/>
      <c r="O8" s="168"/>
    </row>
    <row r="9" spans="1:15" ht="22.5" customHeight="1" x14ac:dyDescent="0.6">
      <c r="A9" s="177" t="s">
        <v>111</v>
      </c>
      <c r="C9" s="178"/>
      <c r="D9" s="178"/>
      <c r="E9" s="178"/>
      <c r="F9" s="178"/>
      <c r="G9" s="178"/>
      <c r="H9" s="178"/>
      <c r="I9" s="178"/>
      <c r="J9" s="178"/>
      <c r="O9" s="168"/>
    </row>
    <row r="10" spans="1:15" ht="22.5" customHeight="1" x14ac:dyDescent="0.55000000000000004">
      <c r="A10" s="169" t="s">
        <v>2</v>
      </c>
      <c r="C10" s="178"/>
      <c r="D10" s="178">
        <v>91924241</v>
      </c>
      <c r="E10" s="178"/>
      <c r="F10" s="178">
        <v>32094078</v>
      </c>
      <c r="G10" s="178"/>
      <c r="H10" s="164">
        <v>3538772</v>
      </c>
      <c r="I10" s="178"/>
      <c r="J10" s="164">
        <v>1065677</v>
      </c>
      <c r="O10" s="168"/>
    </row>
    <row r="11" spans="1:15" ht="22.5" customHeight="1" x14ac:dyDescent="0.55000000000000004">
      <c r="A11" s="169" t="s">
        <v>132</v>
      </c>
      <c r="C11" s="178"/>
      <c r="D11" s="178">
        <v>1644228</v>
      </c>
      <c r="E11" s="178"/>
      <c r="F11" s="178">
        <v>1402034</v>
      </c>
      <c r="G11" s="178"/>
      <c r="H11" s="179">
        <v>0</v>
      </c>
      <c r="I11" s="178"/>
      <c r="J11" s="179">
        <v>0</v>
      </c>
      <c r="O11" s="168"/>
    </row>
    <row r="12" spans="1:15" ht="22.5" customHeight="1" x14ac:dyDescent="0.55000000000000004">
      <c r="A12" s="169" t="s">
        <v>112</v>
      </c>
      <c r="B12" s="161">
        <v>18</v>
      </c>
      <c r="C12" s="178"/>
      <c r="D12" s="180">
        <v>37986829</v>
      </c>
      <c r="E12" s="180"/>
      <c r="F12" s="180">
        <v>33117512</v>
      </c>
      <c r="G12" s="180"/>
      <c r="H12" s="181">
        <v>3141707</v>
      </c>
      <c r="I12" s="180"/>
      <c r="J12" s="181">
        <v>2508090</v>
      </c>
      <c r="O12" s="168"/>
    </row>
    <row r="13" spans="1:15" ht="22.5" customHeight="1" x14ac:dyDescent="0.55000000000000004">
      <c r="A13" s="182" t="s">
        <v>38</v>
      </c>
      <c r="B13" s="161">
        <v>6</v>
      </c>
      <c r="C13" s="178"/>
      <c r="D13" s="183">
        <v>0</v>
      </c>
      <c r="E13" s="180"/>
      <c r="F13" s="183">
        <v>0</v>
      </c>
      <c r="G13" s="180"/>
      <c r="H13" s="181">
        <v>23582500</v>
      </c>
      <c r="I13" s="180"/>
      <c r="J13" s="181">
        <v>43075000</v>
      </c>
      <c r="O13" s="168"/>
    </row>
    <row r="14" spans="1:15" ht="22.5" customHeight="1" x14ac:dyDescent="0.55000000000000004">
      <c r="A14" s="182" t="s">
        <v>180</v>
      </c>
      <c r="B14" s="161">
        <v>6</v>
      </c>
      <c r="C14" s="178"/>
      <c r="D14" s="184">
        <v>192631</v>
      </c>
      <c r="E14" s="180"/>
      <c r="F14" s="184">
        <v>188291</v>
      </c>
      <c r="G14" s="180"/>
      <c r="H14" s="183">
        <v>0</v>
      </c>
      <c r="I14" s="180"/>
      <c r="J14" s="183">
        <v>0</v>
      </c>
      <c r="O14" s="168"/>
    </row>
    <row r="15" spans="1:15" ht="22.5" customHeight="1" x14ac:dyDescent="0.55000000000000004">
      <c r="A15" s="185" t="s">
        <v>3</v>
      </c>
      <c r="C15" s="178"/>
      <c r="D15" s="180">
        <v>63272011</v>
      </c>
      <c r="E15" s="180"/>
      <c r="F15" s="180">
        <v>60986587</v>
      </c>
      <c r="G15" s="180"/>
      <c r="H15" s="181">
        <v>2704903</v>
      </c>
      <c r="I15" s="180"/>
      <c r="J15" s="181">
        <v>2667329</v>
      </c>
    </row>
    <row r="16" spans="1:15" ht="22.5" customHeight="1" x14ac:dyDescent="0.55000000000000004">
      <c r="A16" s="186" t="s">
        <v>103</v>
      </c>
      <c r="C16" s="178"/>
      <c r="D16" s="180">
        <v>39744909</v>
      </c>
      <c r="E16" s="180"/>
      <c r="F16" s="180">
        <v>37104173</v>
      </c>
      <c r="G16" s="180"/>
      <c r="H16" s="181">
        <v>891349</v>
      </c>
      <c r="I16" s="180"/>
      <c r="J16" s="181">
        <v>1059290</v>
      </c>
    </row>
    <row r="17" spans="1:22" ht="22.5" customHeight="1" x14ac:dyDescent="0.55000000000000004">
      <c r="A17" s="182" t="s">
        <v>266</v>
      </c>
      <c r="B17" s="161">
        <v>18</v>
      </c>
      <c r="C17" s="178"/>
      <c r="D17" s="180">
        <v>16181</v>
      </c>
      <c r="E17" s="180"/>
      <c r="F17" s="183">
        <v>0</v>
      </c>
      <c r="G17" s="180"/>
      <c r="H17" s="183">
        <v>0</v>
      </c>
      <c r="I17" s="180"/>
      <c r="J17" s="183">
        <v>0</v>
      </c>
    </row>
    <row r="18" spans="1:22" ht="22.5" customHeight="1" x14ac:dyDescent="0.55000000000000004">
      <c r="A18" s="169" t="s">
        <v>66</v>
      </c>
      <c r="C18" s="178"/>
      <c r="D18" s="187"/>
      <c r="E18" s="180"/>
      <c r="F18" s="187"/>
      <c r="G18" s="180"/>
      <c r="H18" s="181"/>
      <c r="I18" s="180"/>
      <c r="J18" s="181"/>
    </row>
    <row r="19" spans="1:22" ht="22.5" customHeight="1" x14ac:dyDescent="0.55000000000000004">
      <c r="A19" s="185" t="s">
        <v>67</v>
      </c>
      <c r="C19" s="178"/>
      <c r="D19" s="180">
        <v>242058</v>
      </c>
      <c r="E19" s="180"/>
      <c r="F19" s="180">
        <v>862700</v>
      </c>
      <c r="G19" s="180"/>
      <c r="H19" s="183">
        <v>0</v>
      </c>
      <c r="I19" s="180"/>
      <c r="J19" s="183">
        <v>0</v>
      </c>
    </row>
    <row r="20" spans="1:22" ht="22.5" customHeight="1" x14ac:dyDescent="0.55000000000000004">
      <c r="A20" s="185" t="s">
        <v>70</v>
      </c>
      <c r="B20" s="161">
        <v>6</v>
      </c>
      <c r="C20" s="178"/>
      <c r="D20" s="180">
        <v>4975434</v>
      </c>
      <c r="E20" s="180"/>
      <c r="F20" s="180">
        <v>5891200</v>
      </c>
      <c r="G20" s="180"/>
      <c r="H20" s="183">
        <v>0</v>
      </c>
      <c r="I20" s="180"/>
      <c r="J20" s="183">
        <v>0</v>
      </c>
    </row>
    <row r="21" spans="1:22" ht="22.5" customHeight="1" x14ac:dyDescent="0.55000000000000004">
      <c r="A21" s="185" t="s">
        <v>71</v>
      </c>
      <c r="C21" s="178"/>
      <c r="D21" s="180">
        <v>3026136</v>
      </c>
      <c r="E21" s="180"/>
      <c r="F21" s="180">
        <v>1947415</v>
      </c>
      <c r="G21" s="180"/>
      <c r="H21" s="181">
        <v>211613</v>
      </c>
      <c r="I21" s="180"/>
      <c r="J21" s="181">
        <v>177330</v>
      </c>
    </row>
    <row r="22" spans="1:22" ht="22.5" customHeight="1" x14ac:dyDescent="0.55000000000000004">
      <c r="A22" s="186" t="s">
        <v>109</v>
      </c>
      <c r="B22" s="161">
        <v>6</v>
      </c>
      <c r="C22" s="178"/>
      <c r="D22" s="180">
        <v>138624</v>
      </c>
      <c r="E22" s="180"/>
      <c r="F22" s="180">
        <v>165024</v>
      </c>
      <c r="G22" s="180"/>
      <c r="H22" s="183">
        <v>0</v>
      </c>
      <c r="I22" s="180"/>
      <c r="J22" s="183">
        <v>2689695</v>
      </c>
    </row>
    <row r="23" spans="1:22" ht="22.95" customHeight="1" x14ac:dyDescent="0.55000000000000004">
      <c r="A23" s="185" t="s">
        <v>4</v>
      </c>
      <c r="C23" s="178"/>
      <c r="D23" s="188">
        <v>6331365</v>
      </c>
      <c r="E23" s="180"/>
      <c r="F23" s="188">
        <v>4887041</v>
      </c>
      <c r="G23" s="180"/>
      <c r="H23" s="288">
        <v>179239</v>
      </c>
      <c r="I23" s="180"/>
      <c r="J23" s="183">
        <v>60216</v>
      </c>
    </row>
    <row r="24" spans="1:22" ht="22.5" customHeight="1" x14ac:dyDescent="0.55000000000000004">
      <c r="A24" s="186" t="s">
        <v>231</v>
      </c>
      <c r="C24" s="178"/>
      <c r="D24" s="188"/>
      <c r="E24" s="180"/>
      <c r="F24" s="188"/>
      <c r="G24" s="180"/>
      <c r="H24" s="181"/>
      <c r="I24" s="180"/>
      <c r="J24" s="181"/>
    </row>
    <row r="25" spans="1:22" ht="22.5" customHeight="1" x14ac:dyDescent="0.55000000000000004">
      <c r="A25" s="186" t="s">
        <v>232</v>
      </c>
      <c r="B25" s="161">
        <v>6</v>
      </c>
      <c r="C25" s="178"/>
      <c r="D25" s="189">
        <v>0</v>
      </c>
      <c r="E25" s="190"/>
      <c r="F25" s="189">
        <v>0</v>
      </c>
      <c r="G25" s="180"/>
      <c r="H25" s="189">
        <v>0</v>
      </c>
      <c r="I25" s="180"/>
      <c r="J25" s="191">
        <v>1084291</v>
      </c>
    </row>
    <row r="26" spans="1:22" ht="22.5" customHeight="1" x14ac:dyDescent="0.6">
      <c r="A26" s="166" t="s">
        <v>5</v>
      </c>
      <c r="B26" s="192"/>
      <c r="C26" s="193"/>
      <c r="D26" s="194">
        <f>SUM(D10:D25)</f>
        <v>249494647</v>
      </c>
      <c r="E26" s="193"/>
      <c r="F26" s="194">
        <f>SUM(F10:F25)</f>
        <v>178646055</v>
      </c>
      <c r="G26" s="193"/>
      <c r="H26" s="194">
        <f>SUM(H10:H25)</f>
        <v>34250083</v>
      </c>
      <c r="I26" s="193"/>
      <c r="J26" s="194">
        <f>SUM(J10:J25)</f>
        <v>54386918</v>
      </c>
    </row>
    <row r="27" spans="1:22" s="195" customFormat="1" ht="22.5" customHeight="1" x14ac:dyDescent="0.6">
      <c r="A27" s="166"/>
      <c r="B27" s="192"/>
      <c r="C27" s="193"/>
      <c r="D27" s="193"/>
      <c r="E27" s="193"/>
      <c r="F27" s="193"/>
      <c r="G27" s="193"/>
      <c r="H27" s="193"/>
      <c r="I27" s="193"/>
      <c r="J27" s="193"/>
      <c r="L27" s="196"/>
      <c r="M27" s="196"/>
      <c r="N27" s="196"/>
      <c r="O27" s="197"/>
      <c r="P27" s="165"/>
      <c r="Q27" s="165"/>
      <c r="R27" s="165"/>
      <c r="V27" s="197"/>
    </row>
    <row r="28" spans="1:22" s="195" customFormat="1" ht="22.5" customHeight="1" x14ac:dyDescent="0.6">
      <c r="A28" s="166"/>
      <c r="B28" s="192"/>
      <c r="C28" s="193"/>
      <c r="D28" s="193"/>
      <c r="E28" s="193"/>
      <c r="G28" s="193"/>
      <c r="H28" s="193"/>
      <c r="I28" s="193"/>
      <c r="L28" s="196"/>
      <c r="M28" s="196"/>
      <c r="N28" s="196"/>
      <c r="O28" s="197"/>
      <c r="P28" s="165"/>
      <c r="Q28" s="165"/>
      <c r="R28" s="165"/>
      <c r="V28" s="197"/>
    </row>
    <row r="29" spans="1:22" ht="22.5" customHeight="1" x14ac:dyDescent="0.6">
      <c r="A29" s="160" t="s">
        <v>36</v>
      </c>
    </row>
    <row r="30" spans="1:22" ht="22.5" customHeight="1" x14ac:dyDescent="0.6">
      <c r="A30" s="160" t="s">
        <v>77</v>
      </c>
    </row>
    <row r="31" spans="1:22" ht="22.5" customHeight="1" x14ac:dyDescent="0.6">
      <c r="A31" s="166"/>
      <c r="J31" s="167" t="s">
        <v>75</v>
      </c>
    </row>
    <row r="32" spans="1:22" ht="22.5" customHeight="1" x14ac:dyDescent="0.6">
      <c r="C32" s="161"/>
      <c r="D32" s="363" t="s">
        <v>37</v>
      </c>
      <c r="E32" s="363"/>
      <c r="F32" s="363"/>
      <c r="G32" s="170"/>
      <c r="H32" s="363" t="s">
        <v>35</v>
      </c>
      <c r="I32" s="363"/>
      <c r="J32" s="363"/>
    </row>
    <row r="33" spans="1:16" ht="22.5" customHeight="1" x14ac:dyDescent="0.55000000000000004">
      <c r="C33" s="161"/>
      <c r="D33" s="172" t="s">
        <v>253</v>
      </c>
      <c r="E33" s="173"/>
      <c r="F33" s="172" t="s">
        <v>186</v>
      </c>
      <c r="G33" s="173"/>
      <c r="H33" s="172" t="s">
        <v>253</v>
      </c>
      <c r="I33" s="173"/>
      <c r="J33" s="172" t="s">
        <v>186</v>
      </c>
    </row>
    <row r="34" spans="1:16" ht="22.5" customHeight="1" x14ac:dyDescent="0.55000000000000004">
      <c r="B34" s="161" t="s">
        <v>1</v>
      </c>
      <c r="C34" s="161"/>
      <c r="D34" s="173">
        <v>2563</v>
      </c>
      <c r="E34" s="171"/>
      <c r="F34" s="173">
        <v>2562</v>
      </c>
      <c r="G34" s="173"/>
      <c r="H34" s="173">
        <v>2563</v>
      </c>
      <c r="I34" s="171"/>
      <c r="J34" s="173">
        <v>2562</v>
      </c>
    </row>
    <row r="35" spans="1:16" ht="22.5" customHeight="1" x14ac:dyDescent="0.6">
      <c r="A35" s="160" t="s">
        <v>72</v>
      </c>
      <c r="C35" s="171"/>
      <c r="D35" s="175" t="s">
        <v>196</v>
      </c>
      <c r="E35" s="171"/>
      <c r="F35" s="176"/>
      <c r="G35" s="173"/>
      <c r="H35" s="175" t="s">
        <v>196</v>
      </c>
      <c r="I35" s="171"/>
      <c r="J35" s="176"/>
    </row>
    <row r="36" spans="1:16" ht="22.5" customHeight="1" x14ac:dyDescent="0.6">
      <c r="A36" s="160"/>
      <c r="C36" s="171"/>
      <c r="D36" s="173"/>
      <c r="E36" s="171"/>
      <c r="F36" s="198"/>
      <c r="G36" s="173"/>
      <c r="H36" s="173"/>
      <c r="I36" s="171"/>
      <c r="J36" s="198"/>
    </row>
    <row r="37" spans="1:16" ht="22.5" customHeight="1" x14ac:dyDescent="0.6">
      <c r="A37" s="177" t="s">
        <v>6</v>
      </c>
      <c r="C37" s="178"/>
      <c r="D37" s="178"/>
      <c r="E37" s="178"/>
      <c r="F37" s="178"/>
      <c r="G37" s="178"/>
      <c r="H37" s="178"/>
      <c r="I37" s="178"/>
      <c r="J37" s="178"/>
    </row>
    <row r="38" spans="1:16" ht="22.5" customHeight="1" x14ac:dyDescent="0.55000000000000004">
      <c r="A38" s="182" t="s">
        <v>267</v>
      </c>
      <c r="B38" s="161">
        <v>18</v>
      </c>
      <c r="C38" s="178"/>
      <c r="D38" s="164">
        <v>11873158</v>
      </c>
      <c r="E38" s="178"/>
      <c r="F38" s="164">
        <v>5325590</v>
      </c>
      <c r="G38" s="178"/>
      <c r="H38" s="179">
        <v>663000</v>
      </c>
      <c r="I38" s="178"/>
      <c r="J38" s="179">
        <v>150291</v>
      </c>
    </row>
    <row r="39" spans="1:16" ht="22.5" customHeight="1" x14ac:dyDescent="0.55000000000000004">
      <c r="A39" s="182" t="s">
        <v>57</v>
      </c>
      <c r="B39" s="161">
        <v>7</v>
      </c>
      <c r="C39" s="178"/>
      <c r="D39" s="179">
        <v>0</v>
      </c>
      <c r="E39" s="178"/>
      <c r="F39" s="179">
        <v>0</v>
      </c>
      <c r="G39" s="178"/>
      <c r="H39" s="199">
        <v>222576806</v>
      </c>
      <c r="I39" s="178"/>
      <c r="J39" s="199">
        <v>191465717</v>
      </c>
    </row>
    <row r="40" spans="1:16" ht="22.5" customHeight="1" x14ac:dyDescent="0.55000000000000004">
      <c r="A40" s="200" t="s">
        <v>137</v>
      </c>
      <c r="B40" s="161">
        <v>8</v>
      </c>
      <c r="C40" s="178"/>
      <c r="D40" s="164">
        <v>107341680</v>
      </c>
      <c r="E40" s="178"/>
      <c r="F40" s="164">
        <v>105893324</v>
      </c>
      <c r="G40" s="178"/>
      <c r="H40" s="178">
        <v>5533059</v>
      </c>
      <c r="I40" s="178"/>
      <c r="J40" s="178">
        <v>334809</v>
      </c>
    </row>
    <row r="41" spans="1:16" ht="22.5" customHeight="1" x14ac:dyDescent="0.55000000000000004">
      <c r="A41" s="182" t="s">
        <v>138</v>
      </c>
      <c r="B41" s="161">
        <v>9</v>
      </c>
      <c r="C41" s="178"/>
      <c r="D41" s="164">
        <v>21112169</v>
      </c>
      <c r="E41" s="178"/>
      <c r="F41" s="164">
        <v>19434231</v>
      </c>
      <c r="G41" s="178"/>
      <c r="H41" s="178">
        <v>4360381</v>
      </c>
      <c r="I41" s="178"/>
      <c r="J41" s="201">
        <v>4360381</v>
      </c>
      <c r="P41" s="202"/>
    </row>
    <row r="42" spans="1:16" ht="22.5" customHeight="1" x14ac:dyDescent="0.55000000000000004">
      <c r="A42" s="169" t="s">
        <v>42</v>
      </c>
      <c r="B42" s="161">
        <v>6</v>
      </c>
      <c r="C42" s="178"/>
      <c r="D42" s="179">
        <v>0</v>
      </c>
      <c r="E42" s="178"/>
      <c r="F42" s="179">
        <v>0</v>
      </c>
      <c r="G42" s="178"/>
      <c r="H42" s="178">
        <v>570000</v>
      </c>
      <c r="I42" s="178"/>
      <c r="J42" s="178">
        <v>600000</v>
      </c>
    </row>
    <row r="43" spans="1:16" ht="22.5" customHeight="1" x14ac:dyDescent="0.55000000000000004">
      <c r="A43" s="182" t="s">
        <v>181</v>
      </c>
      <c r="B43" s="161">
        <v>6</v>
      </c>
      <c r="C43" s="178"/>
      <c r="D43" s="203">
        <v>46650</v>
      </c>
      <c r="E43" s="178"/>
      <c r="F43" s="203">
        <v>28650</v>
      </c>
      <c r="G43" s="178"/>
      <c r="H43" s="179">
        <v>0</v>
      </c>
      <c r="I43" s="178"/>
      <c r="J43" s="179">
        <v>0</v>
      </c>
    </row>
    <row r="44" spans="1:16" ht="22.5" customHeight="1" x14ac:dyDescent="0.55000000000000004">
      <c r="A44" s="182" t="s">
        <v>78</v>
      </c>
      <c r="C44" s="178"/>
      <c r="D44" s="164">
        <v>1526076</v>
      </c>
      <c r="E44" s="178"/>
      <c r="F44" s="164">
        <v>1647276</v>
      </c>
      <c r="G44" s="178"/>
      <c r="H44" s="204">
        <v>355333</v>
      </c>
      <c r="I44" s="178"/>
      <c r="J44" s="204">
        <v>354663</v>
      </c>
    </row>
    <row r="45" spans="1:16" ht="22.5" customHeight="1" x14ac:dyDescent="0.55000000000000004">
      <c r="A45" s="182" t="s">
        <v>32</v>
      </c>
      <c r="B45" s="161">
        <v>10</v>
      </c>
      <c r="C45" s="199"/>
      <c r="D45" s="164">
        <v>222771379</v>
      </c>
      <c r="E45" s="199"/>
      <c r="F45" s="164">
        <v>197430375</v>
      </c>
      <c r="G45" s="199"/>
      <c r="H45" s="178">
        <v>17107500</v>
      </c>
      <c r="I45" s="199"/>
      <c r="J45" s="178">
        <v>15091603</v>
      </c>
    </row>
    <row r="46" spans="1:16" ht="22.5" customHeight="1" x14ac:dyDescent="0.55000000000000004">
      <c r="A46" s="182" t="s">
        <v>268</v>
      </c>
      <c r="B46" s="161">
        <v>11</v>
      </c>
      <c r="C46" s="199"/>
      <c r="D46" s="164">
        <v>39350325</v>
      </c>
      <c r="E46" s="199"/>
      <c r="F46" s="179">
        <v>8520350</v>
      </c>
      <c r="G46" s="199"/>
      <c r="H46" s="179">
        <v>433487</v>
      </c>
      <c r="I46" s="199"/>
      <c r="J46" s="179">
        <v>0</v>
      </c>
    </row>
    <row r="47" spans="1:16" ht="22.5" customHeight="1" x14ac:dyDescent="0.55000000000000004">
      <c r="A47" s="182" t="s">
        <v>79</v>
      </c>
      <c r="C47" s="199"/>
      <c r="D47" s="164">
        <v>90112243</v>
      </c>
      <c r="E47" s="199"/>
      <c r="F47" s="164">
        <v>87761837</v>
      </c>
      <c r="G47" s="199"/>
      <c r="H47" s="179">
        <v>0</v>
      </c>
      <c r="I47" s="178"/>
      <c r="J47" s="179">
        <v>0</v>
      </c>
    </row>
    <row r="48" spans="1:16" ht="22.5" customHeight="1" x14ac:dyDescent="0.55000000000000004">
      <c r="A48" s="182" t="s">
        <v>113</v>
      </c>
      <c r="C48" s="178"/>
      <c r="D48" s="164">
        <v>14873452</v>
      </c>
      <c r="E48" s="178"/>
      <c r="F48" s="164">
        <v>14404897</v>
      </c>
      <c r="G48" s="178"/>
      <c r="H48" s="204">
        <v>23184</v>
      </c>
      <c r="I48" s="178"/>
      <c r="J48" s="204">
        <v>27869</v>
      </c>
    </row>
    <row r="49" spans="1:22" ht="22.5" customHeight="1" x14ac:dyDescent="0.55000000000000004">
      <c r="A49" s="186" t="s">
        <v>104</v>
      </c>
      <c r="C49" s="199"/>
      <c r="D49" s="164">
        <v>8578818</v>
      </c>
      <c r="E49" s="199"/>
      <c r="F49" s="164">
        <v>8057126</v>
      </c>
      <c r="G49" s="199"/>
      <c r="H49" s="179">
        <v>0</v>
      </c>
      <c r="I49" s="178"/>
      <c r="J49" s="179">
        <v>0</v>
      </c>
    </row>
    <row r="50" spans="1:22" ht="22.05" customHeight="1" x14ac:dyDescent="0.55000000000000004">
      <c r="A50" s="169" t="s">
        <v>114</v>
      </c>
      <c r="C50" s="178"/>
      <c r="D50" s="164">
        <v>3049707</v>
      </c>
      <c r="E50" s="178"/>
      <c r="F50" s="164">
        <v>3155636</v>
      </c>
      <c r="G50" s="178"/>
      <c r="H50" s="178">
        <v>105491</v>
      </c>
      <c r="I50" s="178"/>
      <c r="J50" s="178">
        <v>955778</v>
      </c>
    </row>
    <row r="51" spans="1:22" ht="22.5" customHeight="1" x14ac:dyDescent="0.55000000000000004">
      <c r="A51" s="169" t="s">
        <v>66</v>
      </c>
      <c r="C51" s="178"/>
      <c r="D51" s="164"/>
      <c r="E51" s="178"/>
      <c r="F51" s="164"/>
      <c r="G51" s="178"/>
      <c r="H51" s="178"/>
      <c r="I51" s="178"/>
      <c r="J51" s="178"/>
    </row>
    <row r="52" spans="1:22" ht="22.5" customHeight="1" x14ac:dyDescent="0.55000000000000004">
      <c r="A52" s="185" t="s">
        <v>67</v>
      </c>
      <c r="C52" s="164"/>
      <c r="D52" s="179">
        <v>0</v>
      </c>
      <c r="E52" s="164"/>
      <c r="F52" s="164">
        <v>2698</v>
      </c>
      <c r="G52" s="164"/>
      <c r="H52" s="179">
        <v>0</v>
      </c>
      <c r="I52" s="178"/>
      <c r="J52" s="179">
        <v>0</v>
      </c>
    </row>
    <row r="53" spans="1:22" ht="22.5" customHeight="1" x14ac:dyDescent="0.55000000000000004">
      <c r="A53" s="169" t="s">
        <v>7</v>
      </c>
      <c r="C53" s="178"/>
      <c r="D53" s="191">
        <v>3866576</v>
      </c>
      <c r="E53" s="178"/>
      <c r="F53" s="205">
        <v>3742514</v>
      </c>
      <c r="G53" s="178"/>
      <c r="H53" s="206">
        <v>179439</v>
      </c>
      <c r="I53" s="178"/>
      <c r="J53" s="206">
        <v>197004</v>
      </c>
    </row>
    <row r="54" spans="1:22" ht="22.5" customHeight="1" x14ac:dyDescent="0.6">
      <c r="A54" s="166" t="s">
        <v>8</v>
      </c>
      <c r="B54" s="192"/>
      <c r="C54" s="193"/>
      <c r="D54" s="194">
        <f>SUM(D38:D53)</f>
        <v>524502233</v>
      </c>
      <c r="E54" s="193"/>
      <c r="F54" s="194">
        <f>SUM(F38:F53)</f>
        <v>455404504</v>
      </c>
      <c r="G54" s="193"/>
      <c r="H54" s="194">
        <f>SUM(H38:H53)</f>
        <v>251907680</v>
      </c>
      <c r="I54" s="193"/>
      <c r="J54" s="194">
        <f>SUM(J38:J53)</f>
        <v>213538115</v>
      </c>
    </row>
    <row r="55" spans="1:22" ht="22.5" customHeight="1" x14ac:dyDescent="0.6">
      <c r="A55" s="166"/>
      <c r="B55" s="192"/>
      <c r="C55" s="193"/>
      <c r="D55" s="193"/>
      <c r="E55" s="193"/>
      <c r="F55" s="193"/>
      <c r="G55" s="193"/>
      <c r="H55" s="193"/>
      <c r="I55" s="193"/>
      <c r="J55" s="193"/>
    </row>
    <row r="56" spans="1:22" ht="22.5" customHeight="1" thickBot="1" x14ac:dyDescent="0.65">
      <c r="A56" s="166" t="s">
        <v>9</v>
      </c>
      <c r="B56" s="192"/>
      <c r="C56" s="193"/>
      <c r="D56" s="207">
        <f>+D54+D26</f>
        <v>773996880</v>
      </c>
      <c r="E56" s="193"/>
      <c r="F56" s="207">
        <f>+F54+F26</f>
        <v>634050559</v>
      </c>
      <c r="G56" s="193"/>
      <c r="H56" s="207">
        <f>+H54+H26</f>
        <v>286157763</v>
      </c>
      <c r="I56" s="193"/>
      <c r="J56" s="207">
        <f>+J54+J26</f>
        <v>267925033</v>
      </c>
    </row>
    <row r="57" spans="1:22" ht="22.5" customHeight="1" thickTop="1" x14ac:dyDescent="0.55000000000000004">
      <c r="C57" s="178"/>
      <c r="D57" s="164"/>
      <c r="E57" s="178"/>
      <c r="F57" s="164"/>
      <c r="G57" s="178"/>
      <c r="H57" s="178"/>
      <c r="I57" s="178"/>
      <c r="J57" s="178"/>
    </row>
    <row r="58" spans="1:22" s="195" customFormat="1" ht="22.5" customHeight="1" x14ac:dyDescent="0.6">
      <c r="A58" s="166"/>
      <c r="B58" s="192"/>
      <c r="C58" s="193"/>
      <c r="D58" s="193"/>
      <c r="E58" s="193"/>
      <c r="F58" s="193"/>
      <c r="G58" s="193"/>
      <c r="H58" s="193"/>
      <c r="I58" s="193"/>
      <c r="J58" s="193"/>
      <c r="L58" s="208"/>
      <c r="M58" s="208"/>
      <c r="N58" s="208"/>
      <c r="O58" s="209"/>
      <c r="P58" s="165"/>
      <c r="Q58" s="165"/>
      <c r="R58" s="165"/>
      <c r="S58" s="210"/>
      <c r="V58" s="197"/>
    </row>
    <row r="59" spans="1:22" s="195" customFormat="1" ht="22.5" customHeight="1" x14ac:dyDescent="0.6">
      <c r="A59" s="166"/>
      <c r="B59" s="192"/>
      <c r="C59" s="193"/>
      <c r="D59" s="193"/>
      <c r="E59" s="193"/>
      <c r="F59" s="193"/>
      <c r="G59" s="193"/>
      <c r="H59" s="193"/>
      <c r="I59" s="193"/>
      <c r="J59" s="193"/>
      <c r="L59" s="196"/>
      <c r="M59" s="196"/>
      <c r="N59" s="196"/>
      <c r="O59" s="197"/>
      <c r="P59" s="211"/>
      <c r="Q59" s="211"/>
      <c r="R59" s="211"/>
      <c r="V59" s="197"/>
    </row>
    <row r="60" spans="1:22" ht="22.5" customHeight="1" x14ac:dyDescent="0.6">
      <c r="A60" s="160" t="s">
        <v>36</v>
      </c>
    </row>
    <row r="61" spans="1:22" ht="22.5" customHeight="1" x14ac:dyDescent="0.6">
      <c r="A61" s="160" t="s">
        <v>77</v>
      </c>
    </row>
    <row r="62" spans="1:22" ht="22.5" customHeight="1" x14ac:dyDescent="0.6">
      <c r="A62" s="166"/>
      <c r="J62" s="167" t="s">
        <v>75</v>
      </c>
    </row>
    <row r="63" spans="1:22" ht="22.5" customHeight="1" x14ac:dyDescent="0.6">
      <c r="C63" s="161"/>
      <c r="D63" s="363" t="s">
        <v>37</v>
      </c>
      <c r="E63" s="363"/>
      <c r="F63" s="363"/>
      <c r="G63" s="170"/>
      <c r="H63" s="363" t="s">
        <v>35</v>
      </c>
      <c r="I63" s="363"/>
      <c r="J63" s="363"/>
    </row>
    <row r="64" spans="1:22" ht="22.5" customHeight="1" x14ac:dyDescent="0.55000000000000004">
      <c r="C64" s="161"/>
      <c r="D64" s="172" t="s">
        <v>253</v>
      </c>
      <c r="E64" s="173"/>
      <c r="F64" s="172" t="s">
        <v>186</v>
      </c>
      <c r="G64" s="173"/>
      <c r="H64" s="172" t="s">
        <v>253</v>
      </c>
      <c r="I64" s="173"/>
      <c r="J64" s="172" t="s">
        <v>186</v>
      </c>
    </row>
    <row r="65" spans="1:14" ht="22.5" customHeight="1" x14ac:dyDescent="0.55000000000000004">
      <c r="B65" s="161" t="s">
        <v>1</v>
      </c>
      <c r="D65" s="173">
        <v>2563</v>
      </c>
      <c r="E65" s="171"/>
      <c r="F65" s="173">
        <v>2562</v>
      </c>
      <c r="G65" s="173"/>
      <c r="H65" s="173">
        <v>2563</v>
      </c>
      <c r="I65" s="171"/>
      <c r="J65" s="173">
        <v>2562</v>
      </c>
    </row>
    <row r="66" spans="1:14" ht="22.5" customHeight="1" x14ac:dyDescent="0.6">
      <c r="A66" s="160" t="s">
        <v>10</v>
      </c>
      <c r="C66" s="171"/>
      <c r="D66" s="175" t="s">
        <v>196</v>
      </c>
      <c r="E66" s="171"/>
      <c r="F66" s="176"/>
      <c r="G66" s="173"/>
      <c r="H66" s="175" t="s">
        <v>196</v>
      </c>
      <c r="I66" s="171"/>
      <c r="J66" s="176"/>
    </row>
    <row r="67" spans="1:14" ht="22.5" customHeight="1" x14ac:dyDescent="0.6">
      <c r="A67" s="160"/>
      <c r="C67" s="171"/>
      <c r="D67" s="173"/>
      <c r="E67" s="171"/>
      <c r="F67" s="173"/>
      <c r="G67" s="173"/>
      <c r="H67" s="173"/>
      <c r="I67" s="171"/>
      <c r="J67" s="173"/>
    </row>
    <row r="68" spans="1:14" ht="22.5" customHeight="1" x14ac:dyDescent="0.6">
      <c r="A68" s="177" t="s">
        <v>11</v>
      </c>
      <c r="C68" s="178"/>
      <c r="D68" s="178"/>
      <c r="E68" s="178"/>
      <c r="F68" s="178"/>
      <c r="G68" s="178"/>
      <c r="H68" s="178"/>
      <c r="I68" s="178"/>
      <c r="J68" s="178"/>
    </row>
    <row r="69" spans="1:14" ht="22.5" customHeight="1" x14ac:dyDescent="0.55000000000000004">
      <c r="A69" s="169" t="s">
        <v>50</v>
      </c>
      <c r="C69" s="212"/>
      <c r="D69" s="212"/>
      <c r="E69" s="212"/>
      <c r="F69" s="212"/>
      <c r="G69" s="212"/>
      <c r="H69" s="212"/>
      <c r="I69" s="212"/>
      <c r="J69" s="212"/>
    </row>
    <row r="70" spans="1:14" ht="22.5" customHeight="1" x14ac:dyDescent="0.55000000000000004">
      <c r="A70" s="182" t="s">
        <v>115</v>
      </c>
      <c r="C70" s="178"/>
      <c r="D70" s="213">
        <v>68618918</v>
      </c>
      <c r="E70" s="178"/>
      <c r="F70" s="213">
        <v>72204443</v>
      </c>
      <c r="G70" s="178"/>
      <c r="H70" s="178">
        <v>1504611</v>
      </c>
      <c r="I70" s="178"/>
      <c r="J70" s="178">
        <v>2852870</v>
      </c>
    </row>
    <row r="71" spans="1:14" ht="22.5" customHeight="1" x14ac:dyDescent="0.55000000000000004">
      <c r="A71" s="182" t="s">
        <v>105</v>
      </c>
      <c r="C71" s="178"/>
      <c r="D71" s="213">
        <v>32439652</v>
      </c>
      <c r="E71" s="178"/>
      <c r="F71" s="213">
        <v>21818185</v>
      </c>
      <c r="G71" s="178"/>
      <c r="H71" s="213">
        <v>15928996</v>
      </c>
      <c r="I71" s="178"/>
      <c r="J71" s="213">
        <v>16339484</v>
      </c>
    </row>
    <row r="72" spans="1:14" ht="22.5" customHeight="1" x14ac:dyDescent="0.55000000000000004">
      <c r="A72" s="169" t="s">
        <v>40</v>
      </c>
      <c r="C72" s="178"/>
      <c r="D72" s="164">
        <v>32221623</v>
      </c>
      <c r="E72" s="178"/>
      <c r="F72" s="164">
        <v>32184326</v>
      </c>
      <c r="G72" s="178"/>
      <c r="H72" s="178">
        <v>1456330</v>
      </c>
      <c r="I72" s="178"/>
      <c r="J72" s="178">
        <v>1168973</v>
      </c>
    </row>
    <row r="73" spans="1:14" ht="22.5" customHeight="1" x14ac:dyDescent="0.55000000000000004">
      <c r="A73" s="169" t="s">
        <v>52</v>
      </c>
      <c r="C73" s="178"/>
      <c r="D73" s="201">
        <v>16872358</v>
      </c>
      <c r="E73" s="178"/>
      <c r="F73" s="201">
        <v>13001271</v>
      </c>
      <c r="G73" s="178"/>
      <c r="H73" s="178">
        <v>634525</v>
      </c>
      <c r="I73" s="178"/>
      <c r="J73" s="178">
        <v>150132</v>
      </c>
    </row>
    <row r="74" spans="1:14" ht="22.5" customHeight="1" x14ac:dyDescent="0.55000000000000004">
      <c r="A74" s="182" t="s">
        <v>198</v>
      </c>
      <c r="C74" s="178"/>
      <c r="E74" s="178"/>
      <c r="G74" s="178"/>
      <c r="H74" s="179"/>
      <c r="I74" s="178"/>
      <c r="J74" s="179"/>
    </row>
    <row r="75" spans="1:14" ht="22.5" customHeight="1" x14ac:dyDescent="0.55000000000000004">
      <c r="A75" s="182" t="s">
        <v>39</v>
      </c>
      <c r="C75" s="178"/>
      <c r="D75" s="179">
        <v>46125367</v>
      </c>
      <c r="E75" s="178"/>
      <c r="F75" s="164">
        <v>42403756</v>
      </c>
      <c r="G75" s="178"/>
      <c r="H75" s="179">
        <v>15200000</v>
      </c>
      <c r="I75" s="178"/>
      <c r="J75" s="179">
        <v>16519926</v>
      </c>
    </row>
    <row r="76" spans="1:14" ht="22.5" customHeight="1" x14ac:dyDescent="0.55000000000000004">
      <c r="A76" s="182" t="s">
        <v>269</v>
      </c>
      <c r="C76" s="178"/>
      <c r="D76" s="164"/>
      <c r="E76" s="178"/>
      <c r="F76" s="179"/>
      <c r="G76" s="178"/>
      <c r="H76" s="178"/>
      <c r="I76" s="178"/>
      <c r="J76" s="179"/>
    </row>
    <row r="77" spans="1:14" ht="22.5" customHeight="1" x14ac:dyDescent="0.55000000000000004">
      <c r="A77" s="182" t="s">
        <v>270</v>
      </c>
      <c r="B77" s="161">
        <v>6</v>
      </c>
      <c r="C77" s="178"/>
      <c r="D77" s="164">
        <v>4386468</v>
      </c>
      <c r="E77" s="178"/>
      <c r="F77" s="179">
        <v>323462</v>
      </c>
      <c r="G77" s="178"/>
      <c r="H77" s="178">
        <v>213212</v>
      </c>
      <c r="I77" s="178"/>
      <c r="J77" s="179">
        <v>0</v>
      </c>
    </row>
    <row r="78" spans="1:14" ht="22.5" customHeight="1" x14ac:dyDescent="0.55000000000000004">
      <c r="A78" s="169" t="s">
        <v>259</v>
      </c>
      <c r="B78" s="161">
        <v>6</v>
      </c>
      <c r="C78" s="178"/>
      <c r="D78" s="179">
        <v>0</v>
      </c>
      <c r="E78" s="178"/>
      <c r="F78" s="179">
        <v>0</v>
      </c>
      <c r="G78" s="178"/>
      <c r="H78" s="178">
        <v>16783158</v>
      </c>
      <c r="I78" s="178"/>
      <c r="J78" s="178">
        <v>6500000</v>
      </c>
      <c r="L78" s="181"/>
      <c r="N78" s="164"/>
    </row>
    <row r="79" spans="1:14" ht="22.5" customHeight="1" x14ac:dyDescent="0.55000000000000004">
      <c r="A79" s="182" t="s">
        <v>139</v>
      </c>
      <c r="B79" s="161">
        <v>6</v>
      </c>
      <c r="C79" s="178"/>
      <c r="D79" s="164">
        <v>820125</v>
      </c>
      <c r="E79" s="178"/>
      <c r="F79" s="164">
        <v>657200</v>
      </c>
      <c r="G79" s="178"/>
      <c r="H79" s="179">
        <v>0</v>
      </c>
      <c r="I79" s="178"/>
      <c r="J79" s="179">
        <v>0</v>
      </c>
      <c r="L79" s="181"/>
    </row>
    <row r="80" spans="1:14" ht="22.5" customHeight="1" x14ac:dyDescent="0.55000000000000004">
      <c r="A80" s="182" t="s">
        <v>271</v>
      </c>
      <c r="C80" s="178"/>
      <c r="D80" s="164">
        <v>14700</v>
      </c>
      <c r="E80" s="178"/>
      <c r="F80" s="179">
        <v>0</v>
      </c>
      <c r="G80" s="178"/>
      <c r="H80" s="179">
        <v>0</v>
      </c>
      <c r="I80" s="178"/>
      <c r="J80" s="179">
        <v>0</v>
      </c>
    </row>
    <row r="81" spans="1:22" ht="22.5" customHeight="1" x14ac:dyDescent="0.55000000000000004">
      <c r="A81" s="169" t="s">
        <v>272</v>
      </c>
      <c r="C81" s="178"/>
      <c r="D81" s="164">
        <v>3205095</v>
      </c>
      <c r="E81" s="178"/>
      <c r="F81" s="164">
        <v>1501248</v>
      </c>
      <c r="G81" s="178"/>
      <c r="H81" s="179">
        <v>0</v>
      </c>
      <c r="I81" s="178"/>
      <c r="J81" s="179">
        <v>0</v>
      </c>
    </row>
    <row r="82" spans="1:22" ht="22.5" customHeight="1" x14ac:dyDescent="0.55000000000000004">
      <c r="A82" s="182" t="s">
        <v>273</v>
      </c>
      <c r="B82" s="161">
        <v>18</v>
      </c>
      <c r="C82" s="178"/>
      <c r="D82" s="179">
        <v>570823</v>
      </c>
      <c r="E82" s="180"/>
      <c r="F82" s="179">
        <v>0</v>
      </c>
      <c r="G82" s="180"/>
      <c r="H82" s="183">
        <v>82295</v>
      </c>
      <c r="I82" s="180"/>
      <c r="J82" s="183">
        <v>0</v>
      </c>
    </row>
    <row r="83" spans="1:22" ht="22.5" customHeight="1" x14ac:dyDescent="0.55000000000000004">
      <c r="A83" s="169" t="s">
        <v>12</v>
      </c>
      <c r="B83" s="161" t="s">
        <v>49</v>
      </c>
      <c r="C83" s="178"/>
      <c r="D83" s="205">
        <v>14017155</v>
      </c>
      <c r="E83" s="178"/>
      <c r="F83" s="205">
        <v>13617219</v>
      </c>
      <c r="G83" s="178"/>
      <c r="H83" s="206">
        <v>1722019</v>
      </c>
      <c r="I83" s="178"/>
      <c r="J83" s="206">
        <v>1434108</v>
      </c>
    </row>
    <row r="84" spans="1:22" ht="22.5" customHeight="1" x14ac:dyDescent="0.6">
      <c r="A84" s="166" t="s">
        <v>13</v>
      </c>
      <c r="B84" s="192"/>
      <c r="C84" s="193"/>
      <c r="D84" s="194">
        <f>SUM(D70:D83)</f>
        <v>219292284</v>
      </c>
      <c r="E84" s="193"/>
      <c r="F84" s="194">
        <f>SUM(F70:F83)</f>
        <v>197711110</v>
      </c>
      <c r="G84" s="193"/>
      <c r="H84" s="194">
        <f>SUM(H70:H83)</f>
        <v>53525146</v>
      </c>
      <c r="I84" s="193"/>
      <c r="J84" s="194">
        <f>SUM(J70:J83)</f>
        <v>44965493</v>
      </c>
    </row>
    <row r="85" spans="1:22" s="195" customFormat="1" ht="22.5" customHeight="1" x14ac:dyDescent="0.6">
      <c r="A85" s="169"/>
      <c r="B85" s="161"/>
      <c r="C85" s="178"/>
      <c r="D85" s="178"/>
      <c r="E85" s="178"/>
      <c r="F85" s="178"/>
      <c r="G85" s="178"/>
      <c r="H85" s="178"/>
      <c r="I85" s="178"/>
      <c r="J85" s="178"/>
      <c r="L85" s="196"/>
      <c r="M85" s="196"/>
      <c r="N85" s="196"/>
      <c r="O85" s="197"/>
      <c r="P85" s="165"/>
      <c r="Q85" s="165"/>
      <c r="R85" s="165"/>
      <c r="V85" s="197"/>
    </row>
    <row r="86" spans="1:22" ht="22.5" customHeight="1" x14ac:dyDescent="0.6">
      <c r="A86" s="177" t="s">
        <v>116</v>
      </c>
      <c r="C86" s="178"/>
      <c r="D86" s="178"/>
      <c r="E86" s="178"/>
      <c r="F86" s="178"/>
      <c r="G86" s="178"/>
      <c r="H86" s="178"/>
      <c r="I86" s="178"/>
      <c r="J86" s="178"/>
    </row>
    <row r="87" spans="1:22" ht="22.5" customHeight="1" x14ac:dyDescent="0.55000000000000004">
      <c r="A87" s="169" t="s">
        <v>233</v>
      </c>
      <c r="B87" s="161" t="s">
        <v>324</v>
      </c>
      <c r="C87" s="178"/>
      <c r="D87" s="178">
        <v>251332497</v>
      </c>
      <c r="E87" s="178"/>
      <c r="F87" s="178">
        <v>194023188</v>
      </c>
      <c r="G87" s="178"/>
      <c r="H87" s="164">
        <v>95750338</v>
      </c>
      <c r="I87" s="178"/>
      <c r="J87" s="164">
        <v>79207982</v>
      </c>
    </row>
    <row r="88" spans="1:22" ht="22.5" customHeight="1" x14ac:dyDescent="0.55000000000000004">
      <c r="A88" s="182" t="s">
        <v>274</v>
      </c>
      <c r="B88" s="161">
        <v>6</v>
      </c>
      <c r="C88" s="178"/>
      <c r="D88" s="179">
        <v>28703254</v>
      </c>
      <c r="E88" s="178"/>
      <c r="F88" s="179">
        <v>2471463</v>
      </c>
      <c r="G88" s="178"/>
      <c r="H88" s="164">
        <v>187032</v>
      </c>
      <c r="I88" s="178"/>
      <c r="J88" s="179">
        <v>0</v>
      </c>
    </row>
    <row r="89" spans="1:22" ht="22.5" customHeight="1" x14ac:dyDescent="0.55000000000000004">
      <c r="A89" s="169" t="s">
        <v>118</v>
      </c>
      <c r="C89" s="178"/>
      <c r="D89" s="178">
        <v>9998802</v>
      </c>
      <c r="E89" s="178"/>
      <c r="F89" s="178">
        <v>7881843</v>
      </c>
      <c r="G89" s="178"/>
      <c r="H89" s="179">
        <v>0</v>
      </c>
      <c r="I89" s="187"/>
      <c r="J89" s="179">
        <v>0</v>
      </c>
    </row>
    <row r="90" spans="1:22" s="195" customFormat="1" ht="22.5" customHeight="1" x14ac:dyDescent="0.6">
      <c r="A90" s="182" t="s">
        <v>182</v>
      </c>
      <c r="B90" s="161"/>
      <c r="C90" s="178"/>
      <c r="D90" s="178">
        <v>10811047</v>
      </c>
      <c r="E90" s="178"/>
      <c r="F90" s="178">
        <v>9595827</v>
      </c>
      <c r="G90" s="178"/>
      <c r="H90" s="179">
        <v>3079691</v>
      </c>
      <c r="I90" s="178"/>
      <c r="J90" s="179">
        <v>2725561</v>
      </c>
      <c r="L90" s="196"/>
      <c r="M90" s="196"/>
      <c r="N90" s="196"/>
      <c r="O90" s="197"/>
      <c r="P90" s="165"/>
      <c r="Q90" s="165"/>
      <c r="R90" s="165"/>
      <c r="V90" s="197"/>
    </row>
    <row r="91" spans="1:22" ht="22.5" customHeight="1" x14ac:dyDescent="0.55000000000000004">
      <c r="A91" s="169" t="s">
        <v>117</v>
      </c>
      <c r="C91" s="178"/>
      <c r="D91" s="178">
        <v>3663813</v>
      </c>
      <c r="E91" s="178"/>
      <c r="F91" s="178">
        <v>3494734</v>
      </c>
      <c r="G91" s="178"/>
      <c r="H91" s="179">
        <v>0</v>
      </c>
      <c r="I91" s="178"/>
      <c r="J91" s="179">
        <v>0</v>
      </c>
    </row>
    <row r="92" spans="1:22" ht="22.5" customHeight="1" x14ac:dyDescent="0.55000000000000004">
      <c r="A92" s="182" t="s">
        <v>275</v>
      </c>
      <c r="B92" s="161">
        <v>18</v>
      </c>
      <c r="C92" s="178"/>
      <c r="D92" s="214">
        <v>1431204</v>
      </c>
      <c r="E92" s="178"/>
      <c r="F92" s="215">
        <v>0</v>
      </c>
      <c r="G92" s="178"/>
      <c r="H92" s="215">
        <v>92399</v>
      </c>
      <c r="I92" s="164"/>
      <c r="J92" s="215">
        <v>0</v>
      </c>
    </row>
    <row r="93" spans="1:22" ht="22.5" customHeight="1" x14ac:dyDescent="0.6">
      <c r="A93" s="166" t="s">
        <v>14</v>
      </c>
      <c r="B93" s="192"/>
      <c r="C93" s="193"/>
      <c r="D93" s="216">
        <f>SUM(D87:D92)</f>
        <v>305940617</v>
      </c>
      <c r="E93" s="193"/>
      <c r="F93" s="216">
        <f>SUM(F87:F92)</f>
        <v>217467055</v>
      </c>
      <c r="G93" s="193"/>
      <c r="H93" s="216">
        <f>SUM(H87:H92)</f>
        <v>99109460</v>
      </c>
      <c r="I93" s="217"/>
      <c r="J93" s="216">
        <f>SUM(J87:J92)</f>
        <v>81933543</v>
      </c>
    </row>
    <row r="94" spans="1:22" ht="22.5" customHeight="1" x14ac:dyDescent="0.6">
      <c r="A94" s="166"/>
      <c r="B94" s="192"/>
      <c r="C94" s="193"/>
      <c r="D94" s="193"/>
      <c r="E94" s="193"/>
      <c r="F94" s="193"/>
      <c r="G94" s="193"/>
      <c r="H94" s="193"/>
      <c r="I94" s="193"/>
      <c r="J94" s="193"/>
    </row>
    <row r="95" spans="1:22" ht="22.5" customHeight="1" x14ac:dyDescent="0.6">
      <c r="A95" s="166" t="s">
        <v>15</v>
      </c>
      <c r="B95" s="192"/>
      <c r="C95" s="193"/>
      <c r="D95" s="216">
        <f>SUM(D84+D93)</f>
        <v>525232901</v>
      </c>
      <c r="E95" s="193"/>
      <c r="F95" s="216">
        <f>SUM(F84+F93)</f>
        <v>415178165</v>
      </c>
      <c r="G95" s="193"/>
      <c r="H95" s="216">
        <f>+H93+H84</f>
        <v>152634606</v>
      </c>
      <c r="I95" s="193"/>
      <c r="J95" s="216">
        <f>+J93+J84</f>
        <v>126899036</v>
      </c>
    </row>
    <row r="96" spans="1:22" ht="22.5" customHeight="1" x14ac:dyDescent="0.6">
      <c r="A96" s="160"/>
      <c r="C96" s="171"/>
      <c r="D96" s="173"/>
      <c r="E96" s="171"/>
      <c r="F96" s="173"/>
      <c r="G96" s="173"/>
      <c r="H96" s="173"/>
      <c r="I96" s="171"/>
      <c r="J96" s="173"/>
    </row>
    <row r="97" spans="1:10" ht="22.5" customHeight="1" x14ac:dyDescent="0.55000000000000004">
      <c r="C97" s="171"/>
      <c r="D97" s="172"/>
      <c r="E97" s="171"/>
      <c r="F97" s="173"/>
      <c r="G97" s="173"/>
      <c r="H97" s="172"/>
      <c r="I97" s="171"/>
      <c r="J97" s="173"/>
    </row>
    <row r="98" spans="1:10" ht="22.5" customHeight="1" x14ac:dyDescent="0.6">
      <c r="A98" s="160" t="s">
        <v>36</v>
      </c>
      <c r="B98" s="218"/>
      <c r="C98" s="219"/>
      <c r="D98" s="219"/>
      <c r="E98" s="219"/>
      <c r="F98" s="219"/>
      <c r="G98" s="219"/>
      <c r="H98" s="219"/>
      <c r="I98" s="219"/>
      <c r="J98" s="219"/>
    </row>
    <row r="99" spans="1:10" ht="22.5" customHeight="1" x14ac:dyDescent="0.6">
      <c r="A99" s="160" t="s">
        <v>77</v>
      </c>
      <c r="B99" s="218"/>
      <c r="C99" s="219"/>
      <c r="D99" s="219"/>
      <c r="E99" s="219"/>
      <c r="F99" s="219"/>
      <c r="G99" s="219"/>
      <c r="H99" s="219"/>
      <c r="I99" s="219"/>
      <c r="J99" s="219"/>
    </row>
    <row r="100" spans="1:10" ht="22.5" customHeight="1" x14ac:dyDescent="0.6">
      <c r="A100" s="166"/>
      <c r="J100" s="167" t="s">
        <v>75</v>
      </c>
    </row>
    <row r="101" spans="1:10" ht="22.5" customHeight="1" x14ac:dyDescent="0.6">
      <c r="C101" s="161"/>
      <c r="D101" s="363" t="s">
        <v>37</v>
      </c>
      <c r="E101" s="363"/>
      <c r="F101" s="363"/>
      <c r="G101" s="170"/>
      <c r="H101" s="363" t="s">
        <v>35</v>
      </c>
      <c r="I101" s="363"/>
      <c r="J101" s="363"/>
    </row>
    <row r="102" spans="1:10" ht="22.5" customHeight="1" x14ac:dyDescent="0.55000000000000004">
      <c r="A102" s="162"/>
      <c r="B102" s="162"/>
      <c r="C102" s="171"/>
      <c r="D102" s="172" t="s">
        <v>253</v>
      </c>
      <c r="E102" s="173"/>
      <c r="F102" s="172" t="s">
        <v>186</v>
      </c>
      <c r="G102" s="173"/>
      <c r="H102" s="172" t="s">
        <v>253</v>
      </c>
      <c r="I102" s="173"/>
      <c r="J102" s="172" t="s">
        <v>186</v>
      </c>
    </row>
    <row r="103" spans="1:10" ht="22.5" customHeight="1" x14ac:dyDescent="0.55000000000000004">
      <c r="A103" s="162"/>
      <c r="B103" s="161" t="s">
        <v>1</v>
      </c>
      <c r="C103" s="171"/>
      <c r="D103" s="173">
        <v>2563</v>
      </c>
      <c r="E103" s="171"/>
      <c r="F103" s="173">
        <v>2562</v>
      </c>
      <c r="G103" s="173"/>
      <c r="H103" s="173">
        <v>2563</v>
      </c>
      <c r="I103" s="171"/>
      <c r="J103" s="173">
        <v>2562</v>
      </c>
    </row>
    <row r="104" spans="1:10" ht="22.5" customHeight="1" x14ac:dyDescent="0.6">
      <c r="A104" s="160" t="s">
        <v>119</v>
      </c>
      <c r="C104" s="171"/>
      <c r="D104" s="175" t="s">
        <v>196</v>
      </c>
      <c r="E104" s="171"/>
      <c r="F104" s="176"/>
      <c r="G104" s="173"/>
      <c r="H104" s="175" t="s">
        <v>196</v>
      </c>
      <c r="I104" s="171"/>
      <c r="J104" s="176"/>
    </row>
    <row r="105" spans="1:10" ht="22.5" customHeight="1" x14ac:dyDescent="0.55000000000000004">
      <c r="D105" s="172"/>
      <c r="F105" s="172"/>
      <c r="G105" s="173"/>
      <c r="H105" s="172"/>
      <c r="J105" s="172"/>
    </row>
    <row r="106" spans="1:10" ht="22.5" customHeight="1" x14ac:dyDescent="0.6">
      <c r="A106" s="177" t="s">
        <v>16</v>
      </c>
      <c r="C106" s="212"/>
      <c r="D106" s="212"/>
      <c r="E106" s="212"/>
      <c r="F106" s="212"/>
      <c r="G106" s="212"/>
      <c r="H106" s="212"/>
      <c r="I106" s="212"/>
      <c r="J106" s="212"/>
    </row>
    <row r="107" spans="1:10" ht="22.5" customHeight="1" x14ac:dyDescent="0.55000000000000004">
      <c r="A107" s="169" t="s">
        <v>17</v>
      </c>
      <c r="C107" s="212"/>
      <c r="D107" s="212"/>
      <c r="E107" s="212"/>
      <c r="F107" s="212"/>
      <c r="G107" s="212"/>
      <c r="H107" s="212"/>
      <c r="I107" s="212"/>
      <c r="J107" s="212"/>
    </row>
    <row r="108" spans="1:10" ht="22.5" customHeight="1" thickBot="1" x14ac:dyDescent="0.6">
      <c r="A108" s="182" t="s">
        <v>276</v>
      </c>
      <c r="C108" s="178"/>
      <c r="D108" s="220">
        <v>9291530</v>
      </c>
      <c r="E108" s="178"/>
      <c r="F108" s="221">
        <v>9291530</v>
      </c>
      <c r="G108" s="178"/>
      <c r="H108" s="220">
        <v>9291530</v>
      </c>
      <c r="I108" s="178"/>
      <c r="J108" s="220">
        <v>9291530</v>
      </c>
    </row>
    <row r="109" spans="1:10" ht="22.5" customHeight="1" thickTop="1" x14ac:dyDescent="0.55000000000000004">
      <c r="A109" s="182" t="s">
        <v>120</v>
      </c>
      <c r="C109" s="178"/>
      <c r="D109" s="201"/>
      <c r="E109" s="178"/>
      <c r="F109" s="164"/>
      <c r="G109" s="178"/>
      <c r="H109" s="201"/>
      <c r="I109" s="178"/>
      <c r="J109" s="201"/>
    </row>
    <row r="110" spans="1:10" ht="22.5" customHeight="1" x14ac:dyDescent="0.55000000000000004">
      <c r="A110" s="182" t="s">
        <v>277</v>
      </c>
      <c r="C110" s="178"/>
      <c r="D110" s="201">
        <v>8611242</v>
      </c>
      <c r="E110" s="178"/>
      <c r="F110" s="164">
        <v>8611242</v>
      </c>
      <c r="G110" s="178"/>
      <c r="H110" s="201">
        <v>8611242</v>
      </c>
      <c r="I110" s="178"/>
      <c r="J110" s="201">
        <v>8611242</v>
      </c>
    </row>
    <row r="111" spans="1:10" ht="22.5" customHeight="1" x14ac:dyDescent="0.55000000000000004">
      <c r="A111" s="169" t="s">
        <v>58</v>
      </c>
      <c r="C111" s="222"/>
      <c r="D111" s="223"/>
      <c r="E111" s="222"/>
      <c r="F111" s="223"/>
      <c r="G111" s="222"/>
      <c r="H111" s="222"/>
      <c r="I111" s="222"/>
      <c r="J111" s="222"/>
    </row>
    <row r="112" spans="1:10" ht="22.5" customHeight="1" x14ac:dyDescent="0.55000000000000004">
      <c r="A112" s="169" t="s">
        <v>121</v>
      </c>
      <c r="C112" s="178"/>
      <c r="D112" s="213">
        <v>57298909</v>
      </c>
      <c r="E112" s="178"/>
      <c r="F112" s="213">
        <v>57298909</v>
      </c>
      <c r="G112" s="178"/>
      <c r="H112" s="164">
        <v>56408882</v>
      </c>
      <c r="I112" s="178"/>
      <c r="J112" s="164">
        <v>56408882</v>
      </c>
    </row>
    <row r="113" spans="1:22" ht="22.5" customHeight="1" x14ac:dyDescent="0.55000000000000004">
      <c r="A113" s="182" t="s">
        <v>183</v>
      </c>
      <c r="C113" s="178"/>
      <c r="D113" s="213">
        <v>3470021</v>
      </c>
      <c r="E113" s="178"/>
      <c r="F113" s="213">
        <v>3470021</v>
      </c>
      <c r="G113" s="178"/>
      <c r="H113" s="201">
        <v>3470021</v>
      </c>
      <c r="I113" s="178"/>
      <c r="J113" s="201">
        <v>3470021</v>
      </c>
    </row>
    <row r="114" spans="1:22" ht="22.5" customHeight="1" x14ac:dyDescent="0.55000000000000004">
      <c r="A114" s="182" t="s">
        <v>184</v>
      </c>
      <c r="C114" s="178"/>
      <c r="D114" s="213"/>
      <c r="E114" s="178"/>
      <c r="F114" s="213"/>
      <c r="G114" s="178"/>
      <c r="H114" s="178"/>
      <c r="I114" s="178"/>
      <c r="J114" s="178"/>
    </row>
    <row r="115" spans="1:22" ht="22.5" customHeight="1" x14ac:dyDescent="0.55000000000000004">
      <c r="A115" s="182" t="s">
        <v>185</v>
      </c>
      <c r="C115" s="178"/>
      <c r="D115" s="213">
        <v>3802252</v>
      </c>
      <c r="E115" s="178"/>
      <c r="F115" s="213">
        <v>4072786</v>
      </c>
      <c r="G115" s="178"/>
      <c r="H115" s="179">
        <v>0</v>
      </c>
      <c r="I115" s="222"/>
      <c r="J115" s="179">
        <v>0</v>
      </c>
    </row>
    <row r="116" spans="1:22" s="195" customFormat="1" ht="22.5" customHeight="1" x14ac:dyDescent="0.6">
      <c r="A116" s="182" t="s">
        <v>106</v>
      </c>
      <c r="B116" s="161"/>
      <c r="C116" s="178"/>
      <c r="D116" s="213"/>
      <c r="E116" s="178"/>
      <c r="F116" s="213"/>
      <c r="G116" s="178"/>
      <c r="H116" s="178"/>
      <c r="I116" s="178"/>
      <c r="J116" s="178"/>
      <c r="L116" s="196"/>
      <c r="M116" s="196"/>
      <c r="N116" s="196"/>
      <c r="O116" s="197"/>
      <c r="P116" s="165"/>
      <c r="Q116" s="165"/>
      <c r="R116" s="165"/>
      <c r="V116" s="197"/>
    </row>
    <row r="117" spans="1:22" customFormat="1" ht="22.5" customHeight="1" x14ac:dyDescent="0.55000000000000004">
      <c r="A117" s="182" t="s">
        <v>107</v>
      </c>
      <c r="B117" s="161"/>
      <c r="C117" s="178"/>
      <c r="D117" s="222">
        <v>-5159</v>
      </c>
      <c r="E117" s="178"/>
      <c r="F117" s="222">
        <v>-5159</v>
      </c>
      <c r="G117" s="178"/>
      <c r="H117" s="201">
        <v>490423</v>
      </c>
      <c r="I117" s="178"/>
      <c r="J117" s="201">
        <v>490423</v>
      </c>
      <c r="L117" s="174"/>
      <c r="M117" s="174"/>
      <c r="N117" s="174"/>
      <c r="O117" s="181"/>
      <c r="P117" s="165"/>
      <c r="Q117" s="165"/>
      <c r="R117" s="165"/>
      <c r="V117" s="164"/>
    </row>
    <row r="118" spans="1:22" s="195" customFormat="1" ht="22.5" customHeight="1" x14ac:dyDescent="0.6">
      <c r="A118" s="169" t="s">
        <v>41</v>
      </c>
      <c r="B118" s="161"/>
      <c r="C118" s="178"/>
      <c r="D118" s="213"/>
      <c r="E118" s="178"/>
      <c r="F118" s="213"/>
      <c r="G118" s="178"/>
      <c r="H118" s="178"/>
      <c r="I118" s="178"/>
      <c r="J118" s="178"/>
      <c r="L118" s="196"/>
      <c r="M118" s="196"/>
      <c r="N118" s="196"/>
      <c r="O118" s="197"/>
      <c r="P118" s="165"/>
      <c r="Q118" s="165"/>
      <c r="R118" s="165"/>
      <c r="V118" s="197"/>
    </row>
    <row r="119" spans="1:22" ht="22.5" customHeight="1" x14ac:dyDescent="0.55000000000000004">
      <c r="A119" s="169" t="s">
        <v>122</v>
      </c>
      <c r="B119" s="224"/>
      <c r="C119" s="178"/>
      <c r="D119" s="213"/>
      <c r="E119" s="178"/>
      <c r="F119" s="213"/>
      <c r="G119" s="178"/>
      <c r="H119" s="178"/>
      <c r="I119" s="178"/>
      <c r="J119" s="178"/>
    </row>
    <row r="120" spans="1:22" s="195" customFormat="1" ht="22.5" customHeight="1" x14ac:dyDescent="0.6">
      <c r="A120" s="169" t="s">
        <v>123</v>
      </c>
      <c r="B120" s="161"/>
      <c r="C120" s="178"/>
      <c r="D120" s="164">
        <v>929166</v>
      </c>
      <c r="E120" s="178"/>
      <c r="F120" s="164">
        <v>929166</v>
      </c>
      <c r="G120" s="178"/>
      <c r="H120" s="164">
        <v>929166</v>
      </c>
      <c r="I120" s="178"/>
      <c r="J120" s="164">
        <v>929166</v>
      </c>
      <c r="L120" s="196"/>
      <c r="M120" s="196"/>
      <c r="N120" s="196"/>
      <c r="O120" s="197"/>
      <c r="P120" s="165"/>
      <c r="Q120" s="165"/>
      <c r="R120" s="165"/>
      <c r="V120" s="197"/>
    </row>
    <row r="121" spans="1:22" ht="22.5" customHeight="1" x14ac:dyDescent="0.55000000000000004">
      <c r="A121" s="169" t="s">
        <v>124</v>
      </c>
      <c r="C121" s="178"/>
      <c r="D121" s="213">
        <v>113204400</v>
      </c>
      <c r="E121" s="178"/>
      <c r="F121" s="213">
        <v>103579286</v>
      </c>
      <c r="G121" s="178"/>
      <c r="H121" s="164">
        <v>49306839</v>
      </c>
      <c r="I121" s="178"/>
      <c r="J121" s="164">
        <v>53294335</v>
      </c>
      <c r="K121" s="225"/>
    </row>
    <row r="122" spans="1:22" ht="22.5" customHeight="1" x14ac:dyDescent="0.55000000000000004">
      <c r="A122" s="182" t="s">
        <v>278</v>
      </c>
      <c r="B122" s="161">
        <v>13</v>
      </c>
      <c r="C122" s="222"/>
      <c r="D122" s="226">
        <v>-8997459</v>
      </c>
      <c r="E122" s="222"/>
      <c r="F122" s="226">
        <v>-2909249</v>
      </c>
      <c r="G122" s="222"/>
      <c r="H122" s="179">
        <v>-6088210</v>
      </c>
      <c r="I122" s="222"/>
      <c r="J122" s="179">
        <v>0</v>
      </c>
      <c r="N122" s="208"/>
      <c r="O122" s="209"/>
      <c r="S122" s="210"/>
    </row>
    <row r="123" spans="1:22" ht="22.5" customHeight="1" x14ac:dyDescent="0.55000000000000004">
      <c r="A123" s="182" t="s">
        <v>80</v>
      </c>
      <c r="C123" s="178"/>
      <c r="D123" s="205">
        <v>-4506265</v>
      </c>
      <c r="E123" s="178"/>
      <c r="F123" s="205">
        <v>-21771738</v>
      </c>
      <c r="G123" s="178"/>
      <c r="H123" s="206">
        <v>5394794</v>
      </c>
      <c r="I123" s="178"/>
      <c r="J123" s="206">
        <v>2821928</v>
      </c>
    </row>
    <row r="124" spans="1:22" ht="22.5" customHeight="1" x14ac:dyDescent="0.6">
      <c r="A124" s="166" t="s">
        <v>81</v>
      </c>
      <c r="B124" s="192"/>
      <c r="C124" s="193"/>
      <c r="D124" s="193">
        <f>SUM(D110:D123)</f>
        <v>173807107</v>
      </c>
      <c r="E124" s="193"/>
      <c r="F124" s="193">
        <f>SUM(F110:F123)</f>
        <v>153275264</v>
      </c>
      <c r="G124" s="193"/>
      <c r="H124" s="193">
        <f>SUM(H110:H123)</f>
        <v>118523157</v>
      </c>
      <c r="I124" s="193"/>
      <c r="J124" s="193">
        <f>SUM(J110:J123)</f>
        <v>126025997</v>
      </c>
    </row>
    <row r="125" spans="1:22" ht="22.5" customHeight="1" x14ac:dyDescent="0.55000000000000004">
      <c r="A125" s="182" t="s">
        <v>150</v>
      </c>
      <c r="B125" s="161">
        <v>14</v>
      </c>
      <c r="C125" s="180"/>
      <c r="D125" s="227">
        <v>15000000</v>
      </c>
      <c r="E125" s="180"/>
      <c r="F125" s="227">
        <v>15000000</v>
      </c>
      <c r="G125" s="180"/>
      <c r="H125" s="227">
        <v>15000000</v>
      </c>
      <c r="I125" s="180"/>
      <c r="J125" s="227">
        <v>15000000</v>
      </c>
    </row>
    <row r="126" spans="1:22" ht="22.5" customHeight="1" x14ac:dyDescent="0.6">
      <c r="A126" s="166" t="s">
        <v>125</v>
      </c>
      <c r="B126" s="192"/>
      <c r="C126" s="193"/>
      <c r="D126" s="193">
        <f>SUM(D124:D125)</f>
        <v>188807107</v>
      </c>
      <c r="E126" s="193"/>
      <c r="F126" s="193">
        <f>SUM(F124:F125)</f>
        <v>168275264</v>
      </c>
      <c r="G126" s="193"/>
      <c r="H126" s="193">
        <f>SUM(H124:H125)</f>
        <v>133523157</v>
      </c>
      <c r="I126" s="193"/>
      <c r="J126" s="193">
        <f>SUM(J124:J125)</f>
        <v>141025997</v>
      </c>
    </row>
    <row r="127" spans="1:22" ht="22.5" customHeight="1" x14ac:dyDescent="0.55000000000000004">
      <c r="A127" s="169" t="s">
        <v>97</v>
      </c>
      <c r="C127" s="178"/>
      <c r="D127" s="205">
        <v>59956872</v>
      </c>
      <c r="E127" s="178"/>
      <c r="F127" s="205">
        <v>50597130</v>
      </c>
      <c r="G127" s="178"/>
      <c r="H127" s="215">
        <v>0</v>
      </c>
      <c r="I127" s="178"/>
      <c r="J127" s="215">
        <v>0</v>
      </c>
    </row>
    <row r="128" spans="1:22" ht="22.5" customHeight="1" x14ac:dyDescent="0.6">
      <c r="A128" s="166" t="s">
        <v>18</v>
      </c>
      <c r="C128" s="193"/>
      <c r="D128" s="194">
        <f>SUM(D126:D127)</f>
        <v>248763979</v>
      </c>
      <c r="E128" s="193"/>
      <c r="F128" s="194">
        <f>SUM(F126:F127)</f>
        <v>218872394</v>
      </c>
      <c r="G128" s="193"/>
      <c r="H128" s="194">
        <f>SUM(H126:H127)</f>
        <v>133523157</v>
      </c>
      <c r="I128" s="193"/>
      <c r="J128" s="194">
        <f>SUM(J126:J127)</f>
        <v>141025997</v>
      </c>
    </row>
    <row r="129" spans="1:10" ht="22.5" customHeight="1" x14ac:dyDescent="0.6">
      <c r="A129" s="166"/>
      <c r="C129" s="178"/>
      <c r="D129" s="335"/>
      <c r="E129" s="178"/>
      <c r="F129" s="178"/>
      <c r="G129" s="178"/>
      <c r="H129" s="178"/>
      <c r="I129" s="178"/>
      <c r="J129" s="178"/>
    </row>
    <row r="130" spans="1:10" ht="22.5" customHeight="1" thickBot="1" x14ac:dyDescent="0.65">
      <c r="A130" s="166" t="s">
        <v>19</v>
      </c>
      <c r="C130" s="193"/>
      <c r="D130" s="207">
        <f>SUM(D95+D128)</f>
        <v>773996880</v>
      </c>
      <c r="E130" s="193"/>
      <c r="F130" s="207">
        <f>SUM(F95+F128)</f>
        <v>634050559</v>
      </c>
      <c r="G130" s="193"/>
      <c r="H130" s="207">
        <f>SUM(H95+H128)</f>
        <v>286157763</v>
      </c>
      <c r="I130" s="193"/>
      <c r="J130" s="207">
        <f>SUM(J95+J128)</f>
        <v>267925033</v>
      </c>
    </row>
    <row r="131" spans="1:10" ht="22.5" customHeight="1" thickTop="1" x14ac:dyDescent="0.6">
      <c r="A131" s="166"/>
      <c r="C131" s="228"/>
      <c r="D131" s="228"/>
      <c r="E131" s="228"/>
      <c r="F131" s="228"/>
      <c r="G131" s="228"/>
      <c r="H131" s="228"/>
      <c r="I131" s="228"/>
      <c r="J131" s="228"/>
    </row>
    <row r="132" spans="1:10" ht="22.5" customHeight="1" x14ac:dyDescent="0.55000000000000004">
      <c r="D132" s="178"/>
      <c r="F132" s="178"/>
      <c r="H132" s="178"/>
      <c r="J132" s="178"/>
    </row>
  </sheetData>
  <mergeCells count="8">
    <mergeCell ref="D101:F101"/>
    <mergeCell ref="H101:J101"/>
    <mergeCell ref="D4:F4"/>
    <mergeCell ref="H4:J4"/>
    <mergeCell ref="D32:F32"/>
    <mergeCell ref="H32:J32"/>
    <mergeCell ref="D63:F63"/>
    <mergeCell ref="H63:J63"/>
  </mergeCells>
  <pageMargins left="0.7" right="0.7" top="0.48" bottom="0.5" header="0.5" footer="0.5"/>
  <pageSetup paperSize="9" scale="88" firstPageNumber="3" orientation="portrait" useFirstPageNumber="1" r:id="rId1"/>
  <headerFooter>
    <oddFooter>&amp;L&amp;14หมายเหตุประกอบงบการเงินเป็นส่วนหนึ่งของงบการเงินนี้
&amp;C&amp;P</oddFooter>
  </headerFooter>
  <rowBreaks count="3" manualBreakCount="3">
    <brk id="28" max="16383" man="1"/>
    <brk id="59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5"/>
  <sheetViews>
    <sheetView view="pageBreakPreview" topLeftCell="A6" zoomScaleNormal="70" zoomScaleSheetLayoutView="100" workbookViewId="0">
      <selection activeCell="D77" sqref="D77"/>
    </sheetView>
  </sheetViews>
  <sheetFormatPr defaultColWidth="9.125" defaultRowHeight="23.25" customHeight="1" x14ac:dyDescent="0.55000000000000004"/>
  <cols>
    <col min="1" max="1" width="44.25" style="51" customWidth="1"/>
    <col min="2" max="2" width="8.75" style="2" customWidth="1"/>
    <col min="3" max="3" width="0.875" style="3" customWidth="1"/>
    <col min="4" max="4" width="13.5" style="3" customWidth="1"/>
    <col min="5" max="5" width="0.875" style="3" customWidth="1"/>
    <col min="6" max="6" width="13.5" style="3" customWidth="1"/>
    <col min="7" max="7" width="1" style="3" customWidth="1"/>
    <col min="8" max="8" width="13.5" style="3" customWidth="1"/>
    <col min="9" max="9" width="0.875" style="3" customWidth="1"/>
    <col min="10" max="10" width="13.5" style="3" customWidth="1"/>
    <col min="11" max="11" width="3.75" style="3" customWidth="1"/>
    <col min="12" max="12" width="16" style="3" bestFit="1" customWidth="1"/>
    <col min="13" max="13" width="17.125" style="3" customWidth="1"/>
    <col min="14" max="14" width="1.875" style="3" customWidth="1"/>
    <col min="15" max="15" width="14.75" style="3" customWidth="1"/>
    <col min="16" max="16" width="12.375" style="3" bestFit="1" customWidth="1"/>
    <col min="17" max="17" width="12.625" style="3" bestFit="1" customWidth="1"/>
    <col min="18" max="18" width="2.125" style="3" customWidth="1"/>
    <col min="19" max="19" width="12" style="3" bestFit="1" customWidth="1"/>
    <col min="20" max="16384" width="9.125" style="3"/>
  </cols>
  <sheetData>
    <row r="1" spans="1:19" ht="22.5" customHeight="1" x14ac:dyDescent="0.6">
      <c r="A1" s="48" t="s">
        <v>36</v>
      </c>
      <c r="B1" s="49"/>
      <c r="C1" s="50"/>
      <c r="D1" s="50"/>
      <c r="E1" s="50"/>
      <c r="F1" s="50"/>
      <c r="G1" s="50"/>
      <c r="H1" s="367"/>
      <c r="I1" s="367"/>
      <c r="J1" s="367"/>
      <c r="K1" s="110"/>
      <c r="L1" s="110"/>
      <c r="M1" s="110"/>
      <c r="N1" s="110"/>
    </row>
    <row r="2" spans="1:19" ht="22.5" customHeight="1" x14ac:dyDescent="0.6">
      <c r="A2" s="48" t="s">
        <v>142</v>
      </c>
      <c r="B2" s="49"/>
      <c r="C2" s="50"/>
      <c r="D2" s="50"/>
      <c r="E2" s="50"/>
      <c r="F2" s="50"/>
      <c r="G2" s="50"/>
      <c r="H2" s="367"/>
      <c r="I2" s="367"/>
      <c r="J2" s="367"/>
      <c r="K2" s="110"/>
      <c r="L2" s="110"/>
      <c r="M2" s="110"/>
      <c r="N2" s="110"/>
    </row>
    <row r="3" spans="1:19" ht="24" customHeight="1" x14ac:dyDescent="0.6">
      <c r="A3" s="5"/>
      <c r="B3" s="5"/>
      <c r="C3" s="50"/>
      <c r="D3" s="50"/>
      <c r="E3" s="50"/>
      <c r="F3" s="50"/>
      <c r="G3" s="50"/>
      <c r="H3" s="359"/>
      <c r="I3" s="359"/>
      <c r="J3" s="360" t="s">
        <v>75</v>
      </c>
      <c r="K3" s="110"/>
      <c r="L3" s="110"/>
      <c r="M3" s="110"/>
      <c r="N3" s="110"/>
    </row>
    <row r="4" spans="1:19" ht="24" customHeight="1" x14ac:dyDescent="0.6">
      <c r="B4" s="327"/>
      <c r="C4" s="327"/>
      <c r="D4" s="368" t="s">
        <v>37</v>
      </c>
      <c r="E4" s="368"/>
      <c r="F4" s="368"/>
      <c r="G4" s="52"/>
      <c r="H4" s="368" t="s">
        <v>35</v>
      </c>
      <c r="I4" s="368"/>
      <c r="J4" s="368"/>
      <c r="K4" s="110"/>
      <c r="L4" s="110"/>
      <c r="M4" s="110"/>
      <c r="N4" s="110"/>
    </row>
    <row r="5" spans="1:19" ht="24" customHeight="1" x14ac:dyDescent="0.55000000000000004">
      <c r="B5" s="327"/>
      <c r="C5" s="327"/>
      <c r="D5" s="369" t="s">
        <v>187</v>
      </c>
      <c r="E5" s="370"/>
      <c r="F5" s="370"/>
      <c r="G5" s="97"/>
      <c r="H5" s="369" t="s">
        <v>187</v>
      </c>
      <c r="I5" s="370"/>
      <c r="J5" s="370"/>
      <c r="K5" s="110"/>
      <c r="L5" s="110"/>
      <c r="M5" s="110"/>
      <c r="N5" s="110"/>
      <c r="O5" s="88"/>
      <c r="P5" s="88"/>
    </row>
    <row r="6" spans="1:19" ht="24" customHeight="1" x14ac:dyDescent="0.55000000000000004">
      <c r="B6" s="327"/>
      <c r="C6" s="327"/>
      <c r="D6" s="366" t="s">
        <v>254</v>
      </c>
      <c r="E6" s="366"/>
      <c r="F6" s="366"/>
      <c r="G6" s="357"/>
      <c r="H6" s="366" t="s">
        <v>254</v>
      </c>
      <c r="I6" s="366"/>
      <c r="J6" s="366"/>
      <c r="K6" s="110"/>
      <c r="L6" s="110"/>
      <c r="M6" s="110"/>
      <c r="N6" s="110"/>
      <c r="O6" s="88"/>
      <c r="P6" s="88"/>
    </row>
    <row r="7" spans="1:19" ht="23.25" customHeight="1" x14ac:dyDescent="0.55000000000000004">
      <c r="B7" s="327" t="s">
        <v>1</v>
      </c>
      <c r="C7" s="53"/>
      <c r="D7" s="33">
        <v>2563</v>
      </c>
      <c r="E7" s="53"/>
      <c r="F7" s="33">
        <v>2562</v>
      </c>
      <c r="G7" s="29"/>
      <c r="H7" s="33">
        <v>2563</v>
      </c>
      <c r="I7" s="53"/>
      <c r="J7" s="33">
        <v>2562</v>
      </c>
      <c r="K7" s="110"/>
      <c r="L7" s="110"/>
      <c r="M7" s="110"/>
      <c r="N7" s="110"/>
      <c r="O7" s="88"/>
      <c r="P7" s="88"/>
    </row>
    <row r="8" spans="1:19" ht="21.75" customHeight="1" x14ac:dyDescent="0.6">
      <c r="A8" s="66" t="s">
        <v>126</v>
      </c>
      <c r="B8" s="2">
        <v>6</v>
      </c>
      <c r="C8" s="8"/>
      <c r="D8" s="22"/>
      <c r="E8" s="22"/>
      <c r="F8" s="22"/>
      <c r="G8" s="22"/>
      <c r="H8" s="22"/>
      <c r="I8" s="22"/>
      <c r="J8" s="22"/>
      <c r="K8" s="110"/>
      <c r="L8" s="110"/>
      <c r="M8" s="110"/>
      <c r="N8" s="110"/>
      <c r="O8" s="88"/>
      <c r="P8" s="88"/>
    </row>
    <row r="9" spans="1:19" ht="21.75" customHeight="1" x14ac:dyDescent="0.55000000000000004">
      <c r="A9" s="51" t="s">
        <v>53</v>
      </c>
      <c r="B9" s="2">
        <v>15</v>
      </c>
      <c r="C9" s="8"/>
      <c r="D9" s="58">
        <v>157805091</v>
      </c>
      <c r="E9" s="8"/>
      <c r="F9" s="58">
        <v>132597046</v>
      </c>
      <c r="G9" s="8"/>
      <c r="H9" s="8">
        <v>6647849</v>
      </c>
      <c r="I9" s="8"/>
      <c r="J9" s="8">
        <v>6553027</v>
      </c>
      <c r="K9" s="110"/>
      <c r="L9" s="110"/>
      <c r="M9" s="58"/>
      <c r="N9" s="8"/>
      <c r="O9" s="58"/>
      <c r="P9" s="88"/>
      <c r="Q9" s="58"/>
      <c r="R9" s="58"/>
      <c r="S9" s="58"/>
    </row>
    <row r="10" spans="1:19" ht="21.6" customHeight="1" x14ac:dyDescent="0.55000000000000004">
      <c r="A10" s="23" t="s">
        <v>73</v>
      </c>
      <c r="B10" s="2" t="s">
        <v>327</v>
      </c>
      <c r="C10" s="71"/>
      <c r="D10" s="112">
        <v>0</v>
      </c>
      <c r="E10" s="71"/>
      <c r="F10" s="112">
        <v>3541548</v>
      </c>
      <c r="G10" s="8"/>
      <c r="H10" s="112">
        <v>0</v>
      </c>
      <c r="I10" s="8"/>
      <c r="J10" s="112">
        <v>0</v>
      </c>
      <c r="K10" s="110"/>
      <c r="M10" s="144"/>
      <c r="N10" s="71"/>
      <c r="O10" s="144"/>
      <c r="P10" s="88"/>
    </row>
    <row r="11" spans="1:19" ht="21.75" customHeight="1" x14ac:dyDescent="0.55000000000000004">
      <c r="A11" s="23" t="s">
        <v>308</v>
      </c>
      <c r="C11" s="8"/>
      <c r="D11" s="58">
        <v>269695</v>
      </c>
      <c r="E11" s="8"/>
      <c r="F11" s="58">
        <v>262890</v>
      </c>
      <c r="G11" s="8"/>
      <c r="H11" s="8">
        <v>334880</v>
      </c>
      <c r="I11" s="8"/>
      <c r="J11" s="8">
        <v>1105131</v>
      </c>
      <c r="K11" s="110"/>
      <c r="L11" s="110"/>
      <c r="M11" s="58"/>
      <c r="N11" s="8"/>
      <c r="O11" s="58"/>
      <c r="P11" s="88"/>
    </row>
    <row r="12" spans="1:19" ht="21.75" customHeight="1" x14ac:dyDescent="0.55000000000000004">
      <c r="A12" s="23" t="s">
        <v>46</v>
      </c>
      <c r="C12" s="8"/>
      <c r="D12" s="112">
        <v>1532</v>
      </c>
      <c r="E12" s="8"/>
      <c r="F12" s="112">
        <v>0</v>
      </c>
      <c r="G12" s="8"/>
      <c r="H12" s="112">
        <v>0</v>
      </c>
      <c r="I12" s="8"/>
      <c r="J12" s="8">
        <v>2178995</v>
      </c>
      <c r="K12" s="110"/>
      <c r="L12" s="110"/>
      <c r="M12" s="143"/>
      <c r="N12" s="8"/>
      <c r="O12" s="144"/>
      <c r="P12" s="88"/>
    </row>
    <row r="13" spans="1:19" ht="21.75" customHeight="1" x14ac:dyDescent="0.55000000000000004">
      <c r="A13" s="23" t="s">
        <v>309</v>
      </c>
      <c r="C13" s="8"/>
      <c r="D13" s="112">
        <v>278007</v>
      </c>
      <c r="E13" s="8"/>
      <c r="F13" s="112">
        <v>0</v>
      </c>
      <c r="G13" s="8"/>
      <c r="H13" s="8">
        <v>480</v>
      </c>
      <c r="I13" s="8"/>
      <c r="J13" s="112">
        <v>0</v>
      </c>
      <c r="K13" s="110"/>
      <c r="L13" s="110"/>
      <c r="M13" s="143"/>
      <c r="N13" s="8"/>
      <c r="O13" s="144"/>
      <c r="P13" s="88"/>
    </row>
    <row r="14" spans="1:19" ht="21.75" customHeight="1" x14ac:dyDescent="0.55000000000000004">
      <c r="A14" s="51" t="s">
        <v>21</v>
      </c>
      <c r="C14" s="8"/>
      <c r="D14" s="297">
        <v>634944</v>
      </c>
      <c r="E14" s="8"/>
      <c r="F14" s="58">
        <v>699456</v>
      </c>
      <c r="G14" s="8"/>
      <c r="H14" s="8">
        <v>29054</v>
      </c>
      <c r="I14" s="8"/>
      <c r="J14" s="8">
        <v>72302</v>
      </c>
      <c r="K14" s="110"/>
      <c r="L14" s="110"/>
      <c r="M14" s="110"/>
      <c r="N14" s="110"/>
      <c r="O14" s="88"/>
      <c r="P14" s="88"/>
    </row>
    <row r="15" spans="1:19" s="4" customFormat="1" ht="21.75" customHeight="1" x14ac:dyDescent="0.6">
      <c r="A15" s="54" t="s">
        <v>22</v>
      </c>
      <c r="B15" s="7"/>
      <c r="C15" s="10"/>
      <c r="D15" s="69">
        <f>SUM(D9:D14)</f>
        <v>158989269</v>
      </c>
      <c r="E15" s="10"/>
      <c r="F15" s="69">
        <f>SUM(F9:F14)</f>
        <v>137100940</v>
      </c>
      <c r="G15" s="10"/>
      <c r="H15" s="69">
        <f>SUM(H9:H14)</f>
        <v>7012263</v>
      </c>
      <c r="I15" s="10"/>
      <c r="J15" s="69">
        <f>SUM(J9:J14)</f>
        <v>9909455</v>
      </c>
      <c r="K15" s="113"/>
      <c r="L15" s="110"/>
      <c r="M15" s="113"/>
      <c r="N15" s="113"/>
    </row>
    <row r="16" spans="1:19" ht="9.75" customHeight="1" x14ac:dyDescent="0.6">
      <c r="A16" s="364"/>
      <c r="B16" s="364"/>
      <c r="C16" s="8"/>
      <c r="D16" s="8"/>
      <c r="E16" s="8"/>
      <c r="F16" s="8"/>
      <c r="G16" s="8"/>
      <c r="H16" s="8"/>
      <c r="I16" s="8"/>
      <c r="J16" s="8"/>
      <c r="K16" s="110"/>
      <c r="L16" s="113"/>
      <c r="M16" s="110"/>
      <c r="N16" s="110"/>
    </row>
    <row r="17" spans="1:14" ht="21.75" customHeight="1" x14ac:dyDescent="0.6">
      <c r="A17" s="66" t="s">
        <v>127</v>
      </c>
      <c r="B17" s="2">
        <v>6</v>
      </c>
      <c r="C17" s="8"/>
      <c r="D17" s="8"/>
      <c r="E17" s="8"/>
      <c r="F17" s="8"/>
      <c r="G17" s="8"/>
      <c r="H17" s="8"/>
      <c r="I17" s="8"/>
      <c r="J17" s="8"/>
      <c r="K17" s="110"/>
      <c r="L17" s="110"/>
      <c r="M17" s="110"/>
      <c r="N17" s="110"/>
    </row>
    <row r="18" spans="1:14" ht="21.75" customHeight="1" x14ac:dyDescent="0.55000000000000004">
      <c r="A18" s="51" t="s">
        <v>51</v>
      </c>
      <c r="C18" s="8"/>
      <c r="D18" s="58">
        <v>127664311</v>
      </c>
      <c r="E18" s="8"/>
      <c r="F18" s="58">
        <v>114660361</v>
      </c>
      <c r="G18" s="8"/>
      <c r="H18" s="8">
        <v>5933987</v>
      </c>
      <c r="I18" s="8"/>
      <c r="J18" s="8">
        <v>5968253</v>
      </c>
      <c r="K18" s="110"/>
      <c r="L18" s="110"/>
      <c r="M18" s="110"/>
      <c r="N18" s="110"/>
    </row>
    <row r="19" spans="1:14" ht="21.75" customHeight="1" x14ac:dyDescent="0.55000000000000004">
      <c r="A19" s="59" t="s">
        <v>161</v>
      </c>
      <c r="C19" s="8"/>
      <c r="D19" s="58">
        <v>6244609</v>
      </c>
      <c r="E19" s="8"/>
      <c r="F19" s="58">
        <v>5310308</v>
      </c>
      <c r="G19" s="8"/>
      <c r="H19" s="8">
        <v>247974</v>
      </c>
      <c r="I19" s="8"/>
      <c r="J19" s="8">
        <v>225774</v>
      </c>
      <c r="K19" s="110"/>
      <c r="L19" s="110"/>
      <c r="M19" s="110"/>
      <c r="N19" s="110"/>
    </row>
    <row r="20" spans="1:14" ht="21.75" customHeight="1" x14ac:dyDescent="0.55000000000000004">
      <c r="A20" s="51" t="s">
        <v>59</v>
      </c>
      <c r="C20" s="8"/>
      <c r="D20" s="58">
        <v>9450467</v>
      </c>
      <c r="E20" s="8"/>
      <c r="F20" s="58">
        <v>8116219</v>
      </c>
      <c r="G20" s="8"/>
      <c r="H20" s="8">
        <v>702951</v>
      </c>
      <c r="I20" s="8"/>
      <c r="J20" s="8">
        <v>645786</v>
      </c>
      <c r="K20" s="110"/>
      <c r="L20" s="110"/>
      <c r="M20" s="110"/>
      <c r="N20" s="110"/>
    </row>
    <row r="21" spans="1:14" ht="21.75" customHeight="1" x14ac:dyDescent="0.55000000000000004">
      <c r="A21" s="23" t="s">
        <v>220</v>
      </c>
      <c r="C21" s="8"/>
      <c r="D21" s="58"/>
      <c r="E21" s="8"/>
      <c r="F21" s="58"/>
      <c r="G21" s="8"/>
      <c r="H21" s="8"/>
      <c r="I21" s="8"/>
      <c r="J21" s="8"/>
      <c r="K21" s="110"/>
      <c r="L21" s="110"/>
      <c r="M21" s="110"/>
      <c r="N21" s="110"/>
    </row>
    <row r="22" spans="1:14" ht="21.75" customHeight="1" x14ac:dyDescent="0.55000000000000004">
      <c r="A22" s="23" t="s">
        <v>188</v>
      </c>
      <c r="C22" s="8"/>
      <c r="D22" s="58">
        <v>-320403</v>
      </c>
      <c r="E22" s="8"/>
      <c r="F22" s="58">
        <v>-643769</v>
      </c>
      <c r="G22" s="8"/>
      <c r="H22" s="112">
        <v>0</v>
      </c>
      <c r="I22" s="8"/>
      <c r="J22" s="112">
        <v>0</v>
      </c>
      <c r="K22" s="110"/>
      <c r="L22" s="110"/>
      <c r="M22" s="110"/>
      <c r="N22" s="110"/>
    </row>
    <row r="23" spans="1:14" ht="21.75" customHeight="1" x14ac:dyDescent="0.55000000000000004">
      <c r="A23" s="59" t="s">
        <v>341</v>
      </c>
      <c r="C23" s="8"/>
      <c r="D23" s="112">
        <v>195841</v>
      </c>
      <c r="E23" s="8"/>
      <c r="F23" s="112">
        <v>27048</v>
      </c>
      <c r="G23" s="8"/>
      <c r="H23" s="112">
        <v>0</v>
      </c>
      <c r="I23" s="8"/>
      <c r="J23" s="8">
        <v>19000</v>
      </c>
      <c r="K23" s="110"/>
      <c r="L23" s="110"/>
      <c r="M23" s="110"/>
      <c r="N23" s="110"/>
    </row>
    <row r="24" spans="1:14" ht="21.75" customHeight="1" x14ac:dyDescent="0.55000000000000004">
      <c r="A24" s="51" t="s">
        <v>143</v>
      </c>
      <c r="C24" s="8"/>
      <c r="D24" s="112">
        <v>0</v>
      </c>
      <c r="E24" s="8"/>
      <c r="F24" s="58">
        <v>123711</v>
      </c>
      <c r="G24" s="22"/>
      <c r="H24" s="112">
        <v>0</v>
      </c>
      <c r="I24" s="22"/>
      <c r="J24" s="112">
        <v>117449</v>
      </c>
      <c r="K24" s="110"/>
      <c r="L24" s="110"/>
      <c r="M24" s="110"/>
      <c r="N24" s="110"/>
    </row>
    <row r="25" spans="1:14" ht="21.75" customHeight="1" x14ac:dyDescent="0.55000000000000004">
      <c r="A25" s="23" t="s">
        <v>329</v>
      </c>
      <c r="C25" s="8"/>
      <c r="D25" s="112"/>
      <c r="E25" s="8"/>
      <c r="F25" s="112"/>
      <c r="G25" s="8"/>
      <c r="H25" s="8"/>
      <c r="I25" s="8"/>
      <c r="J25" s="8"/>
      <c r="K25" s="110"/>
      <c r="L25" s="110"/>
      <c r="M25" s="110"/>
      <c r="N25" s="110"/>
    </row>
    <row r="26" spans="1:14" ht="21.75" customHeight="1" x14ac:dyDescent="0.55000000000000004">
      <c r="A26" s="23" t="s">
        <v>352</v>
      </c>
      <c r="B26" s="2">
        <v>5</v>
      </c>
      <c r="C26" s="8"/>
      <c r="D26" s="112">
        <v>53420</v>
      </c>
      <c r="E26" s="8"/>
      <c r="F26" s="112">
        <v>0</v>
      </c>
      <c r="G26" s="8"/>
      <c r="H26" s="112">
        <v>0</v>
      </c>
      <c r="I26" s="8"/>
      <c r="J26" s="112">
        <v>0</v>
      </c>
      <c r="K26" s="110"/>
      <c r="L26" s="110"/>
      <c r="M26" s="110"/>
      <c r="N26" s="110"/>
    </row>
    <row r="27" spans="1:14" ht="21.75" customHeight="1" x14ac:dyDescent="0.55000000000000004">
      <c r="A27" s="51" t="s">
        <v>311</v>
      </c>
      <c r="B27" s="2">
        <v>11</v>
      </c>
      <c r="C27" s="8"/>
      <c r="D27" s="58">
        <v>423392</v>
      </c>
      <c r="E27" s="8"/>
      <c r="F27" s="58">
        <v>33794</v>
      </c>
      <c r="G27" s="22"/>
      <c r="H27" s="112">
        <v>3280</v>
      </c>
      <c r="I27" s="22"/>
      <c r="J27" s="112">
        <v>0</v>
      </c>
      <c r="K27" s="110"/>
      <c r="L27" s="110"/>
      <c r="M27" s="110"/>
      <c r="N27" s="110"/>
    </row>
    <row r="28" spans="1:14" ht="21.6" x14ac:dyDescent="0.55000000000000004">
      <c r="A28" s="23" t="s">
        <v>312</v>
      </c>
      <c r="B28" s="3"/>
      <c r="D28" s="73">
        <v>3762482</v>
      </c>
      <c r="F28" s="73">
        <v>3346316</v>
      </c>
      <c r="H28" s="114">
        <v>1264875</v>
      </c>
      <c r="I28" s="31"/>
      <c r="J28" s="114">
        <v>1113844</v>
      </c>
      <c r="K28" s="110"/>
      <c r="L28" s="110"/>
      <c r="M28" s="110"/>
      <c r="N28" s="110"/>
    </row>
    <row r="29" spans="1:14" ht="21.75" customHeight="1" x14ac:dyDescent="0.6">
      <c r="A29" s="54" t="s">
        <v>23</v>
      </c>
      <c r="B29" s="7"/>
      <c r="C29" s="10"/>
      <c r="D29" s="55">
        <f>SUM(D18:D28)</f>
        <v>147474119</v>
      </c>
      <c r="E29" s="10"/>
      <c r="F29" s="55">
        <f>SUM(F18:F28)</f>
        <v>130973988</v>
      </c>
      <c r="G29" s="10"/>
      <c r="H29" s="55">
        <f>SUM(H18:H28)</f>
        <v>8153067</v>
      </c>
      <c r="I29" s="10"/>
      <c r="J29" s="55">
        <f>SUM(J18:J28)</f>
        <v>8090106</v>
      </c>
      <c r="K29" s="110"/>
      <c r="L29" s="110"/>
      <c r="M29" s="110"/>
      <c r="N29" s="110"/>
    </row>
    <row r="30" spans="1:14" ht="9.75" customHeight="1" x14ac:dyDescent="0.55000000000000004">
      <c r="A30" s="364"/>
      <c r="B30" s="364"/>
      <c r="C30" s="8"/>
      <c r="D30" s="8"/>
      <c r="E30" s="8"/>
      <c r="F30" s="8"/>
      <c r="G30" s="8"/>
      <c r="H30" s="8"/>
      <c r="I30" s="8"/>
      <c r="J30" s="8"/>
      <c r="K30" s="110"/>
      <c r="L30" s="110"/>
      <c r="M30" s="110"/>
      <c r="N30" s="110"/>
    </row>
    <row r="31" spans="1:14" ht="21.75" customHeight="1" x14ac:dyDescent="0.55000000000000004">
      <c r="A31" s="51" t="s">
        <v>144</v>
      </c>
      <c r="C31" s="8"/>
      <c r="K31" s="110"/>
      <c r="L31" s="110"/>
      <c r="M31" s="110"/>
      <c r="N31" s="110"/>
    </row>
    <row r="32" spans="1:14" ht="21.75" customHeight="1" x14ac:dyDescent="0.55000000000000004">
      <c r="A32" s="23" t="s">
        <v>136</v>
      </c>
      <c r="B32" s="115" t="s">
        <v>325</v>
      </c>
      <c r="C32" s="8"/>
      <c r="D32" s="73">
        <v>2027995</v>
      </c>
      <c r="E32" s="8"/>
      <c r="F32" s="73">
        <v>2260499</v>
      </c>
      <c r="G32" s="8"/>
      <c r="H32" s="87">
        <v>0</v>
      </c>
      <c r="I32" s="8"/>
      <c r="J32" s="87">
        <v>0</v>
      </c>
      <c r="K32" s="110"/>
      <c r="L32" s="110"/>
      <c r="M32" s="110"/>
      <c r="N32" s="110"/>
    </row>
    <row r="33" spans="1:18" ht="21.75" customHeight="1" x14ac:dyDescent="0.6">
      <c r="A33" s="54" t="s">
        <v>141</v>
      </c>
      <c r="C33" s="8"/>
      <c r="D33" s="10">
        <f>D15-D29+D32</f>
        <v>13543145</v>
      </c>
      <c r="E33" s="8"/>
      <c r="F33" s="10">
        <f>F15-F29+F32</f>
        <v>8387451</v>
      </c>
      <c r="G33" s="10"/>
      <c r="H33" s="10">
        <f>H15-H29+H32</f>
        <v>-1140804</v>
      </c>
      <c r="I33" s="10"/>
      <c r="J33" s="10">
        <f>J15-J29+J32</f>
        <v>1819349</v>
      </c>
      <c r="K33" s="110"/>
      <c r="L33" s="110"/>
      <c r="M33" s="88"/>
      <c r="N33" s="88"/>
      <c r="O33" s="88"/>
      <c r="P33" s="88"/>
      <c r="Q33" s="88"/>
      <c r="R33" s="88"/>
    </row>
    <row r="34" spans="1:18" ht="21.75" customHeight="1" x14ac:dyDescent="0.55000000000000004">
      <c r="A34" s="51" t="s">
        <v>108</v>
      </c>
      <c r="C34" s="8"/>
      <c r="D34" s="73">
        <v>2998432</v>
      </c>
      <c r="E34" s="8"/>
      <c r="F34" s="73">
        <v>1399901</v>
      </c>
      <c r="G34" s="8"/>
      <c r="H34" s="116">
        <v>-9282</v>
      </c>
      <c r="I34" s="8"/>
      <c r="J34" s="116">
        <v>503264</v>
      </c>
      <c r="K34" s="110"/>
      <c r="L34" s="88"/>
      <c r="M34" s="88"/>
      <c r="N34" s="88"/>
      <c r="O34" s="88"/>
      <c r="P34" s="88"/>
      <c r="Q34" s="88"/>
      <c r="R34" s="88"/>
    </row>
    <row r="35" spans="1:18" ht="22.5" customHeight="1" thickBot="1" x14ac:dyDescent="0.65">
      <c r="A35" s="54" t="s">
        <v>330</v>
      </c>
      <c r="C35" s="10"/>
      <c r="D35" s="70">
        <f>D33-D34</f>
        <v>10544713</v>
      </c>
      <c r="E35" s="10"/>
      <c r="F35" s="70">
        <f>F33-F34</f>
        <v>6987550</v>
      </c>
      <c r="G35" s="10"/>
      <c r="H35" s="70">
        <f>H33-H34</f>
        <v>-1131522</v>
      </c>
      <c r="I35" s="10"/>
      <c r="J35" s="70">
        <f>J33-J34</f>
        <v>1316085</v>
      </c>
      <c r="K35" s="110"/>
      <c r="L35" s="88"/>
      <c r="M35" s="88"/>
      <c r="N35" s="88"/>
      <c r="O35" s="88"/>
      <c r="P35" s="88"/>
      <c r="Q35" s="88"/>
      <c r="R35" s="88"/>
    </row>
    <row r="36" spans="1:18" ht="22.5" customHeight="1" thickTop="1" x14ac:dyDescent="0.6">
      <c r="A36" s="54"/>
      <c r="C36" s="10"/>
      <c r="D36" s="38"/>
      <c r="E36" s="10"/>
      <c r="F36" s="38"/>
      <c r="G36" s="10"/>
      <c r="H36" s="38"/>
      <c r="I36" s="10"/>
      <c r="J36" s="38"/>
      <c r="K36" s="110"/>
      <c r="L36" s="88"/>
      <c r="M36" s="110"/>
      <c r="N36" s="110"/>
    </row>
    <row r="37" spans="1:18" ht="22.5" customHeight="1" x14ac:dyDescent="0.6">
      <c r="A37" s="48" t="s">
        <v>36</v>
      </c>
      <c r="B37" s="49"/>
      <c r="C37" s="50"/>
      <c r="D37" s="50"/>
      <c r="E37" s="50"/>
      <c r="F37" s="50"/>
      <c r="G37" s="50"/>
      <c r="H37" s="367"/>
      <c r="I37" s="367"/>
      <c r="J37" s="367"/>
      <c r="K37" s="110"/>
      <c r="L37" s="110"/>
      <c r="M37" s="110"/>
      <c r="N37" s="110"/>
    </row>
    <row r="38" spans="1:18" ht="22.5" customHeight="1" x14ac:dyDescent="0.6">
      <c r="A38" s="48" t="s">
        <v>189</v>
      </c>
      <c r="B38" s="49"/>
      <c r="C38" s="50"/>
      <c r="D38" s="50"/>
      <c r="E38" s="50"/>
      <c r="F38" s="50"/>
      <c r="G38" s="50"/>
      <c r="H38" s="367"/>
      <c r="I38" s="367"/>
      <c r="J38" s="367"/>
      <c r="K38" s="110"/>
      <c r="L38" s="110"/>
      <c r="M38" s="110"/>
      <c r="N38" s="110"/>
    </row>
    <row r="39" spans="1:18" ht="22.5" customHeight="1" x14ac:dyDescent="0.6">
      <c r="A39" s="5"/>
      <c r="B39" s="5"/>
      <c r="C39" s="50"/>
      <c r="D39" s="50"/>
      <c r="E39" s="50"/>
      <c r="F39" s="50"/>
      <c r="G39" s="50"/>
      <c r="H39" s="359"/>
      <c r="I39" s="359"/>
      <c r="J39" s="360" t="s">
        <v>75</v>
      </c>
      <c r="K39" s="110"/>
      <c r="L39" s="110"/>
      <c r="M39" s="110"/>
      <c r="N39" s="110"/>
    </row>
    <row r="40" spans="1:18" ht="22.5" customHeight="1" x14ac:dyDescent="0.6">
      <c r="B40" s="327"/>
      <c r="C40" s="327"/>
      <c r="D40" s="368" t="s">
        <v>37</v>
      </c>
      <c r="E40" s="368"/>
      <c r="F40" s="368"/>
      <c r="G40" s="52"/>
      <c r="H40" s="368" t="s">
        <v>35</v>
      </c>
      <c r="I40" s="368"/>
      <c r="J40" s="368"/>
      <c r="K40" s="110"/>
      <c r="L40" s="110"/>
      <c r="M40" s="110"/>
      <c r="N40" s="110"/>
    </row>
    <row r="41" spans="1:18" ht="22.5" customHeight="1" x14ac:dyDescent="0.55000000000000004">
      <c r="B41" s="327"/>
      <c r="C41" s="327"/>
      <c r="D41" s="369" t="s">
        <v>187</v>
      </c>
      <c r="E41" s="370"/>
      <c r="F41" s="370"/>
      <c r="G41" s="97"/>
      <c r="H41" s="369" t="s">
        <v>187</v>
      </c>
      <c r="I41" s="370"/>
      <c r="J41" s="370"/>
      <c r="K41" s="110"/>
      <c r="L41" s="110"/>
      <c r="M41" s="110"/>
      <c r="N41" s="110"/>
    </row>
    <row r="42" spans="1:18" ht="22.5" customHeight="1" x14ac:dyDescent="0.55000000000000004">
      <c r="B42" s="327"/>
      <c r="C42" s="327"/>
      <c r="D42" s="366" t="s">
        <v>254</v>
      </c>
      <c r="E42" s="366"/>
      <c r="F42" s="366"/>
      <c r="G42" s="357"/>
      <c r="H42" s="366" t="s">
        <v>254</v>
      </c>
      <c r="I42" s="366"/>
      <c r="J42" s="366"/>
      <c r="K42" s="110"/>
      <c r="L42" s="110"/>
      <c r="M42" s="110"/>
      <c r="N42" s="110"/>
    </row>
    <row r="43" spans="1:18" ht="22.5" customHeight="1" x14ac:dyDescent="0.55000000000000004">
      <c r="B43" s="327" t="s">
        <v>1</v>
      </c>
      <c r="C43" s="53"/>
      <c r="D43" s="33">
        <v>2563</v>
      </c>
      <c r="E43" s="53"/>
      <c r="F43" s="33">
        <v>2562</v>
      </c>
      <c r="G43" s="29"/>
      <c r="H43" s="33">
        <v>2563</v>
      </c>
      <c r="I43" s="53"/>
      <c r="J43" s="33">
        <v>2562</v>
      </c>
      <c r="K43" s="110"/>
      <c r="L43" s="110"/>
      <c r="M43" s="110"/>
      <c r="N43" s="110"/>
    </row>
    <row r="44" spans="1:18" ht="21.75" customHeight="1" x14ac:dyDescent="0.6">
      <c r="A44" s="54" t="s">
        <v>331</v>
      </c>
      <c r="C44" s="8"/>
      <c r="D44" s="8"/>
      <c r="E44" s="8"/>
      <c r="F44" s="8"/>
      <c r="G44" s="8"/>
      <c r="H44" s="8"/>
      <c r="I44" s="8"/>
      <c r="J44" s="8"/>
      <c r="K44" s="110"/>
      <c r="L44" s="110"/>
      <c r="M44" s="110"/>
      <c r="N44" s="110"/>
    </row>
    <row r="45" spans="1:18" ht="21.75" customHeight="1" x14ac:dyDescent="0.55000000000000004">
      <c r="A45" s="23" t="s">
        <v>98</v>
      </c>
      <c r="C45" s="8"/>
      <c r="D45" s="8">
        <v>7474412</v>
      </c>
      <c r="E45" s="8"/>
      <c r="F45" s="8">
        <v>6061500</v>
      </c>
      <c r="G45" s="8"/>
      <c r="H45" s="8">
        <v>-1131522</v>
      </c>
      <c r="I45" s="8"/>
      <c r="J45" s="8">
        <v>1316085</v>
      </c>
      <c r="K45" s="110"/>
      <c r="L45" s="110"/>
      <c r="M45" s="110"/>
      <c r="N45" s="110"/>
    </row>
    <row r="46" spans="1:18" ht="21.75" customHeight="1" x14ac:dyDescent="0.55000000000000004">
      <c r="A46" s="23" t="s">
        <v>166</v>
      </c>
      <c r="C46" s="8"/>
      <c r="D46" s="8">
        <v>3070301</v>
      </c>
      <c r="E46" s="8"/>
      <c r="F46" s="8">
        <v>926050</v>
      </c>
      <c r="G46" s="8"/>
      <c r="H46" s="87">
        <v>0</v>
      </c>
      <c r="I46" s="8"/>
      <c r="J46" s="87">
        <v>0</v>
      </c>
      <c r="K46" s="110"/>
      <c r="L46" s="110"/>
      <c r="M46" s="110"/>
      <c r="N46" s="110"/>
    </row>
    <row r="47" spans="1:18" ht="24" customHeight="1" thickBot="1" x14ac:dyDescent="0.65">
      <c r="A47" s="54" t="s">
        <v>330</v>
      </c>
      <c r="C47" s="38"/>
      <c r="D47" s="9">
        <f>SUM(D45:D46)</f>
        <v>10544713</v>
      </c>
      <c r="E47" s="38"/>
      <c r="F47" s="9">
        <f>SUM(F45:F46)</f>
        <v>6987550</v>
      </c>
      <c r="G47" s="38"/>
      <c r="H47" s="9">
        <f>SUM(H45:H46)</f>
        <v>-1131522</v>
      </c>
      <c r="I47" s="38"/>
      <c r="J47" s="9">
        <f>SUM(J45:J46)</f>
        <v>1316085</v>
      </c>
      <c r="K47" s="110"/>
      <c r="L47" s="110"/>
      <c r="M47" s="110"/>
      <c r="N47" s="110"/>
    </row>
    <row r="48" spans="1:18" ht="22.5" customHeight="1" thickTop="1" x14ac:dyDescent="0.6">
      <c r="A48" s="54"/>
      <c r="C48" s="10"/>
      <c r="D48" s="38"/>
      <c r="E48" s="10"/>
      <c r="F48" s="38"/>
      <c r="G48" s="10"/>
      <c r="H48" s="38"/>
      <c r="I48" s="10"/>
      <c r="J48" s="38"/>
      <c r="K48" s="110"/>
      <c r="L48" s="110"/>
      <c r="M48" s="110"/>
      <c r="N48" s="110"/>
    </row>
    <row r="49" spans="1:14" ht="24.9" customHeight="1" thickBot="1" x14ac:dyDescent="0.65">
      <c r="A49" s="54" t="s">
        <v>348</v>
      </c>
      <c r="B49" s="2">
        <v>16</v>
      </c>
      <c r="C49" s="8"/>
      <c r="D49" s="117">
        <v>0.91</v>
      </c>
      <c r="E49" s="8"/>
      <c r="F49" s="117">
        <v>0.72</v>
      </c>
      <c r="G49" s="8"/>
      <c r="H49" s="90">
        <v>-0.15</v>
      </c>
      <c r="I49" s="8"/>
      <c r="J49" s="90">
        <v>0.14000000000000001</v>
      </c>
      <c r="K49" s="110"/>
      <c r="L49" s="110"/>
      <c r="M49" s="110"/>
      <c r="N49" s="110"/>
    </row>
    <row r="50" spans="1:14" ht="24.9" customHeight="1" thickTop="1" thickBot="1" x14ac:dyDescent="0.65">
      <c r="A50" s="361" t="s">
        <v>349</v>
      </c>
      <c r="B50" s="2">
        <v>16</v>
      </c>
      <c r="C50" s="359"/>
      <c r="D50" s="330">
        <v>0.89</v>
      </c>
      <c r="E50" s="331"/>
      <c r="F50" s="330">
        <v>0.72</v>
      </c>
      <c r="G50" s="331"/>
      <c r="H50" s="330">
        <v>-0.15</v>
      </c>
      <c r="I50" s="331"/>
      <c r="J50" s="330">
        <v>0.14000000000000001</v>
      </c>
      <c r="K50" s="110"/>
      <c r="L50" s="110"/>
      <c r="M50" s="110"/>
      <c r="N50" s="110"/>
    </row>
    <row r="51" spans="1:14" ht="22.5" customHeight="1" thickTop="1" x14ac:dyDescent="0.6">
      <c r="A51" s="54"/>
      <c r="C51" s="8"/>
      <c r="D51" s="118"/>
      <c r="E51" s="8"/>
      <c r="F51" s="118"/>
      <c r="G51" s="8"/>
      <c r="H51" s="108"/>
      <c r="I51" s="8"/>
      <c r="J51" s="108"/>
      <c r="K51" s="110"/>
      <c r="L51" s="110"/>
      <c r="M51" s="110"/>
      <c r="N51" s="110"/>
    </row>
    <row r="52" spans="1:14" ht="21.9" customHeight="1" x14ac:dyDescent="0.6">
      <c r="A52" s="48" t="s">
        <v>36</v>
      </c>
      <c r="B52" s="49"/>
      <c r="C52" s="50"/>
      <c r="D52" s="50"/>
      <c r="E52" s="50"/>
      <c r="F52" s="50"/>
      <c r="G52" s="50"/>
      <c r="H52" s="367"/>
      <c r="I52" s="367"/>
      <c r="J52" s="367"/>
      <c r="K52" s="110"/>
      <c r="L52" s="110"/>
      <c r="M52" s="110"/>
      <c r="N52" s="110"/>
    </row>
    <row r="53" spans="1:14" ht="21.9" customHeight="1" x14ac:dyDescent="0.6">
      <c r="A53" s="48" t="s">
        <v>157</v>
      </c>
      <c r="B53" s="49"/>
      <c r="C53" s="50"/>
      <c r="D53" s="50"/>
      <c r="E53" s="50"/>
      <c r="F53" s="50"/>
      <c r="G53" s="50"/>
      <c r="H53" s="367"/>
      <c r="I53" s="367"/>
      <c r="J53" s="367"/>
      <c r="K53" s="110"/>
      <c r="L53" s="110"/>
      <c r="M53" s="110"/>
      <c r="N53" s="110"/>
    </row>
    <row r="54" spans="1:14" ht="21.9" customHeight="1" x14ac:dyDescent="0.6">
      <c r="A54" s="5"/>
      <c r="B54" s="5"/>
      <c r="C54" s="50"/>
      <c r="D54" s="50"/>
      <c r="E54" s="50"/>
      <c r="F54" s="50"/>
      <c r="G54" s="50"/>
      <c r="H54" s="359"/>
      <c r="I54" s="359"/>
      <c r="J54" s="360" t="s">
        <v>75</v>
      </c>
      <c r="K54" s="110"/>
      <c r="L54" s="110"/>
      <c r="M54" s="110"/>
      <c r="N54" s="110"/>
    </row>
    <row r="55" spans="1:14" ht="21.9" customHeight="1" x14ac:dyDescent="0.6">
      <c r="B55" s="327"/>
      <c r="C55" s="327"/>
      <c r="D55" s="368" t="s">
        <v>37</v>
      </c>
      <c r="E55" s="368"/>
      <c r="F55" s="368"/>
      <c r="G55" s="52"/>
      <c r="H55" s="368" t="s">
        <v>35</v>
      </c>
      <c r="I55" s="368"/>
      <c r="J55" s="368"/>
      <c r="K55" s="110"/>
      <c r="L55" s="110"/>
      <c r="M55" s="110"/>
      <c r="N55" s="110"/>
    </row>
    <row r="56" spans="1:14" ht="23.25" customHeight="1" x14ac:dyDescent="0.55000000000000004">
      <c r="B56" s="327"/>
      <c r="C56" s="327"/>
      <c r="D56" s="369" t="s">
        <v>187</v>
      </c>
      <c r="E56" s="370"/>
      <c r="F56" s="370"/>
      <c r="G56" s="97"/>
      <c r="H56" s="369" t="s">
        <v>187</v>
      </c>
      <c r="I56" s="370"/>
      <c r="J56" s="370"/>
      <c r="K56" s="110"/>
      <c r="L56" s="110"/>
      <c r="M56" s="110"/>
      <c r="N56" s="110"/>
    </row>
    <row r="57" spans="1:14" ht="21.9" customHeight="1" x14ac:dyDescent="0.55000000000000004">
      <c r="B57" s="327"/>
      <c r="C57" s="327"/>
      <c r="D57" s="366" t="s">
        <v>254</v>
      </c>
      <c r="E57" s="366"/>
      <c r="F57" s="366"/>
      <c r="G57" s="357"/>
      <c r="H57" s="366" t="s">
        <v>254</v>
      </c>
      <c r="I57" s="366"/>
      <c r="J57" s="366"/>
      <c r="K57" s="110"/>
      <c r="L57" s="110"/>
      <c r="M57" s="110"/>
      <c r="N57" s="110"/>
    </row>
    <row r="58" spans="1:14" ht="21.9" customHeight="1" x14ac:dyDescent="0.55000000000000004">
      <c r="B58" s="327" t="s">
        <v>1</v>
      </c>
      <c r="C58" s="53"/>
      <c r="D58" s="33">
        <v>2563</v>
      </c>
      <c r="E58" s="53"/>
      <c r="F58" s="33">
        <v>2562</v>
      </c>
      <c r="G58" s="29"/>
      <c r="H58" s="33">
        <v>2563</v>
      </c>
      <c r="I58" s="53"/>
      <c r="J58" s="33">
        <v>2562</v>
      </c>
      <c r="K58" s="110"/>
      <c r="L58" s="110"/>
      <c r="M58" s="110"/>
      <c r="N58" s="110"/>
    </row>
    <row r="59" spans="1:14" ht="22.5" customHeight="1" x14ac:dyDescent="0.6">
      <c r="A59" s="54" t="s">
        <v>330</v>
      </c>
      <c r="D59" s="10">
        <f>D47</f>
        <v>10544713</v>
      </c>
      <c r="E59" s="4"/>
      <c r="F59" s="10">
        <f>F47</f>
        <v>6987550</v>
      </c>
      <c r="G59" s="4"/>
      <c r="H59" s="10">
        <f>H47</f>
        <v>-1131522</v>
      </c>
      <c r="I59" s="4"/>
      <c r="J59" s="10">
        <f>J47</f>
        <v>1316085</v>
      </c>
      <c r="K59" s="110"/>
      <c r="L59" s="110"/>
      <c r="M59" s="110"/>
      <c r="N59" s="110"/>
    </row>
    <row r="60" spans="1:14" ht="6.6" customHeight="1" x14ac:dyDescent="0.55000000000000004">
      <c r="K60" s="110"/>
      <c r="L60" s="110"/>
      <c r="M60" s="110"/>
      <c r="N60" s="110"/>
    </row>
    <row r="61" spans="1:14" ht="22.5" customHeight="1" x14ac:dyDescent="0.6">
      <c r="A61" s="54" t="s">
        <v>96</v>
      </c>
      <c r="K61" s="110"/>
      <c r="L61" s="110"/>
      <c r="M61" s="110"/>
      <c r="N61" s="110"/>
    </row>
    <row r="62" spans="1:14" ht="21.9" customHeight="1" x14ac:dyDescent="0.6">
      <c r="A62" s="66" t="s">
        <v>215</v>
      </c>
      <c r="D62" s="119"/>
      <c r="F62" s="119"/>
      <c r="H62" s="112"/>
      <c r="J62" s="112"/>
      <c r="K62" s="110"/>
      <c r="L62" s="110"/>
      <c r="M62" s="110"/>
      <c r="N62" s="110"/>
    </row>
    <row r="63" spans="1:14" ht="21.9" customHeight="1" x14ac:dyDescent="0.6">
      <c r="A63" s="66" t="s">
        <v>197</v>
      </c>
      <c r="D63" s="119"/>
      <c r="F63" s="119"/>
      <c r="H63" s="112"/>
      <c r="J63" s="112"/>
      <c r="K63" s="110"/>
      <c r="L63" s="110"/>
      <c r="M63" s="110"/>
      <c r="N63" s="110"/>
    </row>
    <row r="64" spans="1:14" ht="21.9" customHeight="1" x14ac:dyDescent="0.55000000000000004">
      <c r="A64" s="23" t="s">
        <v>216</v>
      </c>
      <c r="D64" s="112"/>
      <c r="F64" s="112"/>
      <c r="H64" s="112"/>
      <c r="J64" s="112"/>
      <c r="K64" s="110"/>
      <c r="L64" s="110"/>
      <c r="M64" s="110"/>
      <c r="N64" s="110"/>
    </row>
    <row r="65" spans="1:14" ht="21.9" customHeight="1" x14ac:dyDescent="0.55000000000000004">
      <c r="A65" s="23" t="s">
        <v>202</v>
      </c>
      <c r="D65" s="56">
        <v>0</v>
      </c>
      <c r="F65" s="119">
        <v>-426632</v>
      </c>
      <c r="H65" s="56">
        <v>0</v>
      </c>
      <c r="J65" s="56">
        <v>0</v>
      </c>
      <c r="K65" s="110"/>
      <c r="L65" s="110"/>
      <c r="M65" s="110"/>
      <c r="N65" s="110"/>
    </row>
    <row r="66" spans="1:14" ht="21.9" customHeight="1" x14ac:dyDescent="0.55000000000000004">
      <c r="A66" s="23" t="s">
        <v>164</v>
      </c>
      <c r="D66" s="119"/>
      <c r="F66" s="119"/>
      <c r="H66" s="56"/>
      <c r="J66" s="56"/>
      <c r="K66" s="110"/>
      <c r="L66" s="110"/>
      <c r="M66" s="110"/>
      <c r="N66" s="110"/>
    </row>
    <row r="67" spans="1:14" ht="21.9" customHeight="1" x14ac:dyDescent="0.55000000000000004">
      <c r="A67" s="59" t="s">
        <v>165</v>
      </c>
      <c r="D67" s="119">
        <v>5140852</v>
      </c>
      <c r="F67" s="119">
        <v>-3960095</v>
      </c>
      <c r="H67" s="56">
        <v>0</v>
      </c>
      <c r="J67" s="56">
        <v>0</v>
      </c>
      <c r="K67" s="110"/>
      <c r="L67" s="110"/>
      <c r="M67" s="110"/>
      <c r="N67" s="110"/>
    </row>
    <row r="68" spans="1:14" ht="21.9" customHeight="1" x14ac:dyDescent="0.55000000000000004">
      <c r="A68" s="59" t="s">
        <v>332</v>
      </c>
      <c r="D68" s="128">
        <v>-192976</v>
      </c>
      <c r="F68" s="56">
        <v>0</v>
      </c>
      <c r="H68" s="56">
        <v>-33469</v>
      </c>
      <c r="J68" s="56">
        <v>0</v>
      </c>
      <c r="K68" s="110"/>
      <c r="L68" s="110"/>
      <c r="M68" s="110"/>
      <c r="N68" s="110"/>
    </row>
    <row r="69" spans="1:14" ht="21.9" customHeight="1" x14ac:dyDescent="0.55000000000000004">
      <c r="A69" s="59" t="s">
        <v>371</v>
      </c>
      <c r="D69" s="119">
        <v>1129141</v>
      </c>
      <c r="F69" s="56">
        <v>0</v>
      </c>
      <c r="H69" s="56">
        <v>0</v>
      </c>
      <c r="J69" s="56">
        <v>0</v>
      </c>
      <c r="K69" s="110"/>
      <c r="L69" s="110"/>
      <c r="M69" s="110"/>
      <c r="N69" s="110"/>
    </row>
    <row r="70" spans="1:14" ht="21.9" customHeight="1" x14ac:dyDescent="0.55000000000000004">
      <c r="A70" s="23" t="s">
        <v>203</v>
      </c>
      <c r="D70" s="119"/>
      <c r="F70" s="119"/>
      <c r="H70" s="56"/>
      <c r="J70" s="56"/>
      <c r="K70" s="110"/>
      <c r="L70" s="110"/>
      <c r="M70" s="110"/>
      <c r="N70" s="110"/>
    </row>
    <row r="71" spans="1:14" ht="21.9" customHeight="1" x14ac:dyDescent="0.55000000000000004">
      <c r="A71" s="23" t="s">
        <v>197</v>
      </c>
      <c r="D71" s="334">
        <v>-9281</v>
      </c>
      <c r="F71" s="116">
        <v>37234</v>
      </c>
      <c r="H71" s="57">
        <v>6694</v>
      </c>
      <c r="J71" s="57">
        <v>0</v>
      </c>
      <c r="K71" s="110"/>
      <c r="L71" s="110"/>
      <c r="M71" s="110"/>
      <c r="N71" s="110"/>
    </row>
    <row r="72" spans="1:14" s="4" customFormat="1" ht="21.9" customHeight="1" x14ac:dyDescent="0.6">
      <c r="A72" s="54" t="s">
        <v>218</v>
      </c>
      <c r="B72" s="7"/>
      <c r="D72" s="120"/>
      <c r="E72" s="35"/>
      <c r="F72" s="120"/>
      <c r="G72" s="35"/>
      <c r="H72" s="121"/>
      <c r="I72" s="35"/>
      <c r="J72" s="121"/>
      <c r="K72" s="113"/>
      <c r="L72" s="110"/>
      <c r="M72" s="113"/>
      <c r="N72" s="113"/>
    </row>
    <row r="73" spans="1:14" s="4" customFormat="1" ht="21.9" customHeight="1" x14ac:dyDescent="0.6">
      <c r="A73" s="54" t="s">
        <v>163</v>
      </c>
      <c r="B73" s="7"/>
      <c r="D73" s="84">
        <f>SUM(D63:D71)</f>
        <v>6067736</v>
      </c>
      <c r="E73" s="35"/>
      <c r="F73" s="122">
        <f>SUM(F63:F71)</f>
        <v>-4349493</v>
      </c>
      <c r="G73" s="35"/>
      <c r="H73" s="84">
        <f>SUM(H63:H71)</f>
        <v>-26775</v>
      </c>
      <c r="I73" s="35"/>
      <c r="J73" s="84">
        <f>SUM(J63:J71)</f>
        <v>0</v>
      </c>
      <c r="K73" s="113"/>
      <c r="L73" s="113"/>
      <c r="M73" s="113"/>
      <c r="N73" s="113"/>
    </row>
    <row r="74" spans="1:14" ht="6" customHeight="1" x14ac:dyDescent="0.6">
      <c r="A74" s="54"/>
      <c r="K74" s="110"/>
      <c r="L74" s="113"/>
      <c r="M74" s="110"/>
      <c r="N74" s="110"/>
    </row>
    <row r="75" spans="1:14" ht="21.9" customHeight="1" x14ac:dyDescent="0.6">
      <c r="A75" s="66" t="s">
        <v>219</v>
      </c>
      <c r="K75" s="110"/>
      <c r="L75" s="110"/>
      <c r="M75" s="110"/>
      <c r="N75" s="110"/>
    </row>
    <row r="76" spans="1:14" ht="21.45" customHeight="1" x14ac:dyDescent="0.6">
      <c r="A76" s="66" t="s">
        <v>197</v>
      </c>
      <c r="D76" s="119"/>
      <c r="F76" s="119"/>
      <c r="H76" s="112"/>
      <c r="J76" s="112"/>
      <c r="K76" s="110"/>
      <c r="L76" s="110"/>
      <c r="M76" s="110"/>
      <c r="N76" s="110"/>
    </row>
    <row r="77" spans="1:14" ht="23.25" customHeight="1" x14ac:dyDescent="0.55000000000000004">
      <c r="A77" s="23" t="s">
        <v>315</v>
      </c>
      <c r="D77" s="119"/>
      <c r="F77" s="119"/>
      <c r="H77" s="112"/>
      <c r="J77" s="112"/>
    </row>
    <row r="78" spans="1:14" ht="21.9" customHeight="1" x14ac:dyDescent="0.55000000000000004">
      <c r="A78" s="23" t="s">
        <v>314</v>
      </c>
      <c r="D78" s="128">
        <v>-560815</v>
      </c>
      <c r="F78" s="56">
        <v>0</v>
      </c>
      <c r="H78" s="112">
        <v>0</v>
      </c>
      <c r="J78" s="112">
        <v>0</v>
      </c>
      <c r="K78" s="110"/>
      <c r="L78" s="110"/>
      <c r="M78" s="110"/>
      <c r="N78" s="110"/>
    </row>
    <row r="79" spans="1:14" ht="21.9" customHeight="1" x14ac:dyDescent="0.55000000000000004">
      <c r="A79" s="23" t="s">
        <v>342</v>
      </c>
      <c r="D79" s="119"/>
      <c r="F79" s="119"/>
      <c r="H79" s="112"/>
      <c r="J79" s="112"/>
      <c r="K79" s="110"/>
      <c r="L79" s="110"/>
      <c r="M79" s="110"/>
      <c r="N79" s="110"/>
    </row>
    <row r="80" spans="1:14" ht="21.9" customHeight="1" x14ac:dyDescent="0.55000000000000004">
      <c r="A80" s="23" t="s">
        <v>199</v>
      </c>
      <c r="D80" s="119">
        <v>-6180</v>
      </c>
      <c r="F80" s="119">
        <v>-69362</v>
      </c>
      <c r="H80" s="56">
        <v>0</v>
      </c>
      <c r="J80" s="56">
        <v>0</v>
      </c>
      <c r="K80" s="110"/>
      <c r="L80" s="110"/>
      <c r="M80" s="110"/>
      <c r="N80" s="110"/>
    </row>
    <row r="81" spans="1:14" ht="21.9" customHeight="1" x14ac:dyDescent="0.55000000000000004">
      <c r="A81" s="23" t="s">
        <v>321</v>
      </c>
      <c r="B81" s="2">
        <v>10</v>
      </c>
      <c r="D81" s="119">
        <v>2020630</v>
      </c>
      <c r="F81" s="119">
        <v>178018</v>
      </c>
      <c r="H81" s="112">
        <v>0</v>
      </c>
      <c r="J81" s="112">
        <v>0</v>
      </c>
      <c r="K81" s="110"/>
      <c r="L81" s="110"/>
      <c r="M81" s="110"/>
      <c r="N81" s="110"/>
    </row>
    <row r="82" spans="1:14" ht="21.9" customHeight="1" x14ac:dyDescent="0.55000000000000004">
      <c r="A82" s="23" t="s">
        <v>204</v>
      </c>
      <c r="D82" s="119"/>
      <c r="F82" s="119"/>
      <c r="H82" s="56"/>
      <c r="J82" s="56"/>
      <c r="K82" s="110"/>
      <c r="L82" s="110"/>
      <c r="M82" s="110"/>
      <c r="N82" s="110"/>
    </row>
    <row r="83" spans="1:14" ht="21.9" customHeight="1" x14ac:dyDescent="0.55000000000000004">
      <c r="A83" s="23" t="s">
        <v>197</v>
      </c>
      <c r="D83" s="116">
        <v>90528</v>
      </c>
      <c r="E83" s="31"/>
      <c r="F83" s="116">
        <v>-7435</v>
      </c>
      <c r="G83" s="31"/>
      <c r="H83" s="57">
        <v>0</v>
      </c>
      <c r="I83" s="31"/>
      <c r="J83" s="57">
        <v>0</v>
      </c>
      <c r="K83" s="110"/>
      <c r="L83" s="110"/>
      <c r="M83" s="110"/>
      <c r="N83" s="110"/>
    </row>
    <row r="84" spans="1:14" ht="21.9" customHeight="1" x14ac:dyDescent="0.6">
      <c r="A84" s="54" t="s">
        <v>162</v>
      </c>
      <c r="D84" s="123"/>
      <c r="E84" s="31"/>
      <c r="F84" s="123"/>
      <c r="G84" s="31"/>
      <c r="H84" s="67"/>
      <c r="I84" s="31"/>
      <c r="J84" s="67"/>
      <c r="K84" s="110"/>
      <c r="L84" s="110"/>
      <c r="M84" s="110"/>
      <c r="N84" s="110"/>
    </row>
    <row r="85" spans="1:14" ht="21.9" customHeight="1" x14ac:dyDescent="0.6">
      <c r="A85" s="54" t="s">
        <v>163</v>
      </c>
      <c r="D85" s="84">
        <f>SUM(D75:D83)</f>
        <v>1544163</v>
      </c>
      <c r="E85" s="35"/>
      <c r="F85" s="84">
        <f>SUM(F75:F83)</f>
        <v>101221</v>
      </c>
      <c r="G85" s="35"/>
      <c r="H85" s="84">
        <f>SUM(H75:H83)</f>
        <v>0</v>
      </c>
      <c r="I85" s="35"/>
      <c r="J85" s="84">
        <f>SUM(J75:J83)</f>
        <v>0</v>
      </c>
      <c r="K85" s="110"/>
      <c r="L85" s="110"/>
      <c r="M85" s="110"/>
      <c r="N85" s="110"/>
    </row>
    <row r="86" spans="1:14" ht="21.9" customHeight="1" x14ac:dyDescent="0.6">
      <c r="A86" s="107" t="s">
        <v>343</v>
      </c>
      <c r="D86" s="86"/>
      <c r="E86" s="35"/>
      <c r="F86" s="86"/>
      <c r="G86" s="35"/>
      <c r="H86" s="86"/>
      <c r="I86" s="35"/>
      <c r="J86" s="86"/>
      <c r="K86" s="110"/>
      <c r="L86" s="110"/>
      <c r="M86" s="110"/>
      <c r="N86" s="110"/>
    </row>
    <row r="87" spans="1:14" ht="21.9" customHeight="1" x14ac:dyDescent="0.6">
      <c r="A87" s="54" t="s">
        <v>250</v>
      </c>
      <c r="D87" s="84">
        <f>D73+D85</f>
        <v>7611899</v>
      </c>
      <c r="E87" s="4"/>
      <c r="F87" s="84">
        <f>F73+F85</f>
        <v>-4248272</v>
      </c>
      <c r="G87" s="4"/>
      <c r="H87" s="84">
        <f>H73+H85</f>
        <v>-26775</v>
      </c>
      <c r="I87" s="124"/>
      <c r="J87" s="84">
        <f>J73+J85</f>
        <v>0</v>
      </c>
      <c r="K87" s="110"/>
      <c r="L87" s="110"/>
      <c r="M87" s="110"/>
      <c r="N87" s="110"/>
    </row>
    <row r="88" spans="1:14" ht="21.9" customHeight="1" thickBot="1" x14ac:dyDescent="0.65">
      <c r="A88" s="107" t="s">
        <v>344</v>
      </c>
      <c r="D88" s="126">
        <f>D59+D87</f>
        <v>18156612</v>
      </c>
      <c r="E88" s="4"/>
      <c r="F88" s="126">
        <f>F59+F87</f>
        <v>2739278</v>
      </c>
      <c r="G88" s="4"/>
      <c r="H88" s="126">
        <f>H59+H87</f>
        <v>-1158297</v>
      </c>
      <c r="I88" s="4"/>
      <c r="J88" s="126">
        <f>J59+J87</f>
        <v>1316085</v>
      </c>
      <c r="K88" s="110"/>
      <c r="L88" s="110"/>
      <c r="M88" s="110"/>
      <c r="N88" s="110"/>
    </row>
    <row r="89" spans="1:14" ht="21.9" customHeight="1" thickTop="1" x14ac:dyDescent="0.55000000000000004">
      <c r="D89" s="119"/>
      <c r="F89" s="119"/>
      <c r="H89" s="56"/>
      <c r="J89" s="56"/>
      <c r="K89" s="110"/>
      <c r="L89" s="110"/>
      <c r="M89" s="110"/>
      <c r="N89" s="110"/>
    </row>
    <row r="90" spans="1:14" ht="23.4" x14ac:dyDescent="0.6">
      <c r="A90" s="48" t="s">
        <v>36</v>
      </c>
      <c r="B90" s="49"/>
      <c r="C90" s="50"/>
      <c r="D90" s="50"/>
      <c r="E90" s="50"/>
      <c r="F90" s="50"/>
      <c r="G90" s="50"/>
      <c r="H90" s="367"/>
      <c r="I90" s="367"/>
      <c r="J90" s="367"/>
      <c r="K90" s="110"/>
      <c r="L90" s="110"/>
      <c r="M90" s="110"/>
      <c r="N90" s="110"/>
    </row>
    <row r="91" spans="1:14" ht="21.9" customHeight="1" x14ac:dyDescent="0.6">
      <c r="A91" s="48" t="s">
        <v>252</v>
      </c>
      <c r="B91" s="49"/>
      <c r="C91" s="50"/>
      <c r="D91" s="50"/>
      <c r="E91" s="50"/>
      <c r="F91" s="50"/>
      <c r="G91" s="50"/>
      <c r="H91" s="367"/>
      <c r="I91" s="367"/>
      <c r="J91" s="367"/>
      <c r="K91" s="110"/>
      <c r="L91" s="110"/>
      <c r="M91" s="110"/>
      <c r="N91" s="110"/>
    </row>
    <row r="92" spans="1:14" ht="21.9" customHeight="1" x14ac:dyDescent="0.6">
      <c r="A92" s="5"/>
      <c r="B92" s="5"/>
      <c r="C92" s="50"/>
      <c r="D92" s="50"/>
      <c r="E92" s="50"/>
      <c r="F92" s="50"/>
      <c r="G92" s="50"/>
      <c r="H92" s="359"/>
      <c r="I92" s="359"/>
      <c r="J92" s="360" t="s">
        <v>75</v>
      </c>
      <c r="K92" s="110"/>
      <c r="L92" s="110"/>
      <c r="M92" s="110"/>
      <c r="N92" s="110"/>
    </row>
    <row r="93" spans="1:14" ht="21.9" customHeight="1" x14ac:dyDescent="0.6">
      <c r="B93" s="327"/>
      <c r="C93" s="327"/>
      <c r="D93" s="368" t="s">
        <v>37</v>
      </c>
      <c r="E93" s="368"/>
      <c r="F93" s="368"/>
      <c r="G93" s="52"/>
      <c r="H93" s="368" t="s">
        <v>35</v>
      </c>
      <c r="I93" s="368"/>
      <c r="J93" s="368"/>
      <c r="K93" s="110"/>
      <c r="L93" s="110"/>
      <c r="M93" s="110"/>
      <c r="N93" s="110"/>
    </row>
    <row r="94" spans="1:14" ht="21.9" customHeight="1" x14ac:dyDescent="0.55000000000000004">
      <c r="B94" s="327"/>
      <c r="C94" s="327"/>
      <c r="D94" s="369" t="s">
        <v>187</v>
      </c>
      <c r="E94" s="370"/>
      <c r="F94" s="370"/>
      <c r="G94" s="97"/>
      <c r="H94" s="369" t="s">
        <v>187</v>
      </c>
      <c r="I94" s="370"/>
      <c r="J94" s="370"/>
      <c r="K94" s="110"/>
      <c r="L94" s="110"/>
      <c r="M94" s="110"/>
      <c r="N94" s="110"/>
    </row>
    <row r="95" spans="1:14" ht="23.25" customHeight="1" x14ac:dyDescent="0.55000000000000004">
      <c r="B95" s="327"/>
      <c r="C95" s="327"/>
      <c r="D95" s="366" t="s">
        <v>254</v>
      </c>
      <c r="E95" s="366"/>
      <c r="F95" s="366"/>
      <c r="G95" s="357"/>
      <c r="H95" s="366" t="s">
        <v>254</v>
      </c>
      <c r="I95" s="366"/>
      <c r="J95" s="366"/>
      <c r="K95" s="110"/>
      <c r="L95" s="110"/>
      <c r="M95" s="110"/>
      <c r="N95" s="110"/>
    </row>
    <row r="96" spans="1:14" ht="21.9" customHeight="1" x14ac:dyDescent="0.55000000000000004">
      <c r="B96" s="327"/>
      <c r="C96" s="53"/>
      <c r="D96" s="33">
        <v>2563</v>
      </c>
      <c r="E96" s="53"/>
      <c r="F96" s="33">
        <v>2562</v>
      </c>
      <c r="G96" s="29"/>
      <c r="H96" s="33">
        <v>2563</v>
      </c>
      <c r="I96" s="53"/>
      <c r="J96" s="33">
        <v>2562</v>
      </c>
      <c r="K96" s="110"/>
      <c r="L96" s="110"/>
      <c r="M96" s="110"/>
      <c r="N96" s="110"/>
    </row>
    <row r="97" spans="1:19" ht="21.9" customHeight="1" x14ac:dyDescent="0.6">
      <c r="A97" s="54" t="s">
        <v>345</v>
      </c>
      <c r="D97" s="119"/>
      <c r="F97" s="119"/>
      <c r="H97" s="56"/>
      <c r="J97" s="56"/>
      <c r="K97" s="110"/>
      <c r="L97" s="110"/>
      <c r="M97" s="110"/>
      <c r="N97" s="110"/>
    </row>
    <row r="98" spans="1:19" ht="21.9" customHeight="1" x14ac:dyDescent="0.55000000000000004">
      <c r="A98" s="23" t="s">
        <v>98</v>
      </c>
      <c r="D98" s="119">
        <v>11837757</v>
      </c>
      <c r="F98" s="119">
        <v>3075424</v>
      </c>
      <c r="H98" s="56">
        <v>-1158297</v>
      </c>
      <c r="J98" s="56">
        <v>1316085</v>
      </c>
      <c r="K98" s="110"/>
      <c r="L98" s="110"/>
      <c r="M98" s="110"/>
      <c r="N98" s="110"/>
    </row>
    <row r="99" spans="1:19" ht="21.9" customHeight="1" x14ac:dyDescent="0.55000000000000004">
      <c r="A99" s="23" t="s">
        <v>166</v>
      </c>
      <c r="D99" s="116">
        <v>6318855</v>
      </c>
      <c r="F99" s="116">
        <v>-336146</v>
      </c>
      <c r="H99" s="57">
        <v>0</v>
      </c>
      <c r="J99" s="57">
        <v>0</v>
      </c>
      <c r="K99" s="110"/>
      <c r="L99" s="110"/>
      <c r="M99" s="110"/>
      <c r="N99" s="110"/>
    </row>
    <row r="100" spans="1:19" ht="21.9" customHeight="1" thickBot="1" x14ac:dyDescent="0.65">
      <c r="A100" s="54" t="s">
        <v>344</v>
      </c>
      <c r="D100" s="157">
        <f>SUM(D98:D99)</f>
        <v>18156612</v>
      </c>
      <c r="E100" s="4"/>
      <c r="F100" s="157">
        <f>SUM(F98:F99)</f>
        <v>2739278</v>
      </c>
      <c r="G100" s="4"/>
      <c r="H100" s="126">
        <f>SUM(H98:H99)</f>
        <v>-1158297</v>
      </c>
      <c r="I100" s="4"/>
      <c r="J100" s="126">
        <f>SUM(J98:J99)</f>
        <v>1316085</v>
      </c>
      <c r="K100" s="110"/>
      <c r="L100" s="110"/>
      <c r="M100" s="110"/>
      <c r="N100" s="110"/>
    </row>
    <row r="101" spans="1:19" ht="21.9" customHeight="1" thickTop="1" x14ac:dyDescent="0.6">
      <c r="A101" s="54"/>
      <c r="D101" s="120"/>
      <c r="E101" s="4"/>
      <c r="F101" s="120"/>
      <c r="G101" s="4"/>
      <c r="H101" s="120"/>
      <c r="I101" s="4"/>
      <c r="J101" s="120"/>
      <c r="K101" s="110"/>
      <c r="M101" s="110"/>
      <c r="N101" s="110"/>
    </row>
    <row r="102" spans="1:19" ht="21.9" customHeight="1" x14ac:dyDescent="0.6">
      <c r="A102" s="48" t="s">
        <v>36</v>
      </c>
      <c r="B102" s="49"/>
      <c r="C102" s="50"/>
      <c r="D102" s="50"/>
      <c r="E102" s="50"/>
      <c r="F102" s="50"/>
      <c r="G102" s="50"/>
      <c r="H102" s="367"/>
      <c r="I102" s="367"/>
      <c r="J102" s="367"/>
      <c r="K102" s="110"/>
      <c r="M102" s="110"/>
      <c r="N102" s="110"/>
    </row>
    <row r="103" spans="1:19" ht="22.5" customHeight="1" x14ac:dyDescent="0.6">
      <c r="A103" s="48" t="s">
        <v>142</v>
      </c>
      <c r="B103" s="49"/>
      <c r="C103" s="50"/>
      <c r="D103" s="50"/>
      <c r="E103" s="50"/>
      <c r="F103" s="50"/>
      <c r="G103" s="50"/>
      <c r="H103" s="367"/>
      <c r="I103" s="367"/>
      <c r="J103" s="367"/>
    </row>
    <row r="104" spans="1:19" ht="22.5" customHeight="1" x14ac:dyDescent="0.6">
      <c r="A104" s="5"/>
      <c r="B104" s="5"/>
      <c r="C104" s="50"/>
      <c r="D104" s="50"/>
      <c r="E104" s="50"/>
      <c r="F104" s="50"/>
      <c r="G104" s="50"/>
      <c r="H104" s="359"/>
      <c r="I104" s="359"/>
      <c r="J104" s="360" t="s">
        <v>75</v>
      </c>
    </row>
    <row r="105" spans="1:19" ht="22.5" customHeight="1" x14ac:dyDescent="0.6">
      <c r="B105" s="327"/>
      <c r="C105" s="327"/>
      <c r="D105" s="368" t="s">
        <v>37</v>
      </c>
      <c r="E105" s="368"/>
      <c r="F105" s="368"/>
      <c r="G105" s="52"/>
      <c r="H105" s="368" t="s">
        <v>35</v>
      </c>
      <c r="I105" s="368"/>
      <c r="J105" s="368"/>
    </row>
    <row r="106" spans="1:19" ht="22.5" customHeight="1" x14ac:dyDescent="0.55000000000000004">
      <c r="B106" s="327"/>
      <c r="C106" s="327"/>
      <c r="D106" s="369" t="s">
        <v>255</v>
      </c>
      <c r="E106" s="370"/>
      <c r="F106" s="370"/>
      <c r="G106" s="97"/>
      <c r="H106" s="369" t="s">
        <v>255</v>
      </c>
      <c r="I106" s="370"/>
      <c r="J106" s="370"/>
    </row>
    <row r="107" spans="1:19" ht="22.5" customHeight="1" x14ac:dyDescent="0.55000000000000004">
      <c r="B107" s="327"/>
      <c r="C107" s="327"/>
      <c r="D107" s="366" t="s">
        <v>254</v>
      </c>
      <c r="E107" s="366"/>
      <c r="F107" s="366"/>
      <c r="G107" s="357"/>
      <c r="H107" s="366" t="s">
        <v>254</v>
      </c>
      <c r="I107" s="366"/>
      <c r="J107" s="366"/>
    </row>
    <row r="108" spans="1:19" ht="22.5" customHeight="1" x14ac:dyDescent="0.55000000000000004">
      <c r="B108" s="327" t="s">
        <v>1</v>
      </c>
      <c r="C108" s="53"/>
      <c r="D108" s="33">
        <v>2563</v>
      </c>
      <c r="E108" s="53"/>
      <c r="F108" s="33">
        <v>2562</v>
      </c>
      <c r="G108" s="29"/>
      <c r="H108" s="33">
        <v>2563</v>
      </c>
      <c r="I108" s="53"/>
      <c r="J108" s="33">
        <v>2562</v>
      </c>
    </row>
    <row r="109" spans="1:19" ht="22.5" customHeight="1" x14ac:dyDescent="0.6">
      <c r="A109" s="66" t="s">
        <v>126</v>
      </c>
      <c r="B109" s="2">
        <v>6</v>
      </c>
      <c r="C109" s="8"/>
      <c r="D109" s="22"/>
      <c r="E109" s="22"/>
      <c r="F109" s="22"/>
      <c r="G109" s="22"/>
      <c r="H109" s="22"/>
      <c r="I109" s="22"/>
      <c r="J109" s="22"/>
    </row>
    <row r="110" spans="1:19" ht="22.5" customHeight="1" x14ac:dyDescent="0.55000000000000004">
      <c r="A110" s="51" t="s">
        <v>53</v>
      </c>
      <c r="B110" s="2">
        <v>15</v>
      </c>
      <c r="C110" s="8"/>
      <c r="D110" s="58">
        <v>439744931</v>
      </c>
      <c r="E110" s="8"/>
      <c r="F110" s="58">
        <v>391779784</v>
      </c>
      <c r="G110" s="8"/>
      <c r="H110" s="8">
        <v>19271800</v>
      </c>
      <c r="I110" s="8"/>
      <c r="J110" s="8">
        <v>18468501</v>
      </c>
    </row>
    <row r="111" spans="1:19" ht="22.5" customHeight="1" x14ac:dyDescent="0.55000000000000004">
      <c r="A111" s="23" t="s">
        <v>73</v>
      </c>
      <c r="B111" s="2" t="s">
        <v>327</v>
      </c>
      <c r="C111" s="71"/>
      <c r="D111" s="128">
        <v>1575478</v>
      </c>
      <c r="E111" s="71"/>
      <c r="F111" s="128">
        <v>8073002</v>
      </c>
      <c r="G111" s="8"/>
      <c r="H111" s="56">
        <v>834055</v>
      </c>
      <c r="I111" s="8"/>
      <c r="J111" s="56">
        <v>0</v>
      </c>
      <c r="M111" s="58"/>
      <c r="N111" s="8"/>
      <c r="O111" s="58"/>
      <c r="P111" s="88"/>
      <c r="Q111" s="58"/>
      <c r="R111" s="58"/>
      <c r="S111" s="58"/>
    </row>
    <row r="112" spans="1:19" ht="22.5" customHeight="1" x14ac:dyDescent="0.55000000000000004">
      <c r="A112" s="23" t="s">
        <v>308</v>
      </c>
      <c r="C112" s="8"/>
      <c r="D112" s="128">
        <v>726065</v>
      </c>
      <c r="E112" s="8"/>
      <c r="F112" s="128">
        <v>786816</v>
      </c>
      <c r="G112" s="8"/>
      <c r="H112" s="8">
        <v>1340089</v>
      </c>
      <c r="I112" s="8"/>
      <c r="J112" s="8">
        <v>3454106</v>
      </c>
      <c r="M112" s="144"/>
      <c r="N112" s="71"/>
      <c r="O112" s="144"/>
      <c r="P112" s="88"/>
      <c r="Q112" s="58"/>
    </row>
    <row r="113" spans="1:17" ht="22.5" customHeight="1" x14ac:dyDescent="0.55000000000000004">
      <c r="A113" s="23" t="s">
        <v>46</v>
      </c>
      <c r="B113" s="115"/>
      <c r="C113" s="8"/>
      <c r="D113" s="58">
        <v>79550</v>
      </c>
      <c r="E113" s="8"/>
      <c r="F113" s="58">
        <v>85923</v>
      </c>
      <c r="G113" s="8"/>
      <c r="H113" s="8">
        <v>5381053</v>
      </c>
      <c r="I113" s="8"/>
      <c r="J113" s="8">
        <v>8799123</v>
      </c>
      <c r="M113" s="58"/>
      <c r="N113" s="8"/>
      <c r="O113" s="58"/>
      <c r="P113" s="88"/>
      <c r="Q113" s="58"/>
    </row>
    <row r="114" spans="1:17" ht="22.5" customHeight="1" x14ac:dyDescent="0.55000000000000004">
      <c r="A114" s="23" t="s">
        <v>309</v>
      </c>
      <c r="B114" s="115"/>
      <c r="C114" s="8"/>
      <c r="D114" s="58">
        <v>700794</v>
      </c>
      <c r="E114" s="8"/>
      <c r="F114" s="56">
        <v>0</v>
      </c>
      <c r="G114" s="8"/>
      <c r="H114" s="8">
        <v>248288</v>
      </c>
      <c r="I114" s="8"/>
      <c r="J114" s="56">
        <v>0</v>
      </c>
      <c r="M114" s="143"/>
      <c r="N114" s="8"/>
      <c r="O114" s="144"/>
      <c r="P114" s="88"/>
      <c r="Q114" s="58"/>
    </row>
    <row r="115" spans="1:17" ht="22.5" customHeight="1" x14ac:dyDescent="0.55000000000000004">
      <c r="A115" s="23" t="s">
        <v>220</v>
      </c>
      <c r="B115" s="115"/>
      <c r="C115" s="8"/>
      <c r="D115" s="58"/>
      <c r="E115" s="8"/>
      <c r="F115" s="56"/>
      <c r="G115" s="8"/>
      <c r="H115" s="8"/>
      <c r="I115" s="8"/>
      <c r="J115" s="56"/>
      <c r="M115" s="143"/>
      <c r="N115" s="8"/>
      <c r="O115" s="144"/>
      <c r="P115" s="88"/>
      <c r="Q115" s="58"/>
    </row>
    <row r="116" spans="1:17" ht="22.5" customHeight="1" x14ac:dyDescent="0.55000000000000004">
      <c r="A116" s="23" t="s">
        <v>221</v>
      </c>
      <c r="B116" s="115"/>
      <c r="C116" s="8"/>
      <c r="D116" s="56">
        <v>0</v>
      </c>
      <c r="E116" s="58"/>
      <c r="F116" s="58">
        <v>9236</v>
      </c>
      <c r="G116" s="58"/>
      <c r="H116" s="56">
        <v>0</v>
      </c>
      <c r="I116" s="56"/>
      <c r="J116" s="56">
        <v>0</v>
      </c>
      <c r="M116" s="143"/>
      <c r="N116" s="8"/>
      <c r="O116" s="144"/>
      <c r="P116" s="88"/>
      <c r="Q116" s="58"/>
    </row>
    <row r="117" spans="1:17" ht="22.5" customHeight="1" x14ac:dyDescent="0.55000000000000004">
      <c r="A117" s="51" t="s">
        <v>21</v>
      </c>
      <c r="C117" s="8"/>
      <c r="D117" s="116">
        <v>1914632</v>
      </c>
      <c r="E117" s="8"/>
      <c r="F117" s="116">
        <v>1750659</v>
      </c>
      <c r="G117" s="8"/>
      <c r="H117" s="72">
        <v>45912</v>
      </c>
      <c r="I117" s="8"/>
      <c r="J117" s="72">
        <v>114852</v>
      </c>
      <c r="M117" s="58"/>
      <c r="N117" s="8"/>
      <c r="O117" s="58"/>
      <c r="Q117" s="58"/>
    </row>
    <row r="118" spans="1:17" ht="22.5" customHeight="1" x14ac:dyDescent="0.6">
      <c r="A118" s="54" t="s">
        <v>22</v>
      </c>
      <c r="B118" s="7"/>
      <c r="C118" s="10"/>
      <c r="D118" s="156">
        <f>SUM(D110:D117)</f>
        <v>444741450</v>
      </c>
      <c r="E118" s="10"/>
      <c r="F118" s="156">
        <f>SUM(F110:F117)</f>
        <v>402485420</v>
      </c>
      <c r="G118" s="10"/>
      <c r="H118" s="69">
        <f>SUM(H110:H117)</f>
        <v>27121197</v>
      </c>
      <c r="I118" s="10"/>
      <c r="J118" s="69">
        <f>SUM(J110:J117)</f>
        <v>30836582</v>
      </c>
      <c r="M118" s="110"/>
      <c r="N118" s="110"/>
      <c r="O118" s="88"/>
      <c r="P118" s="88"/>
    </row>
    <row r="119" spans="1:17" ht="13.05" customHeight="1" x14ac:dyDescent="0.55000000000000004">
      <c r="A119" s="364"/>
      <c r="B119" s="364"/>
      <c r="C119" s="8"/>
      <c r="D119" s="8"/>
      <c r="E119" s="8"/>
      <c r="F119" s="8"/>
      <c r="G119" s="8"/>
      <c r="H119" s="8"/>
      <c r="I119" s="8"/>
      <c r="J119" s="8"/>
    </row>
    <row r="120" spans="1:17" s="129" customFormat="1" ht="22.05" customHeight="1" x14ac:dyDescent="0.6">
      <c r="A120" s="66" t="s">
        <v>127</v>
      </c>
      <c r="B120" s="2">
        <v>6</v>
      </c>
      <c r="C120" s="8"/>
      <c r="D120" s="8"/>
      <c r="E120" s="8"/>
      <c r="F120" s="8"/>
      <c r="G120" s="8"/>
      <c r="H120" s="8"/>
      <c r="I120" s="8"/>
      <c r="J120" s="8"/>
      <c r="K120" s="3"/>
      <c r="L120" s="3"/>
      <c r="M120" s="3"/>
      <c r="N120" s="3"/>
    </row>
    <row r="121" spans="1:17" s="129" customFormat="1" ht="22.5" customHeight="1" x14ac:dyDescent="0.55000000000000004">
      <c r="A121" s="51" t="s">
        <v>51</v>
      </c>
      <c r="B121" s="2"/>
      <c r="C121" s="8"/>
      <c r="D121" s="58">
        <v>358207198</v>
      </c>
      <c r="E121" s="8"/>
      <c r="F121" s="58">
        <v>337558134</v>
      </c>
      <c r="G121" s="8"/>
      <c r="H121" s="8">
        <v>17090639</v>
      </c>
      <c r="I121" s="8"/>
      <c r="J121" s="8">
        <v>17328938</v>
      </c>
      <c r="K121" s="3"/>
      <c r="L121" s="3"/>
      <c r="M121" s="3"/>
      <c r="N121" s="3"/>
    </row>
    <row r="122" spans="1:17" s="129" customFormat="1" ht="22.5" customHeight="1" x14ac:dyDescent="0.55000000000000004">
      <c r="A122" s="59" t="s">
        <v>161</v>
      </c>
      <c r="B122" s="2"/>
      <c r="C122" s="8"/>
      <c r="D122" s="58">
        <v>17603131</v>
      </c>
      <c r="E122" s="8"/>
      <c r="F122" s="58">
        <v>15785171</v>
      </c>
      <c r="G122" s="8"/>
      <c r="H122" s="8">
        <v>687324</v>
      </c>
      <c r="I122" s="8"/>
      <c r="J122" s="8">
        <v>661228</v>
      </c>
      <c r="K122" s="3"/>
      <c r="L122" s="3"/>
      <c r="M122" s="88"/>
      <c r="N122" s="88"/>
      <c r="O122" s="145"/>
      <c r="Q122" s="58"/>
    </row>
    <row r="123" spans="1:17" s="129" customFormat="1" ht="22.5" customHeight="1" x14ac:dyDescent="0.55000000000000004">
      <c r="A123" s="51" t="s">
        <v>59</v>
      </c>
      <c r="B123" s="2"/>
      <c r="C123" s="8"/>
      <c r="D123" s="123">
        <v>25663144</v>
      </c>
      <c r="E123" s="8"/>
      <c r="F123" s="123">
        <v>23706358</v>
      </c>
      <c r="G123" s="8"/>
      <c r="H123" s="8">
        <v>1807267</v>
      </c>
      <c r="I123" s="8"/>
      <c r="J123" s="8">
        <v>2429185</v>
      </c>
      <c r="K123" s="3"/>
      <c r="L123" s="130"/>
      <c r="M123" s="88"/>
      <c r="N123" s="88"/>
      <c r="O123" s="145"/>
      <c r="Q123" s="58"/>
    </row>
    <row r="124" spans="1:17" s="129" customFormat="1" ht="22.35" customHeight="1" x14ac:dyDescent="0.55000000000000004">
      <c r="A124" s="23" t="s">
        <v>328</v>
      </c>
      <c r="B124" s="2"/>
      <c r="C124" s="8"/>
      <c r="D124" s="58"/>
      <c r="E124" s="8"/>
      <c r="F124" s="58"/>
      <c r="G124" s="8"/>
      <c r="H124" s="8"/>
      <c r="I124" s="8"/>
      <c r="J124" s="8"/>
      <c r="K124" s="3"/>
      <c r="L124" s="11"/>
      <c r="M124" s="88"/>
      <c r="N124" s="88"/>
      <c r="O124" s="145"/>
      <c r="Q124" s="58"/>
    </row>
    <row r="125" spans="1:17" s="129" customFormat="1" ht="22.5" customHeight="1" x14ac:dyDescent="0.55000000000000004">
      <c r="A125" s="23" t="s">
        <v>205</v>
      </c>
      <c r="B125" s="2"/>
      <c r="C125" s="8"/>
      <c r="D125" s="58">
        <v>479304</v>
      </c>
      <c r="E125" s="8"/>
      <c r="F125" s="58">
        <v>663139</v>
      </c>
      <c r="G125" s="8"/>
      <c r="H125" s="112">
        <v>0</v>
      </c>
      <c r="I125" s="8"/>
      <c r="J125" s="112">
        <v>0</v>
      </c>
      <c r="K125" s="3"/>
      <c r="L125" s="58"/>
      <c r="M125" s="88"/>
      <c r="N125" s="88"/>
      <c r="O125" s="145"/>
      <c r="Q125" s="58"/>
    </row>
    <row r="126" spans="1:17" s="129" customFormat="1" ht="22.5" customHeight="1" x14ac:dyDescent="0.55000000000000004">
      <c r="A126" s="59" t="s">
        <v>310</v>
      </c>
      <c r="B126" s="2"/>
      <c r="C126" s="8"/>
      <c r="D126" s="112">
        <v>459639</v>
      </c>
      <c r="E126" s="8"/>
      <c r="F126" s="112">
        <v>25165</v>
      </c>
      <c r="G126" s="8"/>
      <c r="H126" s="8">
        <v>-58420</v>
      </c>
      <c r="I126" s="8"/>
      <c r="J126" s="8">
        <v>514000</v>
      </c>
      <c r="K126" s="3"/>
      <c r="L126" s="11"/>
      <c r="M126" s="88"/>
      <c r="N126" s="88"/>
      <c r="O126" s="145"/>
      <c r="Q126" s="58"/>
    </row>
    <row r="127" spans="1:17" s="129" customFormat="1" ht="22.35" customHeight="1" x14ac:dyDescent="0.55000000000000004">
      <c r="A127" s="51" t="s">
        <v>143</v>
      </c>
      <c r="B127" s="2"/>
      <c r="C127" s="8"/>
      <c r="D127" s="112">
        <v>0</v>
      </c>
      <c r="E127" s="8"/>
      <c r="F127" s="112">
        <v>310761</v>
      </c>
      <c r="G127" s="8"/>
      <c r="H127" s="112">
        <v>0</v>
      </c>
      <c r="I127" s="8"/>
      <c r="J127" s="112">
        <v>1286242</v>
      </c>
      <c r="K127" s="3"/>
      <c r="L127" s="11"/>
      <c r="M127" s="88"/>
      <c r="N127" s="88"/>
      <c r="O127" s="145"/>
      <c r="Q127" s="58"/>
    </row>
    <row r="128" spans="1:17" s="129" customFormat="1" ht="22.35" customHeight="1" x14ac:dyDescent="0.55000000000000004">
      <c r="A128" s="23" t="s">
        <v>329</v>
      </c>
      <c r="B128" s="2"/>
      <c r="C128" s="71"/>
      <c r="D128" s="128"/>
      <c r="E128" s="71"/>
      <c r="F128" s="128"/>
      <c r="G128" s="8"/>
      <c r="H128" s="127"/>
      <c r="I128" s="8"/>
      <c r="J128" s="127"/>
      <c r="K128" s="3"/>
      <c r="L128" s="11"/>
      <c r="M128" s="88"/>
      <c r="N128" s="88"/>
      <c r="O128" s="145"/>
      <c r="Q128" s="58"/>
    </row>
    <row r="129" spans="1:17" s="129" customFormat="1" ht="22.35" customHeight="1" x14ac:dyDescent="0.55000000000000004">
      <c r="A129" s="23" t="s">
        <v>352</v>
      </c>
      <c r="B129" s="2">
        <v>5</v>
      </c>
      <c r="C129" s="71"/>
      <c r="D129" s="56">
        <v>53420</v>
      </c>
      <c r="E129" s="71"/>
      <c r="F129" s="56">
        <v>0</v>
      </c>
      <c r="G129" s="8"/>
      <c r="H129" s="56">
        <v>0</v>
      </c>
      <c r="I129" s="8"/>
      <c r="J129" s="56">
        <v>0</v>
      </c>
      <c r="K129" s="3"/>
      <c r="L129" s="11"/>
      <c r="M129" s="88"/>
      <c r="N129" s="88"/>
      <c r="O129" s="145"/>
      <c r="Q129" s="58"/>
    </row>
    <row r="130" spans="1:17" s="129" customFormat="1" ht="22.5" customHeight="1" x14ac:dyDescent="0.55000000000000004">
      <c r="A130" s="51" t="s">
        <v>311</v>
      </c>
      <c r="B130" s="2">
        <v>11</v>
      </c>
      <c r="C130" s="8"/>
      <c r="D130" s="112">
        <v>1560937</v>
      </c>
      <c r="E130" s="8"/>
      <c r="F130" s="112">
        <v>103389</v>
      </c>
      <c r="G130" s="8"/>
      <c r="H130" s="112">
        <v>9052</v>
      </c>
      <c r="I130" s="8"/>
      <c r="J130" s="112">
        <v>0</v>
      </c>
      <c r="K130" s="3"/>
      <c r="L130" s="3"/>
      <c r="M130" s="88"/>
      <c r="N130" s="88"/>
      <c r="O130" s="145"/>
      <c r="Q130" s="58"/>
    </row>
    <row r="131" spans="1:17" s="129" customFormat="1" ht="22.5" customHeight="1" x14ac:dyDescent="0.55000000000000004">
      <c r="A131" s="23" t="s">
        <v>312</v>
      </c>
      <c r="B131" s="3"/>
      <c r="C131" s="3"/>
      <c r="D131" s="114">
        <v>10781272</v>
      </c>
      <c r="E131" s="3"/>
      <c r="F131" s="114">
        <v>10157536</v>
      </c>
      <c r="G131" s="3"/>
      <c r="H131" s="87">
        <v>3529886</v>
      </c>
      <c r="I131" s="31"/>
      <c r="J131" s="87">
        <v>3426367</v>
      </c>
      <c r="K131" s="3"/>
      <c r="L131" s="3"/>
      <c r="M131" s="88"/>
      <c r="N131" s="88"/>
      <c r="O131" s="145"/>
      <c r="Q131" s="58"/>
    </row>
    <row r="132" spans="1:17" s="129" customFormat="1" ht="22.5" customHeight="1" x14ac:dyDescent="0.6">
      <c r="A132" s="54" t="s">
        <v>23</v>
      </c>
      <c r="B132" s="7"/>
      <c r="C132" s="10"/>
      <c r="D132" s="55">
        <f>SUM(D121:D131)</f>
        <v>414808045</v>
      </c>
      <c r="E132" s="10"/>
      <c r="F132" s="55">
        <f>SUM(F121:F131)</f>
        <v>388309653</v>
      </c>
      <c r="G132" s="10"/>
      <c r="H132" s="55">
        <f>SUM(H121:H131)</f>
        <v>23065748</v>
      </c>
      <c r="I132" s="10"/>
      <c r="J132" s="55">
        <f>SUM(J121:J131)</f>
        <v>25645960</v>
      </c>
      <c r="K132" s="3"/>
      <c r="L132" s="3"/>
      <c r="M132" s="88"/>
      <c r="N132" s="88"/>
      <c r="O132" s="145"/>
      <c r="Q132" s="58"/>
    </row>
    <row r="133" spans="1:17" s="129" customFormat="1" ht="6" customHeight="1" x14ac:dyDescent="0.6">
      <c r="A133" s="54"/>
      <c r="B133" s="7"/>
      <c r="C133" s="10"/>
      <c r="D133" s="153"/>
      <c r="E133" s="10"/>
      <c r="F133" s="153"/>
      <c r="G133" s="10"/>
      <c r="H133" s="38"/>
      <c r="I133" s="10"/>
      <c r="J133" s="38"/>
      <c r="K133" s="3"/>
      <c r="L133" s="3"/>
      <c r="M133" s="88"/>
      <c r="N133" s="88"/>
      <c r="O133" s="145"/>
      <c r="Q133" s="58"/>
    </row>
    <row r="134" spans="1:17" s="129" customFormat="1" ht="24" customHeight="1" x14ac:dyDescent="0.55000000000000004">
      <c r="A134" s="51" t="s">
        <v>144</v>
      </c>
      <c r="B134" s="2"/>
      <c r="C134" s="8"/>
      <c r="D134" s="146"/>
      <c r="E134" s="3"/>
      <c r="F134" s="146"/>
      <c r="G134" s="3"/>
      <c r="H134" s="3"/>
      <c r="I134" s="3"/>
      <c r="J134" s="3"/>
      <c r="K134" s="3"/>
      <c r="L134" s="3"/>
      <c r="M134" s="3"/>
      <c r="N134" s="3"/>
    </row>
    <row r="135" spans="1:17" s="129" customFormat="1" ht="22.5" customHeight="1" x14ac:dyDescent="0.55000000000000004">
      <c r="A135" s="23" t="s">
        <v>136</v>
      </c>
      <c r="B135" s="115" t="s">
        <v>325</v>
      </c>
      <c r="C135" s="8"/>
      <c r="D135" s="155">
        <v>6290911</v>
      </c>
      <c r="E135" s="8"/>
      <c r="F135" s="155">
        <v>6478370</v>
      </c>
      <c r="G135" s="8"/>
      <c r="H135" s="87">
        <v>0</v>
      </c>
      <c r="I135" s="8"/>
      <c r="J135" s="87">
        <v>0</v>
      </c>
      <c r="K135" s="3"/>
      <c r="L135" s="3"/>
      <c r="M135" s="3"/>
      <c r="N135" s="3"/>
    </row>
    <row r="136" spans="1:17" s="129" customFormat="1" ht="22.5" customHeight="1" x14ac:dyDescent="0.6">
      <c r="A136" s="54" t="s">
        <v>334</v>
      </c>
      <c r="B136" s="2"/>
      <c r="C136" s="8"/>
      <c r="D136" s="10">
        <f>D118-D132+D135</f>
        <v>36224316</v>
      </c>
      <c r="E136" s="8"/>
      <c r="F136" s="10">
        <f>F118-F132+F135</f>
        <v>20654137</v>
      </c>
      <c r="G136" s="10"/>
      <c r="H136" s="10">
        <f>H118-H132+H135</f>
        <v>4055449</v>
      </c>
      <c r="I136" s="10"/>
      <c r="J136" s="10">
        <f>J118-J132+J135</f>
        <v>5190622</v>
      </c>
      <c r="K136" s="3"/>
      <c r="L136" s="3"/>
      <c r="M136" s="3"/>
      <c r="N136" s="3"/>
      <c r="Q136" s="58"/>
    </row>
    <row r="137" spans="1:17" s="129" customFormat="1" ht="22.5" customHeight="1" x14ac:dyDescent="0.55000000000000004">
      <c r="A137" s="23" t="s">
        <v>335</v>
      </c>
      <c r="B137" s="2"/>
      <c r="C137" s="8"/>
      <c r="D137" s="114">
        <v>7913300</v>
      </c>
      <c r="E137" s="8"/>
      <c r="F137" s="114">
        <v>3258928</v>
      </c>
      <c r="G137" s="8"/>
      <c r="H137" s="87">
        <v>249785</v>
      </c>
      <c r="I137" s="8"/>
      <c r="J137" s="87">
        <v>378420</v>
      </c>
      <c r="K137" s="3"/>
      <c r="L137" s="3"/>
      <c r="M137" s="3"/>
      <c r="N137" s="3"/>
    </row>
    <row r="138" spans="1:17" s="129" customFormat="1" ht="22.5" customHeight="1" thickBot="1" x14ac:dyDescent="0.65">
      <c r="A138" s="54" t="s">
        <v>145</v>
      </c>
      <c r="B138" s="2"/>
      <c r="C138" s="10"/>
      <c r="D138" s="70">
        <f>D136-D137</f>
        <v>28311016</v>
      </c>
      <c r="E138" s="10"/>
      <c r="F138" s="70">
        <f>F136-F137</f>
        <v>17395209</v>
      </c>
      <c r="G138" s="10"/>
      <c r="H138" s="70">
        <f>H136-H137</f>
        <v>3805664</v>
      </c>
      <c r="I138" s="10"/>
      <c r="J138" s="70">
        <f>J136-J137</f>
        <v>4812202</v>
      </c>
      <c r="K138" s="3"/>
      <c r="L138" s="3"/>
      <c r="M138" s="3"/>
      <c r="N138" s="3"/>
      <c r="Q138" s="58"/>
    </row>
    <row r="139" spans="1:17" ht="22.5" customHeight="1" thickTop="1" x14ac:dyDescent="0.6">
      <c r="A139" s="54"/>
      <c r="C139" s="10"/>
      <c r="D139" s="38"/>
      <c r="E139" s="10"/>
      <c r="F139" s="38"/>
      <c r="G139" s="10"/>
      <c r="H139" s="38"/>
      <c r="I139" s="10"/>
      <c r="J139" s="38"/>
      <c r="Q139" s="58"/>
    </row>
    <row r="140" spans="1:17" ht="22.5" customHeight="1" x14ac:dyDescent="0.6">
      <c r="A140" s="48" t="s">
        <v>36</v>
      </c>
      <c r="B140" s="49"/>
      <c r="C140" s="50"/>
      <c r="D140" s="50"/>
      <c r="E140" s="50"/>
      <c r="F140" s="50"/>
      <c r="G140" s="50"/>
      <c r="H140" s="367"/>
      <c r="I140" s="367"/>
      <c r="J140" s="367"/>
    </row>
    <row r="141" spans="1:17" ht="22.5" customHeight="1" x14ac:dyDescent="0.6">
      <c r="A141" s="48" t="s">
        <v>189</v>
      </c>
      <c r="B141" s="49"/>
      <c r="C141" s="50"/>
      <c r="D141" s="50"/>
      <c r="E141" s="50"/>
      <c r="F141" s="50"/>
      <c r="G141" s="50"/>
      <c r="H141" s="367"/>
      <c r="I141" s="367"/>
      <c r="J141" s="367"/>
    </row>
    <row r="142" spans="1:17" ht="22.5" customHeight="1" x14ac:dyDescent="0.6">
      <c r="A142" s="5"/>
      <c r="B142" s="5"/>
      <c r="C142" s="50"/>
      <c r="D142" s="50"/>
      <c r="E142" s="50"/>
      <c r="F142" s="50"/>
      <c r="G142" s="50"/>
      <c r="H142" s="359"/>
      <c r="I142" s="359"/>
      <c r="J142" s="360" t="s">
        <v>75</v>
      </c>
    </row>
    <row r="143" spans="1:17" ht="22.5" customHeight="1" x14ac:dyDescent="0.6">
      <c r="B143" s="327"/>
      <c r="C143" s="327"/>
      <c r="D143" s="368" t="s">
        <v>37</v>
      </c>
      <c r="E143" s="368"/>
      <c r="F143" s="368"/>
      <c r="G143" s="52"/>
      <c r="H143" s="368" t="s">
        <v>35</v>
      </c>
      <c r="I143" s="368"/>
      <c r="J143" s="368"/>
    </row>
    <row r="144" spans="1:17" ht="22.5" customHeight="1" x14ac:dyDescent="0.55000000000000004">
      <c r="B144" s="327"/>
      <c r="C144" s="327"/>
      <c r="D144" s="369" t="s">
        <v>255</v>
      </c>
      <c r="E144" s="370"/>
      <c r="F144" s="370"/>
      <c r="G144" s="97"/>
      <c r="H144" s="369" t="s">
        <v>255</v>
      </c>
      <c r="I144" s="370"/>
      <c r="J144" s="370"/>
    </row>
    <row r="145" spans="1:17" ht="22.5" customHeight="1" x14ac:dyDescent="0.55000000000000004">
      <c r="B145" s="327"/>
      <c r="C145" s="327"/>
      <c r="D145" s="365" t="s">
        <v>254</v>
      </c>
      <c r="E145" s="366"/>
      <c r="F145" s="366"/>
      <c r="G145" s="357"/>
      <c r="H145" s="365" t="s">
        <v>254</v>
      </c>
      <c r="I145" s="366"/>
      <c r="J145" s="366"/>
    </row>
    <row r="146" spans="1:17" ht="22.5" customHeight="1" x14ac:dyDescent="0.55000000000000004">
      <c r="B146" s="327" t="s">
        <v>1</v>
      </c>
      <c r="C146" s="53"/>
      <c r="D146" s="33">
        <v>2563</v>
      </c>
      <c r="E146" s="53"/>
      <c r="F146" s="33">
        <v>2562</v>
      </c>
      <c r="G146" s="29"/>
      <c r="H146" s="33">
        <v>2563</v>
      </c>
      <c r="I146" s="53"/>
      <c r="J146" s="33">
        <v>2562</v>
      </c>
    </row>
    <row r="147" spans="1:17" ht="22.5" customHeight="1" x14ac:dyDescent="0.6">
      <c r="A147" s="54" t="s">
        <v>214</v>
      </c>
      <c r="C147" s="8"/>
      <c r="D147" s="8"/>
      <c r="E147" s="8"/>
      <c r="F147" s="8"/>
      <c r="G147" s="8"/>
      <c r="H147" s="8"/>
      <c r="I147" s="8"/>
      <c r="J147" s="8"/>
    </row>
    <row r="148" spans="1:17" ht="22.5" customHeight="1" x14ac:dyDescent="0.55000000000000004">
      <c r="A148" s="23" t="s">
        <v>98</v>
      </c>
      <c r="C148" s="8"/>
      <c r="D148" s="8">
        <v>19613857</v>
      </c>
      <c r="E148" s="8"/>
      <c r="F148" s="8">
        <v>14445384</v>
      </c>
      <c r="G148" s="8"/>
      <c r="H148" s="72">
        <v>3805664</v>
      </c>
      <c r="I148" s="8"/>
      <c r="J148" s="72">
        <v>4812202</v>
      </c>
    </row>
    <row r="149" spans="1:17" ht="22.5" customHeight="1" x14ac:dyDescent="0.55000000000000004">
      <c r="A149" s="23" t="s">
        <v>166</v>
      </c>
      <c r="C149" s="8"/>
      <c r="D149" s="74">
        <v>8697159</v>
      </c>
      <c r="E149" s="8"/>
      <c r="F149" s="74">
        <v>2949825</v>
      </c>
      <c r="G149" s="8"/>
      <c r="H149" s="87">
        <v>0</v>
      </c>
      <c r="I149" s="8"/>
      <c r="J149" s="87">
        <v>0</v>
      </c>
      <c r="Q149" s="58"/>
    </row>
    <row r="150" spans="1:17" ht="22.5" customHeight="1" thickBot="1" x14ac:dyDescent="0.65">
      <c r="A150" s="54" t="s">
        <v>145</v>
      </c>
      <c r="C150" s="38"/>
      <c r="D150" s="9">
        <f>SUM(D148:D149)</f>
        <v>28311016</v>
      </c>
      <c r="E150" s="38"/>
      <c r="F150" s="9">
        <f>SUM(F148:F149)</f>
        <v>17395209</v>
      </c>
      <c r="G150" s="38"/>
      <c r="H150" s="9">
        <f>SUM(H148:H149)</f>
        <v>3805664</v>
      </c>
      <c r="I150" s="38"/>
      <c r="J150" s="9">
        <f>SUM(J148:J149)</f>
        <v>4812202</v>
      </c>
      <c r="Q150" s="58"/>
    </row>
    <row r="151" spans="1:17" ht="22.5" customHeight="1" thickTop="1" x14ac:dyDescent="0.6">
      <c r="A151" s="54"/>
      <c r="C151" s="10"/>
      <c r="D151" s="38"/>
      <c r="E151" s="10"/>
      <c r="F151" s="38"/>
      <c r="G151" s="10"/>
      <c r="H151" s="38"/>
      <c r="I151" s="10"/>
      <c r="J151" s="38"/>
      <c r="Q151" s="58"/>
    </row>
    <row r="152" spans="1:17" ht="24" customHeight="1" thickBot="1" x14ac:dyDescent="0.65">
      <c r="A152" s="54" t="s">
        <v>74</v>
      </c>
      <c r="B152" s="2">
        <v>16</v>
      </c>
      <c r="C152" s="8"/>
      <c r="D152" s="117">
        <v>2.35</v>
      </c>
      <c r="E152" s="8"/>
      <c r="F152" s="117">
        <v>1.71</v>
      </c>
      <c r="G152" s="8"/>
      <c r="H152" s="90">
        <v>0.39</v>
      </c>
      <c r="I152" s="8"/>
      <c r="J152" s="90">
        <v>0.51</v>
      </c>
    </row>
    <row r="153" spans="1:17" ht="26.4" customHeight="1" thickTop="1" thickBot="1" x14ac:dyDescent="0.65">
      <c r="A153" s="361" t="s">
        <v>313</v>
      </c>
      <c r="B153" s="2">
        <v>16</v>
      </c>
      <c r="C153" s="359"/>
      <c r="D153" s="330">
        <v>2.34</v>
      </c>
      <c r="E153" s="331"/>
      <c r="F153" s="330">
        <v>1.71</v>
      </c>
      <c r="G153" s="331"/>
      <c r="H153" s="332">
        <v>0.39</v>
      </c>
      <c r="I153" s="331"/>
      <c r="J153" s="332">
        <v>0.51</v>
      </c>
      <c r="L153" s="110"/>
    </row>
    <row r="154" spans="1:17" ht="26.4" customHeight="1" thickTop="1" x14ac:dyDescent="0.55000000000000004">
      <c r="L154" s="110"/>
    </row>
    <row r="155" spans="1:17" ht="24" customHeight="1" x14ac:dyDescent="0.6">
      <c r="A155" s="48" t="s">
        <v>36</v>
      </c>
      <c r="B155" s="49"/>
      <c r="C155" s="50"/>
      <c r="D155" s="50"/>
      <c r="E155" s="50"/>
      <c r="F155" s="50"/>
      <c r="G155" s="50"/>
      <c r="H155" s="367"/>
      <c r="I155" s="367"/>
      <c r="J155" s="367"/>
      <c r="L155" s="110"/>
    </row>
    <row r="156" spans="1:17" ht="21.9" customHeight="1" x14ac:dyDescent="0.6">
      <c r="A156" s="48" t="s">
        <v>157</v>
      </c>
      <c r="B156" s="49"/>
      <c r="C156" s="50"/>
      <c r="D156" s="50"/>
      <c r="E156" s="50"/>
      <c r="F156" s="50"/>
      <c r="G156" s="50"/>
      <c r="H156" s="367"/>
      <c r="I156" s="367"/>
      <c r="J156" s="367"/>
      <c r="K156" s="110"/>
      <c r="L156" s="110"/>
      <c r="M156" s="110"/>
      <c r="N156" s="110"/>
    </row>
    <row r="157" spans="1:17" ht="21.9" customHeight="1" x14ac:dyDescent="0.6">
      <c r="A157" s="5"/>
      <c r="B157" s="5"/>
      <c r="C157" s="50"/>
      <c r="D157" s="50"/>
      <c r="E157" s="50"/>
      <c r="F157" s="50"/>
      <c r="G157" s="50"/>
      <c r="H157" s="359"/>
      <c r="I157" s="359"/>
      <c r="J157" s="360" t="s">
        <v>75</v>
      </c>
      <c r="K157" s="110"/>
      <c r="L157" s="110"/>
      <c r="M157" s="110"/>
      <c r="N157" s="110"/>
    </row>
    <row r="158" spans="1:17" ht="21.9" customHeight="1" x14ac:dyDescent="0.6">
      <c r="B158" s="327"/>
      <c r="C158" s="327"/>
      <c r="D158" s="368" t="s">
        <v>37</v>
      </c>
      <c r="E158" s="368"/>
      <c r="F158" s="368"/>
      <c r="G158" s="52"/>
      <c r="H158" s="368" t="s">
        <v>35</v>
      </c>
      <c r="I158" s="368"/>
      <c r="J158" s="368"/>
      <c r="K158" s="110"/>
      <c r="L158" s="110"/>
      <c r="M158" s="110"/>
      <c r="N158" s="110"/>
    </row>
    <row r="159" spans="1:17" ht="21.9" customHeight="1" x14ac:dyDescent="0.55000000000000004">
      <c r="B159" s="327"/>
      <c r="C159" s="327"/>
      <c r="D159" s="369" t="s">
        <v>255</v>
      </c>
      <c r="E159" s="370"/>
      <c r="F159" s="370"/>
      <c r="G159" s="97"/>
      <c r="H159" s="369" t="s">
        <v>255</v>
      </c>
      <c r="I159" s="370"/>
      <c r="J159" s="370"/>
      <c r="K159" s="110"/>
      <c r="L159" s="110"/>
      <c r="M159" s="110"/>
      <c r="N159" s="110"/>
    </row>
    <row r="160" spans="1:17" ht="23.25" customHeight="1" x14ac:dyDescent="0.55000000000000004">
      <c r="B160" s="327"/>
      <c r="C160" s="327"/>
      <c r="D160" s="365" t="s">
        <v>254</v>
      </c>
      <c r="E160" s="366"/>
      <c r="F160" s="366"/>
      <c r="G160" s="357"/>
      <c r="H160" s="365" t="s">
        <v>254</v>
      </c>
      <c r="I160" s="366"/>
      <c r="J160" s="366"/>
      <c r="K160" s="110"/>
      <c r="L160" s="110"/>
      <c r="M160" s="110"/>
      <c r="N160" s="110"/>
    </row>
    <row r="161" spans="1:17" ht="21.9" customHeight="1" x14ac:dyDescent="0.55000000000000004">
      <c r="B161" s="327" t="s">
        <v>1</v>
      </c>
      <c r="C161" s="53"/>
      <c r="D161" s="33">
        <v>2563</v>
      </c>
      <c r="E161" s="53"/>
      <c r="F161" s="33">
        <v>2562</v>
      </c>
      <c r="G161" s="29"/>
      <c r="H161" s="33">
        <v>2563</v>
      </c>
      <c r="I161" s="53"/>
      <c r="J161" s="33">
        <v>2562</v>
      </c>
      <c r="K161" s="110"/>
      <c r="M161" s="110"/>
      <c r="N161" s="110"/>
    </row>
    <row r="162" spans="1:17" ht="21.9" customHeight="1" x14ac:dyDescent="0.55000000000000004">
      <c r="A162" s="303" t="s">
        <v>145</v>
      </c>
      <c r="B162" s="299"/>
      <c r="C162" s="300"/>
      <c r="D162" s="308">
        <f>D150</f>
        <v>28311016</v>
      </c>
      <c r="E162" s="302"/>
      <c r="F162" s="308">
        <f>F150</f>
        <v>17395209</v>
      </c>
      <c r="G162" s="302"/>
      <c r="H162" s="308">
        <f>H150</f>
        <v>3805664</v>
      </c>
      <c r="I162" s="302"/>
      <c r="J162" s="308">
        <f>J150</f>
        <v>4812202</v>
      </c>
      <c r="K162" s="110"/>
      <c r="M162" s="110"/>
      <c r="N162" s="110"/>
    </row>
    <row r="163" spans="1:17" s="300" customFormat="1" ht="7.95" customHeight="1" x14ac:dyDescent="0.55000000000000004">
      <c r="A163" s="309"/>
      <c r="B163" s="299"/>
      <c r="L163" s="307"/>
    </row>
    <row r="164" spans="1:17" s="300" customFormat="1" ht="16.95" customHeight="1" x14ac:dyDescent="0.55000000000000004">
      <c r="A164" s="303" t="s">
        <v>96</v>
      </c>
      <c r="B164" s="299"/>
      <c r="L164" s="307"/>
    </row>
    <row r="165" spans="1:17" s="300" customFormat="1" ht="20.399999999999999" customHeight="1" x14ac:dyDescent="0.55000000000000004">
      <c r="A165" s="310" t="s">
        <v>215</v>
      </c>
      <c r="B165" s="299"/>
      <c r="D165" s="311"/>
      <c r="F165" s="311"/>
      <c r="H165" s="312"/>
      <c r="J165" s="312"/>
      <c r="K165" s="307"/>
      <c r="L165" s="307"/>
      <c r="M165" s="307"/>
      <c r="N165" s="307"/>
    </row>
    <row r="166" spans="1:17" s="300" customFormat="1" ht="19.8" customHeight="1" x14ac:dyDescent="0.55000000000000004">
      <c r="A166" s="310" t="s">
        <v>197</v>
      </c>
      <c r="B166" s="299"/>
      <c r="D166" s="311"/>
      <c r="F166" s="311"/>
      <c r="H166" s="312"/>
      <c r="J166" s="312"/>
      <c r="K166" s="307"/>
      <c r="L166" s="307"/>
      <c r="M166" s="307"/>
      <c r="N166" s="307"/>
    </row>
    <row r="167" spans="1:17" s="300" customFormat="1" ht="19.8" customHeight="1" x14ac:dyDescent="0.55000000000000004">
      <c r="A167" s="313" t="s">
        <v>216</v>
      </c>
      <c r="B167" s="299"/>
      <c r="D167" s="312"/>
      <c r="F167" s="312"/>
      <c r="H167" s="312"/>
      <c r="J167" s="312"/>
      <c r="K167" s="307"/>
      <c r="L167" s="307"/>
      <c r="M167" s="307"/>
      <c r="N167" s="307"/>
    </row>
    <row r="168" spans="1:17" s="300" customFormat="1" ht="21.6" x14ac:dyDescent="0.55000000000000004">
      <c r="A168" s="313" t="s">
        <v>202</v>
      </c>
      <c r="B168" s="299"/>
      <c r="D168" s="328" t="s">
        <v>89</v>
      </c>
      <c r="F168" s="311">
        <v>334874</v>
      </c>
      <c r="H168" s="315">
        <v>0</v>
      </c>
      <c r="J168" s="315">
        <v>0</v>
      </c>
      <c r="K168" s="307"/>
      <c r="L168" s="307"/>
      <c r="M168" s="307"/>
      <c r="N168" s="307"/>
      <c r="Q168" s="314"/>
    </row>
    <row r="169" spans="1:17" s="300" customFormat="1" ht="21.9" customHeight="1" x14ac:dyDescent="0.55000000000000004">
      <c r="A169" s="313" t="s">
        <v>333</v>
      </c>
      <c r="B169" s="299"/>
      <c r="D169" s="328">
        <v>6401105</v>
      </c>
      <c r="F169" s="311">
        <v>-11295973</v>
      </c>
      <c r="H169" s="315">
        <v>0</v>
      </c>
      <c r="J169" s="315">
        <v>0</v>
      </c>
      <c r="K169" s="307"/>
      <c r="L169" s="307"/>
      <c r="M169" s="307"/>
      <c r="N169" s="307"/>
      <c r="Q169" s="314"/>
    </row>
    <row r="170" spans="1:17" s="300" customFormat="1" ht="21.9" customHeight="1" x14ac:dyDescent="0.55000000000000004">
      <c r="A170" s="316" t="s">
        <v>332</v>
      </c>
      <c r="B170" s="299"/>
      <c r="D170" s="311">
        <v>-1058303</v>
      </c>
      <c r="F170" s="315">
        <v>0</v>
      </c>
      <c r="H170" s="315">
        <v>-60633</v>
      </c>
      <c r="J170" s="315">
        <v>0</v>
      </c>
      <c r="K170" s="307"/>
      <c r="L170" s="307"/>
      <c r="N170" s="307"/>
      <c r="Q170" s="314"/>
    </row>
    <row r="171" spans="1:17" s="300" customFormat="1" ht="21.9" customHeight="1" x14ac:dyDescent="0.55000000000000004">
      <c r="A171" s="316" t="s">
        <v>350</v>
      </c>
      <c r="B171" s="299">
        <v>8</v>
      </c>
      <c r="D171" s="311">
        <v>-254833</v>
      </c>
      <c r="F171" s="315">
        <v>0</v>
      </c>
      <c r="H171" s="315">
        <v>0</v>
      </c>
      <c r="J171" s="315">
        <v>0</v>
      </c>
      <c r="K171" s="307"/>
      <c r="L171" s="317"/>
      <c r="M171" s="307"/>
      <c r="N171" s="307"/>
      <c r="O171" s="318"/>
      <c r="Q171" s="314"/>
    </row>
    <row r="172" spans="1:17" s="300" customFormat="1" ht="21.9" customHeight="1" x14ac:dyDescent="0.55000000000000004">
      <c r="A172" s="313" t="s">
        <v>203</v>
      </c>
      <c r="B172" s="299"/>
      <c r="D172" s="311"/>
      <c r="F172" s="311"/>
      <c r="H172" s="315"/>
      <c r="J172" s="315"/>
      <c r="K172" s="307"/>
      <c r="L172" s="317"/>
      <c r="M172" s="307"/>
      <c r="N172" s="307"/>
      <c r="Q172" s="314"/>
    </row>
    <row r="173" spans="1:17" s="300" customFormat="1" ht="21.9" customHeight="1" x14ac:dyDescent="0.55000000000000004">
      <c r="A173" s="313" t="s">
        <v>197</v>
      </c>
      <c r="B173" s="299"/>
      <c r="D173" s="319">
        <v>-198240</v>
      </c>
      <c r="F173" s="319">
        <v>-30765</v>
      </c>
      <c r="H173" s="320">
        <v>12127</v>
      </c>
      <c r="J173" s="320">
        <v>0</v>
      </c>
      <c r="K173" s="307"/>
      <c r="L173" s="317"/>
      <c r="M173" s="307"/>
      <c r="N173" s="307"/>
      <c r="Q173" s="314"/>
    </row>
    <row r="174" spans="1:17" s="300" customFormat="1" ht="21" customHeight="1" x14ac:dyDescent="0.55000000000000004">
      <c r="A174" s="303" t="s">
        <v>218</v>
      </c>
      <c r="B174" s="321"/>
      <c r="C174" s="302"/>
      <c r="D174" s="322"/>
      <c r="E174" s="323"/>
      <c r="F174" s="322"/>
      <c r="G174" s="323"/>
      <c r="H174" s="324"/>
      <c r="I174" s="323"/>
      <c r="J174" s="324"/>
      <c r="K174" s="307"/>
      <c r="L174" s="307"/>
      <c r="M174" s="307"/>
      <c r="N174" s="307"/>
      <c r="Q174" s="314"/>
    </row>
    <row r="175" spans="1:17" s="302" customFormat="1" ht="20.399999999999999" customHeight="1" x14ac:dyDescent="0.55000000000000004">
      <c r="A175" s="303" t="s">
        <v>163</v>
      </c>
      <c r="B175" s="321"/>
      <c r="D175" s="325">
        <f>SUM(D166:D173)</f>
        <v>4889729</v>
      </c>
      <c r="E175" s="323"/>
      <c r="F175" s="325">
        <f>SUM(F166:F173)</f>
        <v>-10991864</v>
      </c>
      <c r="G175" s="323"/>
      <c r="H175" s="325">
        <f>SUM(H166:H173)</f>
        <v>-48506</v>
      </c>
      <c r="I175" s="323"/>
      <c r="J175" s="325">
        <f>SUM(J166:J173)</f>
        <v>0</v>
      </c>
      <c r="K175" s="317"/>
      <c r="L175" s="307"/>
      <c r="M175" s="317"/>
      <c r="N175" s="317"/>
      <c r="Q175" s="314"/>
    </row>
    <row r="176" spans="1:17" s="302" customFormat="1" ht="8.5500000000000007" customHeight="1" x14ac:dyDescent="0.55000000000000004">
      <c r="A176" s="303"/>
      <c r="B176" s="299"/>
      <c r="C176" s="300"/>
      <c r="D176" s="300"/>
      <c r="E176" s="300"/>
      <c r="F176" s="300"/>
      <c r="G176" s="300"/>
      <c r="H176" s="300"/>
      <c r="I176" s="300"/>
      <c r="J176" s="300"/>
      <c r="K176" s="317"/>
      <c r="L176" s="307"/>
      <c r="M176" s="317"/>
      <c r="N176" s="317"/>
      <c r="O176" s="326"/>
      <c r="Q176" s="314"/>
    </row>
    <row r="177" spans="1:17" s="300" customFormat="1" ht="15.45" customHeight="1" x14ac:dyDescent="0.55000000000000004">
      <c r="A177" s="310" t="s">
        <v>219</v>
      </c>
      <c r="B177" s="299"/>
      <c r="K177" s="307"/>
      <c r="L177" s="307"/>
      <c r="M177" s="307"/>
      <c r="N177" s="307"/>
    </row>
    <row r="178" spans="1:17" s="300" customFormat="1" ht="19.8" customHeight="1" x14ac:dyDescent="0.55000000000000004">
      <c r="A178" s="310" t="s">
        <v>197</v>
      </c>
      <c r="B178" s="299"/>
      <c r="D178" s="311"/>
      <c r="F178" s="311"/>
      <c r="H178" s="312"/>
      <c r="J178" s="312"/>
      <c r="K178" s="307"/>
      <c r="L178" s="307"/>
      <c r="M178" s="307"/>
      <c r="N178" s="307"/>
    </row>
    <row r="179" spans="1:17" s="300" customFormat="1" ht="19.8" customHeight="1" x14ac:dyDescent="0.55000000000000004">
      <c r="A179" s="313" t="s">
        <v>315</v>
      </c>
      <c r="B179" s="299"/>
      <c r="D179" s="311"/>
      <c r="F179" s="311"/>
      <c r="H179" s="312"/>
      <c r="J179" s="312"/>
      <c r="K179" s="307"/>
      <c r="L179" s="307"/>
      <c r="M179" s="307"/>
      <c r="N179" s="307"/>
    </row>
    <row r="180" spans="1:17" s="300" customFormat="1" ht="21.9" customHeight="1" x14ac:dyDescent="0.55000000000000004">
      <c r="A180" s="313" t="s">
        <v>314</v>
      </c>
      <c r="B180" s="299"/>
      <c r="D180" s="311">
        <v>-1428646</v>
      </c>
      <c r="F180" s="311" t="s">
        <v>89</v>
      </c>
      <c r="H180" s="312">
        <v>0</v>
      </c>
      <c r="J180" s="312">
        <v>0</v>
      </c>
      <c r="K180" s="307"/>
      <c r="L180" s="307"/>
      <c r="M180" s="307"/>
      <c r="N180" s="307"/>
    </row>
    <row r="181" spans="1:17" s="300" customFormat="1" ht="21.9" customHeight="1" x14ac:dyDescent="0.55000000000000004">
      <c r="A181" s="313" t="s">
        <v>342</v>
      </c>
      <c r="B181" s="299"/>
      <c r="F181" s="311"/>
      <c r="H181" s="312"/>
      <c r="J181" s="312"/>
      <c r="K181" s="307"/>
      <c r="L181" s="307"/>
      <c r="M181" s="307"/>
      <c r="N181" s="307"/>
    </row>
    <row r="182" spans="1:17" s="300" customFormat="1" ht="21.9" customHeight="1" x14ac:dyDescent="0.55000000000000004">
      <c r="A182" s="313" t="s">
        <v>199</v>
      </c>
      <c r="B182" s="299"/>
      <c r="D182" s="311">
        <v>-698597</v>
      </c>
      <c r="F182" s="311">
        <v>-24351</v>
      </c>
      <c r="H182" s="315">
        <v>-196685</v>
      </c>
      <c r="J182" s="315">
        <v>0</v>
      </c>
      <c r="K182" s="307"/>
      <c r="L182" s="307"/>
      <c r="M182" s="307"/>
      <c r="N182" s="307"/>
    </row>
    <row r="183" spans="1:17" s="300" customFormat="1" ht="21.9" customHeight="1" x14ac:dyDescent="0.55000000000000004">
      <c r="A183" s="313" t="s">
        <v>321</v>
      </c>
      <c r="B183" s="299">
        <v>10</v>
      </c>
      <c r="D183" s="311">
        <v>13743688</v>
      </c>
      <c r="F183" s="311">
        <v>178018</v>
      </c>
      <c r="G183" s="300">
        <v>0</v>
      </c>
      <c r="H183" s="312">
        <v>2836974</v>
      </c>
      <c r="J183" s="312">
        <v>0</v>
      </c>
      <c r="K183" s="307"/>
      <c r="L183" s="307"/>
      <c r="M183" s="307"/>
      <c r="N183" s="307"/>
      <c r="Q183" s="314"/>
    </row>
    <row r="184" spans="1:17" s="300" customFormat="1" ht="21.9" customHeight="1" x14ac:dyDescent="0.55000000000000004">
      <c r="A184" s="313" t="s">
        <v>204</v>
      </c>
      <c r="B184" s="299"/>
      <c r="D184" s="311"/>
      <c r="F184" s="311"/>
      <c r="H184" s="315"/>
      <c r="J184" s="315"/>
      <c r="K184" s="307"/>
      <c r="L184" s="307"/>
      <c r="M184" s="307"/>
      <c r="N184" s="307"/>
      <c r="Q184" s="314"/>
    </row>
    <row r="185" spans="1:17" s="300" customFormat="1" ht="19.8" customHeight="1" x14ac:dyDescent="0.55000000000000004">
      <c r="A185" s="313" t="s">
        <v>197</v>
      </c>
      <c r="B185" s="299"/>
      <c r="D185" s="319">
        <v>-2081063</v>
      </c>
      <c r="E185" s="305"/>
      <c r="F185" s="319">
        <v>-1511</v>
      </c>
      <c r="G185" s="305"/>
      <c r="H185" s="320">
        <v>-528058</v>
      </c>
      <c r="I185" s="305"/>
      <c r="J185" s="320">
        <v>0</v>
      </c>
      <c r="K185" s="307"/>
      <c r="L185" s="307"/>
      <c r="M185" s="307"/>
      <c r="N185" s="307"/>
      <c r="Q185" s="314"/>
    </row>
    <row r="186" spans="1:17" s="300" customFormat="1" ht="21.9" customHeight="1" x14ac:dyDescent="0.55000000000000004">
      <c r="A186" s="303" t="s">
        <v>162</v>
      </c>
      <c r="B186" s="299"/>
      <c r="D186" s="304"/>
      <c r="E186" s="305"/>
      <c r="F186" s="304"/>
      <c r="G186" s="305"/>
      <c r="H186" s="306"/>
      <c r="I186" s="305"/>
      <c r="J186" s="306"/>
      <c r="K186" s="307"/>
      <c r="L186" s="307"/>
      <c r="M186" s="307"/>
      <c r="N186" s="307"/>
      <c r="Q186" s="314"/>
    </row>
    <row r="187" spans="1:17" s="300" customFormat="1" ht="21.9" customHeight="1" x14ac:dyDescent="0.55000000000000004">
      <c r="A187" s="303" t="s">
        <v>163</v>
      </c>
      <c r="B187" s="299"/>
      <c r="D187" s="325">
        <f>SUM(D177:D185)</f>
        <v>9535382</v>
      </c>
      <c r="E187" s="302"/>
      <c r="F187" s="325">
        <f>SUM(F177:F185)</f>
        <v>152156</v>
      </c>
      <c r="G187" s="302"/>
      <c r="H187" s="325">
        <f>SUM(H177:H185)</f>
        <v>2112231</v>
      </c>
      <c r="I187" s="302"/>
      <c r="J187" s="325">
        <f>SUM(J177:J185)</f>
        <v>0</v>
      </c>
      <c r="K187" s="307"/>
      <c r="L187" s="307"/>
      <c r="M187" s="307"/>
      <c r="N187" s="307"/>
      <c r="Q187" s="314"/>
    </row>
    <row r="188" spans="1:17" s="300" customFormat="1" ht="18" customHeight="1" x14ac:dyDescent="0.55000000000000004">
      <c r="A188" s="298" t="s">
        <v>346</v>
      </c>
      <c r="B188" s="299"/>
      <c r="D188" s="311"/>
      <c r="F188" s="311"/>
      <c r="H188" s="315"/>
      <c r="J188" s="315"/>
      <c r="K188" s="307"/>
      <c r="L188" s="307"/>
      <c r="M188" s="307"/>
      <c r="N188" s="307"/>
    </row>
    <row r="189" spans="1:17" s="300" customFormat="1" ht="19.2" customHeight="1" x14ac:dyDescent="0.55000000000000004">
      <c r="A189" s="298" t="s">
        <v>190</v>
      </c>
      <c r="B189" s="299"/>
      <c r="D189" s="325">
        <f>D175+D187</f>
        <v>14425111</v>
      </c>
      <c r="E189" s="302"/>
      <c r="F189" s="325">
        <f>F175+F187</f>
        <v>-10839708</v>
      </c>
      <c r="G189" s="302"/>
      <c r="H189" s="325">
        <f>H175+H187</f>
        <v>2063725</v>
      </c>
      <c r="I189" s="308"/>
      <c r="J189" s="325">
        <f>J175+J187</f>
        <v>0</v>
      </c>
      <c r="K189" s="307"/>
      <c r="L189" s="307"/>
      <c r="M189" s="307"/>
      <c r="N189" s="307"/>
      <c r="O189" s="326"/>
    </row>
    <row r="190" spans="1:17" s="300" customFormat="1" ht="21.9" customHeight="1" thickBot="1" x14ac:dyDescent="0.6">
      <c r="A190" s="298" t="s">
        <v>260</v>
      </c>
      <c r="B190" s="299"/>
      <c r="D190" s="301">
        <f>D162+D189</f>
        <v>42736127</v>
      </c>
      <c r="E190" s="302"/>
      <c r="F190" s="301">
        <f>F162+F189</f>
        <v>6555501</v>
      </c>
      <c r="G190" s="302"/>
      <c r="H190" s="301">
        <f>H162+H189</f>
        <v>5869389</v>
      </c>
      <c r="I190" s="302"/>
      <c r="J190" s="301">
        <f>J162+J189</f>
        <v>4812202</v>
      </c>
      <c r="K190" s="307"/>
      <c r="L190" s="307"/>
      <c r="M190" s="307"/>
      <c r="N190" s="307"/>
      <c r="O190" s="326"/>
    </row>
    <row r="191" spans="1:17" s="300" customFormat="1" ht="18.600000000000001" customHeight="1" thickTop="1" x14ac:dyDescent="0.6">
      <c r="A191" s="51"/>
      <c r="B191" s="49"/>
      <c r="C191" s="50"/>
      <c r="D191" s="148"/>
      <c r="E191" s="50"/>
      <c r="F191" s="148"/>
      <c r="G191" s="50"/>
      <c r="H191" s="367"/>
      <c r="I191" s="367"/>
      <c r="J191" s="367"/>
      <c r="K191" s="307"/>
      <c r="L191" s="307"/>
      <c r="M191" s="307"/>
      <c r="N191" s="307"/>
      <c r="O191" s="326"/>
      <c r="Q191" s="314"/>
    </row>
    <row r="192" spans="1:17" s="300" customFormat="1" ht="19.2" customHeight="1" x14ac:dyDescent="0.6">
      <c r="A192" s="48" t="s">
        <v>36</v>
      </c>
      <c r="B192" s="49"/>
      <c r="C192" s="50"/>
      <c r="D192" s="148"/>
      <c r="E192" s="50"/>
      <c r="F192" s="148"/>
      <c r="G192" s="50"/>
      <c r="H192" s="358"/>
      <c r="I192" s="358"/>
      <c r="J192" s="358"/>
      <c r="K192" s="307"/>
      <c r="L192" s="307"/>
      <c r="M192" s="307"/>
      <c r="N192" s="307"/>
      <c r="O192" s="326"/>
    </row>
    <row r="193" spans="1:17" ht="21.9" customHeight="1" x14ac:dyDescent="0.6">
      <c r="A193" s="48" t="s">
        <v>252</v>
      </c>
      <c r="B193" s="49"/>
      <c r="C193" s="50"/>
      <c r="D193" s="148"/>
      <c r="E193" s="50"/>
      <c r="F193" s="148"/>
      <c r="G193" s="50"/>
      <c r="H193" s="358"/>
      <c r="I193" s="358"/>
      <c r="J193" s="358"/>
      <c r="K193" s="110"/>
      <c r="L193" s="110"/>
      <c r="M193" s="110"/>
      <c r="N193" s="110"/>
    </row>
    <row r="194" spans="1:17" ht="21.9" customHeight="1" x14ac:dyDescent="0.6">
      <c r="A194" s="5"/>
      <c r="B194" s="5"/>
      <c r="C194" s="50"/>
      <c r="D194" s="50"/>
      <c r="E194" s="50"/>
      <c r="F194" s="50"/>
      <c r="G194" s="50"/>
      <c r="H194" s="359"/>
      <c r="I194" s="359"/>
      <c r="J194" s="360" t="s">
        <v>75</v>
      </c>
      <c r="K194" s="110"/>
      <c r="L194" s="110"/>
      <c r="M194" s="110"/>
      <c r="N194" s="110"/>
    </row>
    <row r="195" spans="1:17" ht="21.9" customHeight="1" x14ac:dyDescent="0.6">
      <c r="B195" s="327"/>
      <c r="C195" s="327"/>
      <c r="D195" s="368" t="s">
        <v>37</v>
      </c>
      <c r="E195" s="368"/>
      <c r="F195" s="368"/>
      <c r="G195" s="52"/>
      <c r="H195" s="368" t="s">
        <v>35</v>
      </c>
      <c r="I195" s="368"/>
      <c r="J195" s="368"/>
      <c r="K195" s="110"/>
      <c r="L195" s="110"/>
      <c r="M195" s="110"/>
      <c r="N195" s="110"/>
    </row>
    <row r="196" spans="1:17" ht="21.9" customHeight="1" x14ac:dyDescent="0.55000000000000004">
      <c r="B196" s="327"/>
      <c r="C196" s="327"/>
      <c r="D196" s="369" t="s">
        <v>255</v>
      </c>
      <c r="E196" s="370"/>
      <c r="F196" s="370"/>
      <c r="G196" s="97"/>
      <c r="H196" s="369" t="s">
        <v>255</v>
      </c>
      <c r="I196" s="370"/>
      <c r="J196" s="370"/>
      <c r="K196" s="110"/>
      <c r="L196" s="110"/>
      <c r="M196" s="110"/>
      <c r="N196" s="110"/>
    </row>
    <row r="197" spans="1:17" ht="21.9" customHeight="1" x14ac:dyDescent="0.55000000000000004">
      <c r="B197" s="327"/>
      <c r="C197" s="327"/>
      <c r="D197" s="365" t="s">
        <v>254</v>
      </c>
      <c r="E197" s="366"/>
      <c r="F197" s="366"/>
      <c r="G197" s="357"/>
      <c r="H197" s="365" t="s">
        <v>254</v>
      </c>
      <c r="I197" s="366"/>
      <c r="J197" s="366"/>
      <c r="K197" s="110"/>
      <c r="L197" s="110"/>
      <c r="M197" s="110"/>
      <c r="N197" s="110"/>
    </row>
    <row r="198" spans="1:17" ht="23.25" customHeight="1" x14ac:dyDescent="0.55000000000000004">
      <c r="B198" s="327"/>
      <c r="C198" s="53"/>
      <c r="D198" s="33">
        <v>2563</v>
      </c>
      <c r="E198" s="53"/>
      <c r="F198" s="33">
        <v>2562</v>
      </c>
      <c r="G198" s="29"/>
      <c r="H198" s="33">
        <v>2563</v>
      </c>
      <c r="I198" s="53"/>
      <c r="J198" s="33">
        <v>2562</v>
      </c>
      <c r="K198" s="110"/>
      <c r="L198" s="110"/>
      <c r="M198" s="110"/>
      <c r="N198" s="110"/>
    </row>
    <row r="199" spans="1:17" ht="21.9" customHeight="1" x14ac:dyDescent="0.6">
      <c r="A199" s="54" t="s">
        <v>345</v>
      </c>
      <c r="D199" s="119"/>
      <c r="F199" s="119"/>
      <c r="H199" s="56"/>
      <c r="J199" s="56"/>
      <c r="K199" s="110"/>
      <c r="M199" s="110"/>
      <c r="N199" s="110"/>
    </row>
    <row r="200" spans="1:17" ht="21.9" customHeight="1" x14ac:dyDescent="0.55000000000000004">
      <c r="A200" s="23" t="s">
        <v>98</v>
      </c>
      <c r="D200" s="119">
        <v>29855192</v>
      </c>
      <c r="F200" s="119">
        <v>7871278</v>
      </c>
      <c r="H200" s="56">
        <v>5869389</v>
      </c>
      <c r="J200" s="56">
        <v>4812202</v>
      </c>
      <c r="K200" s="110"/>
      <c r="M200" s="110"/>
      <c r="N200" s="110"/>
    </row>
    <row r="201" spans="1:17" ht="21.9" customHeight="1" x14ac:dyDescent="0.6">
      <c r="A201" s="23" t="s">
        <v>166</v>
      </c>
      <c r="D201" s="119">
        <v>12880935</v>
      </c>
      <c r="F201" s="119">
        <v>-1315777</v>
      </c>
      <c r="H201" s="57">
        <v>0</v>
      </c>
      <c r="J201" s="57">
        <v>0</v>
      </c>
      <c r="K201" s="110"/>
      <c r="L201" s="110"/>
      <c r="M201" s="110"/>
      <c r="N201" s="110"/>
      <c r="O201" s="147"/>
    </row>
    <row r="202" spans="1:17" ht="21.9" customHeight="1" thickBot="1" x14ac:dyDescent="0.65">
      <c r="A202" s="54" t="s">
        <v>260</v>
      </c>
      <c r="D202" s="126">
        <f>SUM(D200:D201)</f>
        <v>42736127</v>
      </c>
      <c r="E202" s="4"/>
      <c r="F202" s="126">
        <f>SUM(F200:F201)</f>
        <v>6555501</v>
      </c>
      <c r="G202" s="4"/>
      <c r="H202" s="126">
        <f>SUM(H200:H201)</f>
        <v>5869389</v>
      </c>
      <c r="I202" s="4"/>
      <c r="J202" s="125">
        <f>SUM(J200:J201)</f>
        <v>4812202</v>
      </c>
      <c r="K202" s="110"/>
      <c r="L202" s="88"/>
      <c r="M202" s="110"/>
      <c r="N202" s="110"/>
      <c r="O202" s="147"/>
      <c r="Q202" s="58"/>
    </row>
    <row r="203" spans="1:17" ht="21.9" customHeight="1" thickTop="1" x14ac:dyDescent="0.6">
      <c r="D203" s="130"/>
      <c r="F203" s="130"/>
      <c r="K203" s="110"/>
      <c r="L203" s="88"/>
      <c r="M203" s="110"/>
      <c r="N203" s="110"/>
      <c r="O203" s="147"/>
      <c r="Q203" s="58"/>
    </row>
    <row r="204" spans="1:17" ht="21.9" customHeight="1" x14ac:dyDescent="0.6">
      <c r="D204" s="130"/>
      <c r="F204" s="130"/>
      <c r="H204" s="130"/>
      <c r="J204" s="130"/>
      <c r="K204" s="110"/>
      <c r="L204" s="88"/>
      <c r="M204" s="110"/>
      <c r="N204" s="110"/>
      <c r="O204" s="147"/>
    </row>
    <row r="205" spans="1:17" ht="23.25" customHeight="1" x14ac:dyDescent="0.55000000000000004">
      <c r="M205" s="110"/>
    </row>
  </sheetData>
  <mergeCells count="66">
    <mergeCell ref="D158:F158"/>
    <mergeCell ref="H158:J158"/>
    <mergeCell ref="D159:F159"/>
    <mergeCell ref="H159:J159"/>
    <mergeCell ref="D160:F160"/>
    <mergeCell ref="H160:J160"/>
    <mergeCell ref="A119:B119"/>
    <mergeCell ref="H140:J140"/>
    <mergeCell ref="H141:J141"/>
    <mergeCell ref="D143:F143"/>
    <mergeCell ref="H143:J143"/>
    <mergeCell ref="H103:J103"/>
    <mergeCell ref="D105:F105"/>
    <mergeCell ref="H105:J105"/>
    <mergeCell ref="H156:J156"/>
    <mergeCell ref="D107:F107"/>
    <mergeCell ref="H107:J107"/>
    <mergeCell ref="D144:F144"/>
    <mergeCell ref="H144:J144"/>
    <mergeCell ref="D145:F145"/>
    <mergeCell ref="H145:J145"/>
    <mergeCell ref="H155:J155"/>
    <mergeCell ref="H106:J106"/>
    <mergeCell ref="D41:F41"/>
    <mergeCell ref="H41:J41"/>
    <mergeCell ref="D42:F42"/>
    <mergeCell ref="H42:J42"/>
    <mergeCell ref="H57:J57"/>
    <mergeCell ref="H1:J1"/>
    <mergeCell ref="H2:J2"/>
    <mergeCell ref="D4:F4"/>
    <mergeCell ref="H4:J4"/>
    <mergeCell ref="D5:F5"/>
    <mergeCell ref="H5:J5"/>
    <mergeCell ref="H196:J196"/>
    <mergeCell ref="D106:F106"/>
    <mergeCell ref="D6:F6"/>
    <mergeCell ref="H6:J6"/>
    <mergeCell ref="H38:J38"/>
    <mergeCell ref="H37:J37"/>
    <mergeCell ref="H53:J53"/>
    <mergeCell ref="H52:J52"/>
    <mergeCell ref="D40:F40"/>
    <mergeCell ref="H40:J40"/>
    <mergeCell ref="H102:J102"/>
    <mergeCell ref="H55:J55"/>
    <mergeCell ref="D55:F55"/>
    <mergeCell ref="D56:F56"/>
    <mergeCell ref="H56:J56"/>
    <mergeCell ref="D57:F57"/>
    <mergeCell ref="A30:B30"/>
    <mergeCell ref="A16:B16"/>
    <mergeCell ref="D197:F197"/>
    <mergeCell ref="H197:J197"/>
    <mergeCell ref="H90:J90"/>
    <mergeCell ref="H91:J91"/>
    <mergeCell ref="D93:F93"/>
    <mergeCell ref="H93:J93"/>
    <mergeCell ref="D94:F94"/>
    <mergeCell ref="H94:J94"/>
    <mergeCell ref="D95:F95"/>
    <mergeCell ref="H95:J95"/>
    <mergeCell ref="H191:J191"/>
    <mergeCell ref="D195:F195"/>
    <mergeCell ref="H195:J195"/>
    <mergeCell ref="D196:F196"/>
  </mergeCells>
  <pageMargins left="0.7" right="0.7" top="0.48" bottom="0" header="0.5" footer="0.5"/>
  <pageSetup paperSize="9" scale="89" firstPageNumber="7" fitToHeight="6" orientation="portrait" useFirstPageNumber="1" r:id="rId1"/>
  <headerFooter>
    <oddFooter>&amp;L&amp;14
หมายเหตุประกอบงบการเงินเป็นส่วนหนึ่งของงบการเงินนี้
&amp;C&amp;P</oddFooter>
  </headerFooter>
  <rowBreaks count="7" manualBreakCount="7">
    <brk id="36" max="11" man="1"/>
    <brk id="51" max="11" man="1"/>
    <brk id="89" max="11" man="1"/>
    <brk id="101" max="11" man="1"/>
    <brk id="139" max="11" man="1"/>
    <brk id="154" max="11" man="1"/>
    <brk id="19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8"/>
  <sheetViews>
    <sheetView view="pageBreakPreview" topLeftCell="U19" zoomScale="85" zoomScaleNormal="55" zoomScaleSheetLayoutView="85" workbookViewId="0">
      <selection activeCell="D18" sqref="D18"/>
    </sheetView>
  </sheetViews>
  <sheetFormatPr defaultColWidth="9" defaultRowHeight="21" customHeight="1" x14ac:dyDescent="0.55000000000000004"/>
  <cols>
    <col min="1" max="1" width="66.75" style="27" customWidth="1"/>
    <col min="2" max="2" width="9.75" style="27" customWidth="1"/>
    <col min="3" max="3" width="1.375" style="27" customWidth="1"/>
    <col min="4" max="4" width="13.75" style="27" customWidth="1"/>
    <col min="5" max="5" width="0.75" style="27" customWidth="1"/>
    <col min="6" max="6" width="13.75" style="27" customWidth="1"/>
    <col min="7" max="7" width="1" style="27" customWidth="1"/>
    <col min="8" max="8" width="13.75" style="27" customWidth="1"/>
    <col min="9" max="9" width="0.875" style="27" customWidth="1"/>
    <col min="10" max="10" width="13.75" style="27" customWidth="1"/>
    <col min="11" max="11" width="0.875" style="27" customWidth="1"/>
    <col min="12" max="12" width="14.75" style="27" customWidth="1"/>
    <col min="13" max="13" width="0.875" style="27" customWidth="1"/>
    <col min="14" max="14" width="13.75" style="27" customWidth="1"/>
    <col min="15" max="15" width="0.875" style="27" customWidth="1"/>
    <col min="16" max="16" width="13.75" style="27" customWidth="1"/>
    <col min="17" max="17" width="0.875" style="27" customWidth="1"/>
    <col min="18" max="18" width="13.75" style="27" customWidth="1"/>
    <col min="19" max="19" width="0.75" style="27" customWidth="1"/>
    <col min="20" max="20" width="13.75" style="27" customWidth="1"/>
    <col min="21" max="21" width="0.75" style="27" customWidth="1"/>
    <col min="22" max="22" width="16.625" style="27" customWidth="1"/>
    <col min="23" max="23" width="0.75" style="27" customWidth="1"/>
    <col min="24" max="24" width="15" style="27" customWidth="1"/>
    <col min="25" max="25" width="0.625" style="27" customWidth="1"/>
    <col min="26" max="26" width="13.75" style="27" customWidth="1"/>
    <col min="27" max="27" width="0.75" style="27" customWidth="1"/>
    <col min="28" max="28" width="14.125" style="27" customWidth="1"/>
    <col min="29" max="29" width="0.75" style="27" customWidth="1"/>
    <col min="30" max="30" width="13.75" style="27" customWidth="1"/>
    <col min="31" max="31" width="0.75" style="27" customWidth="1"/>
    <col min="32" max="32" width="13.75" style="27" customWidth="1"/>
    <col min="33" max="33" width="0.625" style="27" customWidth="1"/>
    <col min="34" max="34" width="13.75" style="27" customWidth="1"/>
    <col min="35" max="35" width="0.625" style="27" customWidth="1"/>
    <col min="36" max="36" width="13.875" style="27" customWidth="1"/>
    <col min="37" max="16384" width="9" style="27"/>
  </cols>
  <sheetData>
    <row r="1" spans="1:36" ht="21" customHeight="1" x14ac:dyDescent="0.65">
      <c r="A1" s="24" t="s">
        <v>36</v>
      </c>
      <c r="B1" s="24"/>
      <c r="C1" s="24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5"/>
      <c r="U1" s="26"/>
      <c r="V1" s="25"/>
      <c r="W1" s="26"/>
      <c r="X1" s="25"/>
      <c r="Y1" s="25"/>
      <c r="Z1" s="25"/>
      <c r="AA1" s="25"/>
      <c r="AB1" s="25"/>
      <c r="AC1" s="25"/>
      <c r="AD1" s="26"/>
      <c r="AE1" s="25"/>
      <c r="AF1" s="26"/>
      <c r="AG1" s="26"/>
      <c r="AH1" s="25"/>
      <c r="AI1" s="26"/>
    </row>
    <row r="2" spans="1:36" ht="21" customHeight="1" x14ac:dyDescent="0.65">
      <c r="A2" s="24" t="s">
        <v>146</v>
      </c>
      <c r="B2" s="24"/>
      <c r="C2" s="24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5"/>
      <c r="U2" s="26"/>
      <c r="V2" s="25"/>
      <c r="W2" s="26"/>
      <c r="X2" s="25"/>
      <c r="Y2" s="25"/>
      <c r="Z2" s="25"/>
      <c r="AA2" s="25"/>
      <c r="AB2" s="25"/>
      <c r="AC2" s="25"/>
      <c r="AD2" s="26"/>
      <c r="AE2" s="25"/>
      <c r="AF2" s="26"/>
      <c r="AG2" s="26"/>
      <c r="AH2" s="25"/>
      <c r="AI2" s="26"/>
    </row>
    <row r="3" spans="1:36" ht="21" customHeight="1" x14ac:dyDescent="0.6">
      <c r="A3" s="24"/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8" t="s">
        <v>75</v>
      </c>
    </row>
    <row r="4" spans="1:36" ht="21" customHeight="1" x14ac:dyDescent="0.6">
      <c r="A4" s="24"/>
      <c r="B4" s="24"/>
      <c r="C4" s="24"/>
      <c r="D4" s="368" t="s">
        <v>37</v>
      </c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</row>
    <row r="5" spans="1:36" ht="21" customHeight="1" x14ac:dyDescent="0.6">
      <c r="A5" s="60"/>
      <c r="B5" s="60"/>
      <c r="C5" s="60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71" t="s">
        <v>80</v>
      </c>
      <c r="U5" s="371"/>
      <c r="V5" s="371"/>
      <c r="W5" s="371"/>
      <c r="X5" s="371"/>
      <c r="Y5" s="371"/>
      <c r="Z5" s="371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6" ht="18.45" customHeight="1" x14ac:dyDescent="0.6">
      <c r="A6" s="60"/>
      <c r="B6" s="60"/>
      <c r="C6" s="60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33"/>
      <c r="U6" s="333"/>
      <c r="V6" s="61" t="s">
        <v>284</v>
      </c>
      <c r="W6" s="333"/>
      <c r="X6" s="333"/>
      <c r="Y6" s="333"/>
      <c r="Z6" s="333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19.05" customHeight="1" x14ac:dyDescent="0.6">
      <c r="A7" s="60"/>
      <c r="B7" s="60"/>
      <c r="C7" s="60"/>
      <c r="D7" s="35"/>
      <c r="E7" s="35"/>
      <c r="F7" s="35"/>
      <c r="G7" s="35"/>
      <c r="H7" s="35"/>
      <c r="I7" s="35"/>
      <c r="J7" s="30" t="s">
        <v>129</v>
      </c>
      <c r="K7" s="35"/>
      <c r="L7" s="30"/>
      <c r="M7" s="35"/>
      <c r="N7" s="35"/>
      <c r="O7" s="35"/>
      <c r="P7" s="35"/>
      <c r="Q7" s="35"/>
      <c r="R7" s="35"/>
      <c r="S7" s="35"/>
      <c r="T7" s="61"/>
      <c r="U7" s="61"/>
      <c r="V7" s="30" t="s">
        <v>286</v>
      </c>
      <c r="W7" s="61"/>
      <c r="X7" s="61"/>
      <c r="Y7" s="61"/>
      <c r="Z7" s="61"/>
      <c r="AA7" s="35"/>
      <c r="AB7" s="35"/>
      <c r="AC7" s="35"/>
      <c r="AD7" s="35"/>
      <c r="AE7" s="35"/>
      <c r="AF7" s="35"/>
      <c r="AG7" s="35"/>
      <c r="AH7" s="35"/>
      <c r="AI7" s="35"/>
      <c r="AJ7" s="35"/>
    </row>
    <row r="8" spans="1:36" ht="21" customHeight="1" x14ac:dyDescent="0.55000000000000004">
      <c r="A8" s="91"/>
      <c r="B8" s="91"/>
      <c r="C8" s="91"/>
      <c r="D8" s="29"/>
      <c r="E8" s="3"/>
      <c r="F8" s="30"/>
      <c r="G8" s="30"/>
      <c r="H8" s="30"/>
      <c r="I8" s="30"/>
      <c r="J8" s="30" t="s">
        <v>33</v>
      </c>
      <c r="K8" s="30"/>
      <c r="L8" s="46" t="s">
        <v>34</v>
      </c>
      <c r="M8" s="30"/>
      <c r="N8" s="30"/>
      <c r="O8" s="30"/>
      <c r="P8" s="30"/>
      <c r="Q8" s="30"/>
      <c r="R8" s="3"/>
      <c r="S8" s="31"/>
      <c r="T8" s="246" t="s">
        <v>288</v>
      </c>
      <c r="U8" s="30"/>
      <c r="V8" s="13" t="s">
        <v>290</v>
      </c>
      <c r="W8" s="30"/>
      <c r="X8" s="30" t="s">
        <v>167</v>
      </c>
      <c r="Y8" s="30"/>
      <c r="Z8" s="29" t="s">
        <v>81</v>
      </c>
      <c r="AA8" s="31"/>
      <c r="AB8" s="31"/>
      <c r="AC8" s="31"/>
      <c r="AD8" s="12"/>
      <c r="AE8" s="31"/>
      <c r="AF8" s="12"/>
      <c r="AG8" s="30"/>
      <c r="AH8" s="30"/>
      <c r="AI8" s="13"/>
      <c r="AJ8" s="11"/>
    </row>
    <row r="9" spans="1:36" ht="21" customHeight="1" x14ac:dyDescent="0.55000000000000004">
      <c r="A9" s="91"/>
      <c r="B9" s="91"/>
      <c r="C9" s="91"/>
      <c r="D9" s="29" t="s">
        <v>17</v>
      </c>
      <c r="E9" s="3"/>
      <c r="F9" s="30"/>
      <c r="G9" s="30"/>
      <c r="H9" s="30"/>
      <c r="I9" s="30"/>
      <c r="J9" s="30" t="s">
        <v>83</v>
      </c>
      <c r="K9" s="30"/>
      <c r="L9" s="61" t="s">
        <v>100</v>
      </c>
      <c r="M9" s="30"/>
      <c r="N9" s="30"/>
      <c r="O9" s="30"/>
      <c r="P9" s="1" t="s">
        <v>41</v>
      </c>
      <c r="Q9" s="30"/>
      <c r="R9" s="3"/>
      <c r="S9" s="31"/>
      <c r="T9" s="246" t="s">
        <v>289</v>
      </c>
      <c r="U9" s="30"/>
      <c r="V9" s="102" t="s">
        <v>293</v>
      </c>
      <c r="W9" s="30"/>
      <c r="X9" s="30" t="s">
        <v>168</v>
      </c>
      <c r="Y9" s="30"/>
      <c r="Z9" s="29" t="s">
        <v>82</v>
      </c>
      <c r="AA9" s="31"/>
      <c r="AB9" s="103"/>
      <c r="AC9" s="31"/>
      <c r="AD9" s="103" t="s">
        <v>158</v>
      </c>
      <c r="AE9" s="31"/>
      <c r="AF9" s="12" t="s">
        <v>54</v>
      </c>
      <c r="AG9" s="30"/>
      <c r="AH9" s="30" t="s">
        <v>83</v>
      </c>
      <c r="AI9" s="13"/>
      <c r="AJ9" s="11"/>
    </row>
    <row r="10" spans="1:36" ht="21" customHeight="1" x14ac:dyDescent="0.55000000000000004">
      <c r="A10" s="91"/>
      <c r="B10" s="91"/>
      <c r="C10" s="91"/>
      <c r="D10" s="30" t="s">
        <v>47</v>
      </c>
      <c r="E10" s="30"/>
      <c r="F10" s="30" t="s">
        <v>24</v>
      </c>
      <c r="G10" s="30"/>
      <c r="H10" s="30"/>
      <c r="I10" s="30"/>
      <c r="J10" s="30" t="s">
        <v>130</v>
      </c>
      <c r="K10" s="30"/>
      <c r="L10" s="30" t="s">
        <v>101</v>
      </c>
      <c r="M10" s="30"/>
      <c r="N10" s="30" t="s">
        <v>61</v>
      </c>
      <c r="O10" s="30"/>
      <c r="P10" s="30" t="s">
        <v>30</v>
      </c>
      <c r="Q10" s="30"/>
      <c r="R10" s="30" t="s">
        <v>56</v>
      </c>
      <c r="S10" s="30"/>
      <c r="T10" s="248" t="s">
        <v>295</v>
      </c>
      <c r="U10" s="30"/>
      <c r="V10" s="94" t="s">
        <v>297</v>
      </c>
      <c r="W10" s="30"/>
      <c r="X10" s="30" t="s">
        <v>169</v>
      </c>
      <c r="Y10" s="30"/>
      <c r="Z10" s="30" t="s">
        <v>84</v>
      </c>
      <c r="AA10" s="30"/>
      <c r="AB10" s="102"/>
      <c r="AC10" s="30"/>
      <c r="AD10" s="102" t="s">
        <v>159</v>
      </c>
      <c r="AE10" s="30"/>
      <c r="AF10" s="13" t="s">
        <v>25</v>
      </c>
      <c r="AG10" s="30"/>
      <c r="AH10" s="30" t="s">
        <v>85</v>
      </c>
      <c r="AI10" s="13"/>
      <c r="AJ10" s="30" t="s">
        <v>54</v>
      </c>
    </row>
    <row r="11" spans="1:36" ht="21" customHeight="1" x14ac:dyDescent="0.55000000000000004">
      <c r="A11" s="92"/>
      <c r="B11" s="93"/>
      <c r="C11" s="93"/>
      <c r="D11" s="32" t="s">
        <v>86</v>
      </c>
      <c r="E11" s="30"/>
      <c r="F11" s="32" t="s">
        <v>60</v>
      </c>
      <c r="G11" s="30"/>
      <c r="H11" s="19" t="s">
        <v>99</v>
      </c>
      <c r="I11" s="30"/>
      <c r="J11" s="32" t="s">
        <v>134</v>
      </c>
      <c r="K11" s="30"/>
      <c r="L11" s="32" t="s">
        <v>102</v>
      </c>
      <c r="M11" s="30"/>
      <c r="N11" s="32" t="s">
        <v>55</v>
      </c>
      <c r="O11" s="30"/>
      <c r="P11" s="32" t="s">
        <v>45</v>
      </c>
      <c r="Q11" s="30"/>
      <c r="R11" s="32" t="s">
        <v>87</v>
      </c>
      <c r="S11" s="30"/>
      <c r="T11" s="356" t="s">
        <v>326</v>
      </c>
      <c r="U11" s="30"/>
      <c r="V11" s="32" t="s">
        <v>300</v>
      </c>
      <c r="W11" s="30"/>
      <c r="X11" s="32" t="s">
        <v>191</v>
      </c>
      <c r="Y11" s="30"/>
      <c r="Z11" s="32" t="s">
        <v>16</v>
      </c>
      <c r="AA11" s="30"/>
      <c r="AB11" s="104" t="s">
        <v>81</v>
      </c>
      <c r="AC11" s="30"/>
      <c r="AD11" s="14" t="s">
        <v>160</v>
      </c>
      <c r="AE11" s="30"/>
      <c r="AF11" s="14" t="s">
        <v>152</v>
      </c>
      <c r="AG11" s="30"/>
      <c r="AH11" s="32" t="s">
        <v>88</v>
      </c>
      <c r="AI11" s="13"/>
      <c r="AJ11" s="32" t="s">
        <v>25</v>
      </c>
    </row>
    <row r="12" spans="1:36" ht="3.45" customHeight="1" x14ac:dyDescent="0.55000000000000004">
      <c r="A12" s="92"/>
      <c r="B12" s="92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</row>
    <row r="13" spans="1:36" ht="22.2" x14ac:dyDescent="0.6">
      <c r="A13" s="62" t="s">
        <v>257</v>
      </c>
      <c r="B13" s="62"/>
      <c r="C13" s="6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J13" s="42"/>
    </row>
    <row r="14" spans="1:36" s="35" customFormat="1" ht="20.85" customHeight="1" x14ac:dyDescent="0.6">
      <c r="A14" s="62" t="s">
        <v>235</v>
      </c>
      <c r="B14" s="62"/>
      <c r="C14" s="62"/>
      <c r="D14" s="42">
        <v>8611242</v>
      </c>
      <c r="E14" s="42"/>
      <c r="F14" s="42">
        <v>57298909</v>
      </c>
      <c r="G14" s="42"/>
      <c r="H14" s="42">
        <v>3470021</v>
      </c>
      <c r="I14" s="42"/>
      <c r="J14" s="42">
        <v>3500083</v>
      </c>
      <c r="K14" s="42"/>
      <c r="L14" s="42">
        <v>-5159</v>
      </c>
      <c r="M14" s="42"/>
      <c r="N14" s="42">
        <v>929166</v>
      </c>
      <c r="O14" s="42"/>
      <c r="P14" s="42">
        <v>91815106</v>
      </c>
      <c r="Q14" s="42"/>
      <c r="R14" s="42">
        <v>-2909249</v>
      </c>
      <c r="S14" s="42"/>
      <c r="T14" s="42">
        <v>13812039</v>
      </c>
      <c r="U14" s="42"/>
      <c r="V14" s="42">
        <v>-3799448</v>
      </c>
      <c r="W14" s="42"/>
      <c r="X14" s="42">
        <v>-22453189</v>
      </c>
      <c r="Y14" s="42"/>
      <c r="Z14" s="42">
        <f>SUM(T14:X14)</f>
        <v>-12440598</v>
      </c>
      <c r="AA14" s="42"/>
      <c r="AB14" s="42">
        <f>SUM(D14:R14,Z14)</f>
        <v>150269521</v>
      </c>
      <c r="AC14" s="42"/>
      <c r="AD14" s="86">
        <v>15000000</v>
      </c>
      <c r="AE14" s="42"/>
      <c r="AF14" s="42">
        <f>SUM(AB14:AD14)</f>
        <v>165269521</v>
      </c>
      <c r="AG14" s="42"/>
      <c r="AH14" s="42">
        <v>53032698</v>
      </c>
      <c r="AJ14" s="42">
        <f>SUM(AF14:AH14)</f>
        <v>218302219</v>
      </c>
    </row>
    <row r="15" spans="1:36" ht="21" customHeight="1" x14ac:dyDescent="0.6">
      <c r="A15" s="35" t="s">
        <v>236</v>
      </c>
      <c r="B15" s="62"/>
      <c r="C15" s="62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34"/>
      <c r="AC15" s="16"/>
      <c r="AD15" s="34"/>
      <c r="AE15" s="16"/>
      <c r="AF15" s="34"/>
      <c r="AG15" s="16"/>
      <c r="AH15" s="16"/>
      <c r="AI15" s="16"/>
      <c r="AJ15" s="16"/>
    </row>
    <row r="16" spans="1:36" ht="21" customHeight="1" x14ac:dyDescent="0.6">
      <c r="A16" s="78" t="s">
        <v>237</v>
      </c>
      <c r="B16" s="62"/>
      <c r="C16" s="6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86"/>
      <c r="U16" s="16"/>
      <c r="V16" s="16"/>
      <c r="W16" s="16"/>
      <c r="X16" s="16"/>
      <c r="Y16" s="16"/>
      <c r="Z16" s="16"/>
      <c r="AA16" s="16"/>
      <c r="AB16" s="34"/>
      <c r="AC16" s="16"/>
      <c r="AD16" s="34"/>
      <c r="AE16" s="16"/>
      <c r="AF16" s="34"/>
      <c r="AG16" s="16"/>
      <c r="AH16" s="16"/>
      <c r="AI16" s="16"/>
      <c r="AJ16" s="16"/>
    </row>
    <row r="17" spans="1:36" ht="21" customHeight="1" x14ac:dyDescent="0.55000000000000004">
      <c r="A17" s="36" t="s">
        <v>251</v>
      </c>
      <c r="B17" s="100"/>
      <c r="C17" s="100"/>
      <c r="D17" s="87">
        <v>0</v>
      </c>
      <c r="E17" s="131"/>
      <c r="F17" s="81">
        <v>0</v>
      </c>
      <c r="G17" s="76"/>
      <c r="H17" s="81">
        <v>0</v>
      </c>
      <c r="I17" s="131"/>
      <c r="J17" s="81">
        <v>0</v>
      </c>
      <c r="K17" s="80"/>
      <c r="L17" s="81">
        <v>0</v>
      </c>
      <c r="M17" s="80"/>
      <c r="N17" s="81">
        <v>0</v>
      </c>
      <c r="O17" s="80"/>
      <c r="P17" s="81">
        <v>-4911623</v>
      </c>
      <c r="Q17" s="131"/>
      <c r="R17" s="81">
        <v>0</v>
      </c>
      <c r="S17" s="80"/>
      <c r="T17" s="81">
        <v>0</v>
      </c>
      <c r="U17" s="131"/>
      <c r="V17" s="81">
        <v>0</v>
      </c>
      <c r="W17" s="75"/>
      <c r="X17" s="81">
        <v>0</v>
      </c>
      <c r="Y17" s="131"/>
      <c r="Z17" s="81">
        <f>SUM(T17:X17)</f>
        <v>0</v>
      </c>
      <c r="AA17" s="80"/>
      <c r="AB17" s="81">
        <f>SUM(D17:R17,Z17)</f>
        <v>-4911623</v>
      </c>
      <c r="AC17" s="80"/>
      <c r="AD17" s="81">
        <v>0</v>
      </c>
      <c r="AE17" s="80"/>
      <c r="AF17" s="81">
        <f>SUM(AB17:AD17)</f>
        <v>-4911623</v>
      </c>
      <c r="AG17" s="132"/>
      <c r="AH17" s="81">
        <v>-2479883</v>
      </c>
      <c r="AI17" s="132"/>
      <c r="AJ17" s="81">
        <f>SUM(AF17:AH17)</f>
        <v>-7391506</v>
      </c>
    </row>
    <row r="18" spans="1:36" ht="21" customHeight="1" x14ac:dyDescent="0.6">
      <c r="A18" s="78" t="s">
        <v>238</v>
      </c>
      <c r="B18" s="40"/>
      <c r="C18" s="40"/>
      <c r="D18" s="84">
        <f>SUM(D17:D17)</f>
        <v>0</v>
      </c>
      <c r="E18" s="82"/>
      <c r="F18" s="84">
        <f>SUM(F17:F17)</f>
        <v>0</v>
      </c>
      <c r="G18" s="86"/>
      <c r="H18" s="84">
        <f>SUM(H17:H17)</f>
        <v>0</v>
      </c>
      <c r="I18" s="82"/>
      <c r="J18" s="84">
        <f>SUM(J17:J17)</f>
        <v>0</v>
      </c>
      <c r="K18" s="83"/>
      <c r="L18" s="84">
        <f>SUM(L17:L17)</f>
        <v>0</v>
      </c>
      <c r="M18" s="83"/>
      <c r="N18" s="84">
        <f>SUM(N17:N17)</f>
        <v>0</v>
      </c>
      <c r="O18" s="83"/>
      <c r="P18" s="84">
        <f>SUM(P17:P17)</f>
        <v>-4911623</v>
      </c>
      <c r="Q18" s="82"/>
      <c r="R18" s="84">
        <f>SUM(R17:R17)</f>
        <v>0</v>
      </c>
      <c r="S18" s="83"/>
      <c r="T18" s="84">
        <f>SUM(T17:T17)</f>
        <v>0</v>
      </c>
      <c r="U18" s="82"/>
      <c r="V18" s="84">
        <f>SUM(V17:V17)</f>
        <v>0</v>
      </c>
      <c r="W18" s="77"/>
      <c r="X18" s="84">
        <f>SUM(X17:X17)</f>
        <v>0</v>
      </c>
      <c r="Y18" s="82"/>
      <c r="Z18" s="84">
        <f>SUM(Z17:Z17)</f>
        <v>0</v>
      </c>
      <c r="AA18" s="83"/>
      <c r="AB18" s="84">
        <f>SUM(D18:R18,Z18)</f>
        <v>-4911623</v>
      </c>
      <c r="AC18" s="83"/>
      <c r="AD18" s="84">
        <f>SUM(AD17:AD17)</f>
        <v>0</v>
      </c>
      <c r="AE18" s="83"/>
      <c r="AF18" s="84">
        <f>SUM(AB18:AD18)</f>
        <v>-4911623</v>
      </c>
      <c r="AG18" s="43"/>
      <c r="AH18" s="84">
        <f>SUM(AH17:AH17)</f>
        <v>-2479883</v>
      </c>
      <c r="AI18" s="43"/>
      <c r="AJ18" s="84">
        <f>SUM(AF18:AH18)</f>
        <v>-7391506</v>
      </c>
    </row>
    <row r="19" spans="1:36" ht="21" customHeight="1" x14ac:dyDescent="0.6">
      <c r="A19" s="63" t="s">
        <v>170</v>
      </c>
      <c r="B19" s="40"/>
      <c r="C19" s="40"/>
      <c r="D19" s="83"/>
      <c r="E19" s="82"/>
      <c r="F19" s="83"/>
      <c r="G19" s="83"/>
      <c r="H19" s="83"/>
      <c r="I19" s="82"/>
      <c r="J19" s="83"/>
      <c r="K19" s="83"/>
      <c r="L19" s="83"/>
      <c r="M19" s="83"/>
      <c r="N19" s="83"/>
      <c r="O19" s="83"/>
      <c r="P19" s="83"/>
      <c r="Q19" s="82"/>
      <c r="R19" s="83"/>
      <c r="S19" s="83"/>
      <c r="T19" s="83"/>
      <c r="U19" s="82"/>
      <c r="V19" s="83"/>
      <c r="W19" s="77"/>
      <c r="X19" s="83"/>
      <c r="Y19" s="82"/>
      <c r="Z19" s="83"/>
      <c r="AA19" s="83"/>
      <c r="AB19" s="83"/>
      <c r="AC19" s="83"/>
      <c r="AD19" s="83"/>
      <c r="AE19" s="83"/>
      <c r="AF19" s="83"/>
      <c r="AG19" s="43"/>
      <c r="AH19" s="85"/>
      <c r="AI19" s="43"/>
      <c r="AJ19" s="42"/>
    </row>
    <row r="20" spans="1:36" ht="21" customHeight="1" x14ac:dyDescent="0.6">
      <c r="A20" s="141" t="s">
        <v>307</v>
      </c>
      <c r="B20" s="40"/>
      <c r="C20" s="40"/>
      <c r="D20" s="83"/>
      <c r="E20" s="82"/>
      <c r="F20" s="83"/>
      <c r="G20" s="83"/>
      <c r="H20" s="83"/>
      <c r="I20" s="82"/>
      <c r="J20" s="83"/>
      <c r="K20" s="83"/>
      <c r="L20" s="83"/>
      <c r="M20" s="83"/>
      <c r="N20" s="83"/>
      <c r="O20" s="83"/>
      <c r="P20" s="83"/>
      <c r="Q20" s="82"/>
      <c r="R20" s="83"/>
      <c r="S20" s="83"/>
      <c r="T20" s="83"/>
      <c r="U20" s="82"/>
      <c r="V20" s="83"/>
      <c r="W20" s="77"/>
      <c r="X20" s="83"/>
      <c r="Y20" s="82"/>
      <c r="Z20" s="83"/>
      <c r="AA20" s="83"/>
      <c r="AB20" s="83"/>
      <c r="AC20" s="83"/>
      <c r="AD20" s="83"/>
      <c r="AE20" s="83"/>
      <c r="AF20" s="83"/>
      <c r="AG20" s="43"/>
      <c r="AH20" s="85"/>
      <c r="AI20" s="43"/>
      <c r="AJ20" s="42"/>
    </row>
    <row r="21" spans="1:36" ht="21" customHeight="1" x14ac:dyDescent="0.55000000000000004">
      <c r="A21" s="36" t="s">
        <v>303</v>
      </c>
      <c r="B21" s="36"/>
      <c r="C21" s="36"/>
      <c r="D21" s="99">
        <v>0</v>
      </c>
      <c r="E21" s="80"/>
      <c r="F21" s="99">
        <v>0</v>
      </c>
      <c r="G21" s="76"/>
      <c r="H21" s="99">
        <v>0</v>
      </c>
      <c r="I21" s="131"/>
      <c r="J21" s="76">
        <v>685993</v>
      </c>
      <c r="K21" s="80"/>
      <c r="L21" s="76">
        <v>0</v>
      </c>
      <c r="M21" s="80"/>
      <c r="N21" s="76">
        <v>0</v>
      </c>
      <c r="O21" s="80"/>
      <c r="P21" s="76">
        <v>0</v>
      </c>
      <c r="Q21" s="76"/>
      <c r="R21" s="99">
        <v>0</v>
      </c>
      <c r="S21" s="80"/>
      <c r="T21" s="76">
        <v>0</v>
      </c>
      <c r="U21" s="131"/>
      <c r="V21" s="76">
        <v>4577</v>
      </c>
      <c r="W21" s="75"/>
      <c r="X21" s="76">
        <v>-1097573</v>
      </c>
      <c r="Y21" s="131"/>
      <c r="Z21" s="76">
        <f>SUM(T21:X21)</f>
        <v>-1092996</v>
      </c>
      <c r="AA21" s="80"/>
      <c r="AB21" s="76">
        <f>SUM(D21:R21,Z21)</f>
        <v>-407003</v>
      </c>
      <c r="AC21" s="80"/>
      <c r="AD21" s="76">
        <v>0</v>
      </c>
      <c r="AE21" s="80"/>
      <c r="AF21" s="76">
        <f>SUM(AB21:AD21)</f>
        <v>-407003</v>
      </c>
      <c r="AG21" s="132"/>
      <c r="AH21" s="76">
        <v>-865290</v>
      </c>
      <c r="AI21" s="132"/>
      <c r="AJ21" s="76">
        <f>SUM(AF21:AH21)</f>
        <v>-1272293</v>
      </c>
    </row>
    <row r="22" spans="1:36" ht="21" customHeight="1" x14ac:dyDescent="0.55000000000000004">
      <c r="A22" s="36" t="s">
        <v>222</v>
      </c>
      <c r="B22" s="36"/>
      <c r="C22" s="36"/>
      <c r="D22" s="99">
        <v>0</v>
      </c>
      <c r="E22" s="80"/>
      <c r="F22" s="99">
        <v>0</v>
      </c>
      <c r="G22" s="76"/>
      <c r="H22" s="99">
        <v>0</v>
      </c>
      <c r="I22" s="76"/>
      <c r="J22" s="76">
        <v>-113613</v>
      </c>
      <c r="K22" s="76"/>
      <c r="L22" s="76">
        <v>0</v>
      </c>
      <c r="M22" s="76"/>
      <c r="N22" s="76">
        <v>0</v>
      </c>
      <c r="O22" s="76"/>
      <c r="P22" s="76">
        <v>0</v>
      </c>
      <c r="Q22" s="80"/>
      <c r="R22" s="99">
        <v>0</v>
      </c>
      <c r="S22" s="80"/>
      <c r="T22" s="76">
        <v>0</v>
      </c>
      <c r="U22" s="76"/>
      <c r="V22" s="76">
        <v>0</v>
      </c>
      <c r="W22" s="76"/>
      <c r="X22" s="76">
        <v>0</v>
      </c>
      <c r="Y22" s="76"/>
      <c r="Z22" s="76">
        <f t="shared" ref="Z22:Z24" si="0">SUM(T22:X22)</f>
        <v>0</v>
      </c>
      <c r="AA22" s="80"/>
      <c r="AB22" s="76">
        <f t="shared" ref="AB22:AB24" si="1">SUM(D22:R22,Z22)</f>
        <v>-113613</v>
      </c>
      <c r="AC22" s="80"/>
      <c r="AD22" s="76">
        <v>0</v>
      </c>
      <c r="AE22" s="80"/>
      <c r="AF22" s="76">
        <f>SUM(AB22:AD22)</f>
        <v>-113613</v>
      </c>
      <c r="AG22" s="37"/>
      <c r="AH22" s="76">
        <v>0</v>
      </c>
      <c r="AI22" s="132"/>
      <c r="AJ22" s="76">
        <f>SUM(AF22:AH22)</f>
        <v>-113613</v>
      </c>
    </row>
    <row r="23" spans="1:36" ht="19.350000000000001" customHeight="1" x14ac:dyDescent="0.55000000000000004">
      <c r="A23" s="36" t="s">
        <v>151</v>
      </c>
      <c r="B23" s="36"/>
      <c r="C23" s="36"/>
      <c r="D23" s="99">
        <v>0</v>
      </c>
      <c r="E23" s="80"/>
      <c r="F23" s="99">
        <v>0</v>
      </c>
      <c r="G23" s="76"/>
      <c r="H23" s="99">
        <v>0</v>
      </c>
      <c r="I23" s="76"/>
      <c r="J23" s="99">
        <v>0</v>
      </c>
      <c r="K23" s="76"/>
      <c r="L23" s="76">
        <v>0</v>
      </c>
      <c r="M23" s="76"/>
      <c r="N23" s="76">
        <v>0</v>
      </c>
      <c r="O23" s="76"/>
      <c r="P23" s="76">
        <v>0</v>
      </c>
      <c r="Q23" s="131"/>
      <c r="R23" s="99">
        <v>0</v>
      </c>
      <c r="S23" s="80"/>
      <c r="T23" s="76">
        <v>0</v>
      </c>
      <c r="U23" s="76"/>
      <c r="V23" s="76">
        <v>0</v>
      </c>
      <c r="W23" s="76"/>
      <c r="X23" s="76">
        <v>0</v>
      </c>
      <c r="Y23" s="76"/>
      <c r="Z23" s="76">
        <f t="shared" si="0"/>
        <v>0</v>
      </c>
      <c r="AA23" s="80"/>
      <c r="AB23" s="76">
        <f t="shared" si="1"/>
        <v>0</v>
      </c>
      <c r="AC23" s="80"/>
      <c r="AD23" s="99">
        <v>0</v>
      </c>
      <c r="AE23" s="80"/>
      <c r="AF23" s="76">
        <f>SUM(AB23:AD23)</f>
        <v>0</v>
      </c>
      <c r="AG23" s="132"/>
      <c r="AH23" s="76">
        <v>384721</v>
      </c>
      <c r="AI23" s="132"/>
      <c r="AJ23" s="76">
        <f>SUM(AF23:AH23)</f>
        <v>384721</v>
      </c>
    </row>
    <row r="24" spans="1:36" ht="19.350000000000001" customHeight="1" x14ac:dyDescent="0.55000000000000004">
      <c r="A24" s="36" t="s">
        <v>247</v>
      </c>
      <c r="B24" s="36"/>
      <c r="C24" s="36"/>
      <c r="D24" s="99">
        <v>0</v>
      </c>
      <c r="E24" s="80"/>
      <c r="F24" s="99">
        <v>0</v>
      </c>
      <c r="G24" s="76"/>
      <c r="H24" s="99">
        <v>0</v>
      </c>
      <c r="I24" s="76"/>
      <c r="J24" s="99">
        <v>0</v>
      </c>
      <c r="K24" s="76"/>
      <c r="L24" s="76">
        <v>0</v>
      </c>
      <c r="M24" s="76"/>
      <c r="N24" s="76">
        <v>0</v>
      </c>
      <c r="O24" s="76"/>
      <c r="P24" s="76">
        <v>0</v>
      </c>
      <c r="Q24" s="131"/>
      <c r="R24" s="99">
        <v>0</v>
      </c>
      <c r="S24" s="80"/>
      <c r="T24" s="76">
        <v>0</v>
      </c>
      <c r="U24" s="76"/>
      <c r="V24" s="76">
        <v>0</v>
      </c>
      <c r="W24" s="76"/>
      <c r="X24" s="76">
        <v>0</v>
      </c>
      <c r="Y24" s="76"/>
      <c r="Z24" s="76">
        <f t="shared" si="0"/>
        <v>0</v>
      </c>
      <c r="AA24" s="80"/>
      <c r="AB24" s="76">
        <f t="shared" si="1"/>
        <v>0</v>
      </c>
      <c r="AC24" s="80"/>
      <c r="AD24" s="76">
        <v>0</v>
      </c>
      <c r="AE24" s="80"/>
      <c r="AF24" s="76">
        <f>SUM(AB24:AD24)</f>
        <v>0</v>
      </c>
      <c r="AG24" s="132"/>
      <c r="AH24" s="76">
        <v>-66</v>
      </c>
      <c r="AI24" s="132"/>
      <c r="AJ24" s="81">
        <f>SUM(AF24:AH24)</f>
        <v>-66</v>
      </c>
    </row>
    <row r="25" spans="1:36" ht="21" customHeight="1" x14ac:dyDescent="0.6">
      <c r="A25" s="64" t="s">
        <v>91</v>
      </c>
      <c r="B25" s="40"/>
      <c r="C25" s="40"/>
      <c r="D25" s="133"/>
      <c r="E25" s="39"/>
      <c r="F25" s="133"/>
      <c r="G25" s="83"/>
      <c r="H25" s="133"/>
      <c r="I25" s="39"/>
      <c r="J25" s="133"/>
      <c r="K25" s="83"/>
      <c r="L25" s="133"/>
      <c r="M25" s="83"/>
      <c r="N25" s="133"/>
      <c r="O25" s="83"/>
      <c r="P25" s="133"/>
      <c r="Q25" s="39"/>
      <c r="R25" s="133"/>
      <c r="S25" s="83"/>
      <c r="T25" s="133"/>
      <c r="U25" s="39"/>
      <c r="V25" s="133"/>
      <c r="W25" s="38"/>
      <c r="X25" s="133"/>
      <c r="Y25" s="39"/>
      <c r="Z25" s="133"/>
      <c r="AA25" s="39"/>
      <c r="AB25" s="133"/>
      <c r="AC25" s="39"/>
      <c r="AD25" s="133"/>
      <c r="AE25" s="39"/>
      <c r="AF25" s="133"/>
      <c r="AG25" s="39"/>
      <c r="AH25" s="134"/>
      <c r="AI25" s="39"/>
      <c r="AJ25" s="134"/>
    </row>
    <row r="26" spans="1:36" ht="21" customHeight="1" x14ac:dyDescent="0.6">
      <c r="A26" s="64" t="s">
        <v>135</v>
      </c>
      <c r="B26" s="40"/>
      <c r="C26" s="40"/>
      <c r="D26" s="84">
        <f>SUM(D21:D24)</f>
        <v>0</v>
      </c>
      <c r="E26" s="82"/>
      <c r="F26" s="84">
        <f>SUM(F21:F24)</f>
        <v>0</v>
      </c>
      <c r="G26" s="86"/>
      <c r="H26" s="84">
        <f>SUM(H21:H24)</f>
        <v>0</v>
      </c>
      <c r="I26" s="82"/>
      <c r="J26" s="84">
        <f>SUM(J21:J24)</f>
        <v>572380</v>
      </c>
      <c r="K26" s="83"/>
      <c r="L26" s="84">
        <f>SUM(L21:L24)</f>
        <v>0</v>
      </c>
      <c r="M26" s="83"/>
      <c r="N26" s="84">
        <f>SUM(N21:N24)</f>
        <v>0</v>
      </c>
      <c r="O26" s="83"/>
      <c r="P26" s="84">
        <f>SUM(P21:P24)</f>
        <v>0</v>
      </c>
      <c r="Q26" s="82"/>
      <c r="R26" s="84">
        <f>SUM(R21:R24)</f>
        <v>0</v>
      </c>
      <c r="S26" s="86"/>
      <c r="T26" s="84">
        <f>SUM(T21:T24)</f>
        <v>0</v>
      </c>
      <c r="U26" s="82"/>
      <c r="V26" s="84">
        <f>SUM(V21:V24)</f>
        <v>4577</v>
      </c>
      <c r="W26" s="77"/>
      <c r="X26" s="84">
        <f>SUM(X21:X24)</f>
        <v>-1097573</v>
      </c>
      <c r="Y26" s="82"/>
      <c r="Z26" s="84">
        <f>SUM(Z21:Z24)</f>
        <v>-1092996</v>
      </c>
      <c r="AA26" s="83"/>
      <c r="AB26" s="84">
        <f>SUM(D26:R26,Z26)</f>
        <v>-520616</v>
      </c>
      <c r="AC26" s="83"/>
      <c r="AD26" s="84">
        <f>SUM(AD21:AD24)</f>
        <v>0</v>
      </c>
      <c r="AE26" s="83"/>
      <c r="AF26" s="84">
        <f>SUM(AB26:AD26)</f>
        <v>-520616</v>
      </c>
      <c r="AG26" s="43"/>
      <c r="AH26" s="84">
        <f>SUM(AH21:AH24)</f>
        <v>-480635</v>
      </c>
      <c r="AI26" s="43"/>
      <c r="AJ26" s="84">
        <f>SUM(AF26:AH26)</f>
        <v>-1001251</v>
      </c>
    </row>
    <row r="27" spans="1:36" ht="21" customHeight="1" x14ac:dyDescent="0.6">
      <c r="A27" s="40" t="s">
        <v>92</v>
      </c>
      <c r="B27" s="40"/>
      <c r="C27" s="40"/>
      <c r="D27" s="83"/>
      <c r="E27" s="39"/>
      <c r="F27" s="83"/>
      <c r="G27" s="83"/>
      <c r="H27" s="83"/>
      <c r="I27" s="39"/>
      <c r="J27" s="83"/>
      <c r="K27" s="83"/>
      <c r="L27" s="83"/>
      <c r="M27" s="83"/>
      <c r="N27" s="83"/>
      <c r="O27" s="83"/>
      <c r="P27" s="83"/>
      <c r="Q27" s="39"/>
      <c r="R27" s="83"/>
      <c r="S27" s="83"/>
      <c r="T27" s="83"/>
      <c r="U27" s="39"/>
      <c r="V27" s="83"/>
      <c r="W27" s="38"/>
      <c r="X27" s="83"/>
      <c r="Y27" s="39"/>
      <c r="Z27" s="83"/>
      <c r="AA27" s="39"/>
      <c r="AB27" s="83"/>
      <c r="AC27" s="39"/>
      <c r="AD27" s="83"/>
      <c r="AE27" s="39"/>
      <c r="AF27" s="83"/>
      <c r="AG27" s="39"/>
      <c r="AH27" s="42"/>
      <c r="AI27" s="39"/>
      <c r="AJ27" s="42"/>
    </row>
    <row r="28" spans="1:36" ht="21" customHeight="1" x14ac:dyDescent="0.6">
      <c r="A28" s="40" t="s">
        <v>90</v>
      </c>
      <c r="B28" s="40"/>
      <c r="C28" s="40"/>
      <c r="D28" s="84">
        <f>SUM(D18,D26)</f>
        <v>0</v>
      </c>
      <c r="E28" s="39"/>
      <c r="F28" s="84">
        <f>SUM(F18,F26)</f>
        <v>0</v>
      </c>
      <c r="G28" s="86"/>
      <c r="H28" s="84">
        <f>SUM(H18,H26)</f>
        <v>0</v>
      </c>
      <c r="I28" s="39"/>
      <c r="J28" s="84">
        <f>SUM(J18,J26)</f>
        <v>572380</v>
      </c>
      <c r="K28" s="83"/>
      <c r="L28" s="84">
        <f>SUM(L18,L26)</f>
        <v>0</v>
      </c>
      <c r="M28" s="83"/>
      <c r="N28" s="84">
        <f>SUM(N18,N26)</f>
        <v>0</v>
      </c>
      <c r="O28" s="83"/>
      <c r="P28" s="84">
        <f>SUM(P18,P26)</f>
        <v>-4911623</v>
      </c>
      <c r="Q28" s="39"/>
      <c r="R28" s="84">
        <f>SUM(R18,R26)</f>
        <v>0</v>
      </c>
      <c r="S28" s="83"/>
      <c r="T28" s="84">
        <f>SUM(T18,T26)</f>
        <v>0</v>
      </c>
      <c r="U28" s="39"/>
      <c r="V28" s="84">
        <f>SUM(V18,V26)</f>
        <v>4577</v>
      </c>
      <c r="W28" s="38"/>
      <c r="X28" s="84">
        <f>SUM(X18,X26)</f>
        <v>-1097573</v>
      </c>
      <c r="Y28" s="39"/>
      <c r="Z28" s="84">
        <f>SUM(T28:X28)</f>
        <v>-1092996</v>
      </c>
      <c r="AA28" s="39"/>
      <c r="AB28" s="84">
        <f>SUM(D28:P28,Z28)</f>
        <v>-5432239</v>
      </c>
      <c r="AC28" s="39"/>
      <c r="AD28" s="84">
        <f>SUM(AD18,AD26)</f>
        <v>0</v>
      </c>
      <c r="AE28" s="39"/>
      <c r="AF28" s="84">
        <f>SUM(AB28:AD28)</f>
        <v>-5432239</v>
      </c>
      <c r="AG28" s="39"/>
      <c r="AH28" s="84">
        <f>SUM(AH18,AH26)</f>
        <v>-2960518</v>
      </c>
      <c r="AI28" s="39"/>
      <c r="AJ28" s="84">
        <f>SUM(AF28:AH28)</f>
        <v>-8392757</v>
      </c>
    </row>
    <row r="29" spans="1:36" ht="21" customHeight="1" x14ac:dyDescent="0.6">
      <c r="A29" s="40" t="s">
        <v>147</v>
      </c>
      <c r="B29" s="40"/>
      <c r="C29" s="40"/>
      <c r="D29" s="83"/>
      <c r="E29" s="39"/>
      <c r="F29" s="83"/>
      <c r="G29" s="83"/>
      <c r="H29" s="83"/>
      <c r="I29" s="39"/>
      <c r="J29" s="83"/>
      <c r="K29" s="83"/>
      <c r="L29" s="83"/>
      <c r="M29" s="83"/>
      <c r="N29" s="83"/>
      <c r="O29" s="83"/>
      <c r="P29" s="83"/>
      <c r="Q29" s="39"/>
      <c r="R29" s="83"/>
      <c r="S29" s="83"/>
      <c r="T29" s="83"/>
      <c r="U29" s="39"/>
      <c r="V29" s="83"/>
      <c r="W29" s="38"/>
      <c r="X29" s="83"/>
      <c r="Y29" s="39"/>
      <c r="Z29" s="83"/>
      <c r="AA29" s="39"/>
      <c r="AB29" s="83"/>
      <c r="AC29" s="39"/>
      <c r="AD29" s="83"/>
      <c r="AE29" s="39"/>
      <c r="AF29" s="83"/>
      <c r="AG29" s="39"/>
      <c r="AH29" s="42"/>
      <c r="AI29" s="39"/>
      <c r="AJ29" s="42"/>
    </row>
    <row r="30" spans="1:36" ht="21" customHeight="1" x14ac:dyDescent="0.55000000000000004">
      <c r="A30" s="36" t="s">
        <v>93</v>
      </c>
      <c r="B30" s="36"/>
      <c r="C30" s="36"/>
      <c r="D30" s="76">
        <v>0</v>
      </c>
      <c r="E30" s="80"/>
      <c r="F30" s="76">
        <v>0</v>
      </c>
      <c r="G30" s="76"/>
      <c r="H30" s="76">
        <v>0</v>
      </c>
      <c r="I30" s="76"/>
      <c r="J30" s="76">
        <v>0</v>
      </c>
      <c r="K30" s="76"/>
      <c r="L30" s="76">
        <v>0</v>
      </c>
      <c r="M30" s="76"/>
      <c r="N30" s="76">
        <v>0</v>
      </c>
      <c r="O30" s="76"/>
      <c r="P30" s="76">
        <v>14445384</v>
      </c>
      <c r="Q30" s="76"/>
      <c r="R30" s="76">
        <v>0</v>
      </c>
      <c r="S30" s="80"/>
      <c r="T30" s="76">
        <v>0</v>
      </c>
      <c r="U30" s="76"/>
      <c r="V30" s="76">
        <v>0</v>
      </c>
      <c r="W30" s="76"/>
      <c r="X30" s="76">
        <v>0</v>
      </c>
      <c r="Y30" s="76"/>
      <c r="Z30" s="76">
        <f>SUM(T30:X30)</f>
        <v>0</v>
      </c>
      <c r="AA30" s="76"/>
      <c r="AB30" s="76">
        <f>SUM(D30:R30,Z30)</f>
        <v>14445384</v>
      </c>
      <c r="AC30" s="76"/>
      <c r="AD30" s="76">
        <v>0</v>
      </c>
      <c r="AE30" s="76"/>
      <c r="AF30" s="76">
        <f>SUM(AB30:AD30)</f>
        <v>14445384</v>
      </c>
      <c r="AG30" s="76"/>
      <c r="AH30" s="76">
        <v>2949825</v>
      </c>
      <c r="AI30" s="76"/>
      <c r="AJ30" s="76">
        <f>SUM(AF30:AH30)</f>
        <v>17395209</v>
      </c>
    </row>
    <row r="31" spans="1:36" ht="21" customHeight="1" x14ac:dyDescent="0.55000000000000004">
      <c r="A31" s="36" t="s">
        <v>94</v>
      </c>
      <c r="B31" s="36"/>
      <c r="C31" s="36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79"/>
      <c r="Q31" s="37"/>
      <c r="R31" s="80"/>
      <c r="S31" s="80"/>
      <c r="T31" s="80"/>
      <c r="U31" s="80"/>
      <c r="V31" s="80"/>
      <c r="W31" s="75"/>
      <c r="X31" s="80"/>
      <c r="Y31" s="80"/>
      <c r="Z31" s="80"/>
      <c r="AA31" s="37"/>
      <c r="AB31" s="80"/>
      <c r="AC31" s="37"/>
      <c r="AD31" s="80"/>
      <c r="AE31" s="37"/>
      <c r="AF31" s="76"/>
      <c r="AG31" s="37"/>
      <c r="AH31" s="76"/>
      <c r="AI31" s="37"/>
      <c r="AJ31" s="76"/>
    </row>
    <row r="32" spans="1:36" ht="21" customHeight="1" x14ac:dyDescent="0.55000000000000004">
      <c r="A32" s="36" t="s">
        <v>230</v>
      </c>
      <c r="B32" s="36"/>
      <c r="C32" s="36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79"/>
      <c r="Q32" s="37"/>
      <c r="R32" s="80"/>
      <c r="S32" s="80"/>
      <c r="T32" s="80"/>
      <c r="U32" s="80"/>
      <c r="V32" s="80"/>
      <c r="W32" s="75"/>
      <c r="X32" s="80"/>
      <c r="Y32" s="80"/>
      <c r="Z32" s="80"/>
      <c r="AA32" s="37"/>
      <c r="AB32" s="80"/>
      <c r="AC32" s="37"/>
      <c r="AD32" s="80"/>
      <c r="AE32" s="37"/>
      <c r="AF32" s="76"/>
      <c r="AG32" s="37"/>
      <c r="AH32" s="76"/>
      <c r="AI32" s="37"/>
      <c r="AJ32" s="76"/>
    </row>
    <row r="33" spans="1:36" ht="21" customHeight="1" x14ac:dyDescent="0.55000000000000004">
      <c r="A33" s="36" t="s">
        <v>171</v>
      </c>
      <c r="B33" s="36"/>
      <c r="C33" s="36"/>
      <c r="D33" s="76">
        <v>0</v>
      </c>
      <c r="E33" s="80"/>
      <c r="F33" s="76">
        <v>0</v>
      </c>
      <c r="G33" s="76"/>
      <c r="H33" s="76">
        <v>0</v>
      </c>
      <c r="I33" s="80"/>
      <c r="J33" s="76">
        <v>0</v>
      </c>
      <c r="K33" s="80"/>
      <c r="L33" s="76">
        <v>0</v>
      </c>
      <c r="M33" s="80"/>
      <c r="N33" s="76">
        <v>0</v>
      </c>
      <c r="O33" s="80"/>
      <c r="P33" s="79">
        <v>-16066</v>
      </c>
      <c r="Q33" s="37"/>
      <c r="R33" s="76">
        <v>0</v>
      </c>
      <c r="S33" s="80"/>
      <c r="T33" s="76">
        <v>0</v>
      </c>
      <c r="U33" s="76"/>
      <c r="V33" s="76">
        <v>0</v>
      </c>
      <c r="W33" s="76"/>
      <c r="X33" s="76">
        <v>0</v>
      </c>
      <c r="Y33" s="76"/>
      <c r="Z33" s="76">
        <f>SUM(T33:X33)</f>
        <v>0</v>
      </c>
      <c r="AA33" s="76"/>
      <c r="AB33" s="76">
        <f>SUM(D33:R33,Z33)</f>
        <v>-16066</v>
      </c>
      <c r="AC33" s="76"/>
      <c r="AD33" s="76">
        <v>0</v>
      </c>
      <c r="AE33" s="76"/>
      <c r="AF33" s="76">
        <f>SUM(AB33:AD33)</f>
        <v>-16066</v>
      </c>
      <c r="AG33" s="76"/>
      <c r="AH33" s="76">
        <v>-5</v>
      </c>
      <c r="AI33" s="76"/>
      <c r="AJ33" s="76">
        <f>SUM(AF33:AH33)</f>
        <v>-16071</v>
      </c>
    </row>
    <row r="34" spans="1:36" ht="21" customHeight="1" x14ac:dyDescent="0.55000000000000004">
      <c r="A34" s="36" t="s">
        <v>110</v>
      </c>
      <c r="B34" s="36"/>
      <c r="C34" s="36"/>
      <c r="D34" s="81">
        <v>0</v>
      </c>
      <c r="E34" s="80"/>
      <c r="F34" s="81">
        <v>0</v>
      </c>
      <c r="G34" s="76"/>
      <c r="H34" s="81">
        <v>0</v>
      </c>
      <c r="I34" s="80"/>
      <c r="J34" s="81">
        <v>0</v>
      </c>
      <c r="K34" s="80"/>
      <c r="L34" s="81">
        <v>0</v>
      </c>
      <c r="M34" s="80"/>
      <c r="N34" s="81">
        <v>0</v>
      </c>
      <c r="O34" s="80"/>
      <c r="P34" s="81">
        <v>0</v>
      </c>
      <c r="Q34" s="80"/>
      <c r="R34" s="81">
        <v>0</v>
      </c>
      <c r="S34" s="80"/>
      <c r="T34" s="87">
        <v>168227</v>
      </c>
      <c r="U34" s="80"/>
      <c r="V34" s="109">
        <v>265679</v>
      </c>
      <c r="W34" s="68"/>
      <c r="X34" s="81">
        <v>-6991946</v>
      </c>
      <c r="Y34" s="37"/>
      <c r="Z34" s="76">
        <f>SUM(T34:X34)</f>
        <v>-6558040</v>
      </c>
      <c r="AA34" s="37"/>
      <c r="AB34" s="76">
        <f>SUM(D34:R34,Z34)</f>
        <v>-6558040</v>
      </c>
      <c r="AC34" s="37"/>
      <c r="AD34" s="81">
        <v>0</v>
      </c>
      <c r="AE34" s="37"/>
      <c r="AF34" s="76">
        <f>SUM(AB34:AD34)</f>
        <v>-6558040</v>
      </c>
      <c r="AG34" s="37"/>
      <c r="AH34" s="81">
        <v>-4265597</v>
      </c>
      <c r="AI34" s="37"/>
      <c r="AJ34" s="76">
        <f>SUM(AF34:AH34)</f>
        <v>-10823637</v>
      </c>
    </row>
    <row r="35" spans="1:36" ht="21" customHeight="1" x14ac:dyDescent="0.6">
      <c r="A35" s="40" t="s">
        <v>249</v>
      </c>
      <c r="B35" s="40"/>
      <c r="C35" s="40"/>
      <c r="D35" s="96">
        <f>SUM(D29:D34)</f>
        <v>0</v>
      </c>
      <c r="E35" s="83"/>
      <c r="F35" s="96">
        <f>SUM(F29:F34)</f>
        <v>0</v>
      </c>
      <c r="G35" s="86"/>
      <c r="H35" s="96">
        <f>SUM(H29:H34)</f>
        <v>0</v>
      </c>
      <c r="I35" s="83"/>
      <c r="J35" s="96">
        <f>SUM(J29:J34)</f>
        <v>0</v>
      </c>
      <c r="K35" s="83"/>
      <c r="L35" s="96">
        <f>SUM(L29:L34)</f>
        <v>0</v>
      </c>
      <c r="M35" s="83"/>
      <c r="N35" s="96">
        <f>SUM(N29:N34)</f>
        <v>0</v>
      </c>
      <c r="O35" s="83"/>
      <c r="P35" s="96">
        <f>SUM(P29:P34)</f>
        <v>14429318</v>
      </c>
      <c r="Q35" s="41"/>
      <c r="R35" s="96">
        <f>SUM(R29:R34)</f>
        <v>0</v>
      </c>
      <c r="S35" s="83"/>
      <c r="T35" s="96">
        <f>SUM(T29:T34)</f>
        <v>168227</v>
      </c>
      <c r="U35" s="83"/>
      <c r="V35" s="96">
        <f>SUM(V29:V34)</f>
        <v>265679</v>
      </c>
      <c r="W35" s="44"/>
      <c r="X35" s="96">
        <f>SUM(X29:X34)</f>
        <v>-6991946</v>
      </c>
      <c r="Y35" s="41"/>
      <c r="Z35" s="96">
        <f>SUM(T35:X35)</f>
        <v>-6558040</v>
      </c>
      <c r="AA35" s="41"/>
      <c r="AB35" s="96">
        <f>SUM(D35:R35,Z35)</f>
        <v>7871278</v>
      </c>
      <c r="AC35" s="41"/>
      <c r="AD35" s="96">
        <f>SUM(AD29:AD34)</f>
        <v>0</v>
      </c>
      <c r="AE35" s="41"/>
      <c r="AF35" s="96">
        <f>SUM(AB35:AD35)</f>
        <v>7871278</v>
      </c>
      <c r="AG35" s="41"/>
      <c r="AH35" s="96">
        <f>SUM(AH29:AH34)</f>
        <v>-1315777</v>
      </c>
      <c r="AI35" s="41"/>
      <c r="AJ35" s="96">
        <f>SUM(AF35:AH35)</f>
        <v>6555501</v>
      </c>
    </row>
    <row r="36" spans="1:36" ht="21" customHeight="1" x14ac:dyDescent="0.55000000000000004">
      <c r="A36" s="36" t="s">
        <v>228</v>
      </c>
      <c r="B36" s="100"/>
      <c r="C36" s="100"/>
      <c r="D36" s="76">
        <v>0</v>
      </c>
      <c r="E36" s="80"/>
      <c r="F36" s="76">
        <v>0</v>
      </c>
      <c r="G36" s="76"/>
      <c r="H36" s="76">
        <v>0</v>
      </c>
      <c r="I36" s="80"/>
      <c r="J36" s="76">
        <v>0</v>
      </c>
      <c r="K36" s="80"/>
      <c r="L36" s="76">
        <v>0</v>
      </c>
      <c r="M36" s="80"/>
      <c r="N36" s="76">
        <v>0</v>
      </c>
      <c r="O36" s="80"/>
      <c r="P36" s="76">
        <v>-701107</v>
      </c>
      <c r="Q36" s="45"/>
      <c r="R36" s="76">
        <v>0</v>
      </c>
      <c r="S36" s="80"/>
      <c r="T36" s="76">
        <v>0</v>
      </c>
      <c r="U36" s="80"/>
      <c r="V36" s="76">
        <v>0</v>
      </c>
      <c r="W36" s="65"/>
      <c r="X36" s="76">
        <v>0</v>
      </c>
      <c r="Y36" s="45"/>
      <c r="Z36" s="76">
        <v>0</v>
      </c>
      <c r="AA36" s="45"/>
      <c r="AB36" s="76">
        <f>SUM(D36:P36,Z36)</f>
        <v>-701107</v>
      </c>
      <c r="AC36" s="45"/>
      <c r="AD36" s="76">
        <v>0</v>
      </c>
      <c r="AE36" s="45"/>
      <c r="AF36" s="76">
        <f>SUM(AB36:AD36)</f>
        <v>-701107</v>
      </c>
      <c r="AG36" s="45"/>
      <c r="AH36" s="76">
        <v>0</v>
      </c>
      <c r="AI36" s="45"/>
      <c r="AJ36" s="76">
        <f>SUM(AF36:AH36)</f>
        <v>-701107</v>
      </c>
    </row>
    <row r="37" spans="1:36" ht="21" customHeight="1" thickBot="1" x14ac:dyDescent="0.65">
      <c r="A37" s="62" t="s">
        <v>256</v>
      </c>
      <c r="B37" s="62"/>
      <c r="C37" s="62"/>
      <c r="D37" s="126">
        <f>D14+D35+D28+D36</f>
        <v>8611242</v>
      </c>
      <c r="E37" s="42"/>
      <c r="F37" s="126">
        <f>F14+F35+F28+F36</f>
        <v>57298909</v>
      </c>
      <c r="G37" s="42"/>
      <c r="H37" s="126">
        <f>H14+H35+H28+H36</f>
        <v>3470021</v>
      </c>
      <c r="I37" s="42"/>
      <c r="J37" s="135">
        <f>J14+J35+J28+J36</f>
        <v>4072463</v>
      </c>
      <c r="K37" s="42"/>
      <c r="L37" s="126">
        <f>L14+L35+L28+L36</f>
        <v>-5159</v>
      </c>
      <c r="M37" s="42"/>
      <c r="N37" s="126">
        <f>N14+N35+N28+N36</f>
        <v>929166</v>
      </c>
      <c r="O37" s="42"/>
      <c r="P37" s="126">
        <f>P14+P35+P28+P36</f>
        <v>100631694</v>
      </c>
      <c r="Q37" s="42"/>
      <c r="R37" s="126">
        <f>R14+R35+R28+R36</f>
        <v>-2909249</v>
      </c>
      <c r="S37" s="42"/>
      <c r="T37" s="135">
        <f>T14+T35+T28+T36</f>
        <v>13980266</v>
      </c>
      <c r="U37" s="42"/>
      <c r="V37" s="135">
        <f>V14+V35+V28+V36</f>
        <v>-3529192</v>
      </c>
      <c r="W37" s="42"/>
      <c r="X37" s="135">
        <f>X14+X35+X28+X36</f>
        <v>-30542708</v>
      </c>
      <c r="Y37" s="42"/>
      <c r="Z37" s="135">
        <f>SUM(T37:X37)</f>
        <v>-20091634</v>
      </c>
      <c r="AA37" s="42"/>
      <c r="AB37" s="135">
        <f>SUM(D37:R37,Z37)</f>
        <v>152007453</v>
      </c>
      <c r="AC37" s="42"/>
      <c r="AD37" s="126">
        <f>AD14+AD35+AD28+AD36</f>
        <v>15000000</v>
      </c>
      <c r="AE37" s="42"/>
      <c r="AF37" s="135">
        <f>SUM(AB37:AD37)</f>
        <v>167007453</v>
      </c>
      <c r="AG37" s="42"/>
      <c r="AH37" s="135">
        <f>AH14+AH35+AH28+AH36</f>
        <v>48756403</v>
      </c>
      <c r="AI37" s="42"/>
      <c r="AJ37" s="135">
        <f>SUM(AF37:AH37)</f>
        <v>215763856</v>
      </c>
    </row>
    <row r="38" spans="1:36" ht="21" customHeight="1" thickTop="1" x14ac:dyDescent="0.55000000000000004"/>
  </sheetData>
  <mergeCells count="2">
    <mergeCell ref="D4:AJ4"/>
    <mergeCell ref="T5:Z5"/>
  </mergeCells>
  <pageMargins left="0.5" right="0.5" top="0.48" bottom="0.5" header="0.5" footer="0.5"/>
  <pageSetup paperSize="9" scale="47" firstPageNumber="15" fitToHeight="2" orientation="landscape" useFirstPageNumber="1" r:id="rId1"/>
  <headerFooter>
    <oddFooter>&amp;Lหมายเหตุประกอบงบการเงินเป็นส่วนหนึ่งของงบการเงินนี้
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45B9-204E-453C-A528-29064A27203B}">
  <sheetPr>
    <pageSetUpPr fitToPage="1"/>
  </sheetPr>
  <dimension ref="A1:AM42"/>
  <sheetViews>
    <sheetView view="pageBreakPreview" topLeftCell="U19" zoomScale="77" zoomScaleNormal="77" zoomScaleSheetLayoutView="77" workbookViewId="0">
      <selection activeCell="AJ32" sqref="AJ32"/>
    </sheetView>
  </sheetViews>
  <sheetFormatPr defaultColWidth="9" defaultRowHeight="21" customHeight="1" x14ac:dyDescent="0.55000000000000004"/>
  <cols>
    <col min="1" max="1" width="61.875" customWidth="1"/>
    <col min="2" max="2" width="9.625" bestFit="1" customWidth="1"/>
    <col min="3" max="3" width="0.875" customWidth="1"/>
    <col min="4" max="4" width="11.375" bestFit="1" customWidth="1"/>
    <col min="5" max="5" width="0.75" customWidth="1"/>
    <col min="6" max="6" width="12.625" customWidth="1"/>
    <col min="7" max="7" width="0.75" customWidth="1"/>
    <col min="8" max="8" width="12.25" customWidth="1"/>
    <col min="9" max="9" width="1" customWidth="1"/>
    <col min="10" max="10" width="12.875" customWidth="1"/>
    <col min="11" max="11" width="0.75" customWidth="1"/>
    <col min="12" max="12" width="12.25" bestFit="1" customWidth="1"/>
    <col min="13" max="13" width="0.875" customWidth="1"/>
    <col min="14" max="14" width="11.375" bestFit="1" customWidth="1"/>
    <col min="15" max="15" width="0.875" customWidth="1"/>
    <col min="16" max="16" width="13.625" bestFit="1" customWidth="1"/>
    <col min="17" max="17" width="0.875" customWidth="1"/>
    <col min="18" max="18" width="12.125" bestFit="1" customWidth="1"/>
    <col min="19" max="19" width="0.875" customWidth="1"/>
    <col min="20" max="20" width="12.5" bestFit="1" customWidth="1"/>
    <col min="21" max="21" width="0.75" customWidth="1"/>
    <col min="22" max="22" width="13.5" bestFit="1" customWidth="1"/>
    <col min="23" max="23" width="0.75" customWidth="1"/>
    <col min="24" max="24" width="16.125" bestFit="1" customWidth="1"/>
    <col min="25" max="25" width="0.75" customWidth="1"/>
    <col min="26" max="26" width="14.5" bestFit="1" customWidth="1"/>
    <col min="27" max="27" width="0.625" customWidth="1"/>
    <col min="28" max="28" width="14.625" bestFit="1" customWidth="1"/>
    <col min="29" max="29" width="0.75" customWidth="1"/>
    <col min="30" max="30" width="13.625" bestFit="1" customWidth="1"/>
    <col min="31" max="31" width="0.875" customWidth="1"/>
    <col min="32" max="32" width="13.875" bestFit="1" customWidth="1"/>
    <col min="33" max="33" width="0.625" customWidth="1"/>
    <col min="34" max="34" width="13.625" bestFit="1" customWidth="1"/>
    <col min="35" max="35" width="0.625" customWidth="1"/>
    <col min="36" max="36" width="12.25" customWidth="1"/>
    <col min="37" max="37" width="0.75" customWidth="1"/>
    <col min="38" max="38" width="16.125" style="239" bestFit="1" customWidth="1"/>
    <col min="39" max="39" width="13.25" bestFit="1" customWidth="1"/>
  </cols>
  <sheetData>
    <row r="1" spans="1:38" ht="24.75" customHeight="1" x14ac:dyDescent="0.65">
      <c r="A1" s="236" t="s">
        <v>36</v>
      </c>
      <c r="B1" s="236"/>
      <c r="C1" s="236"/>
      <c r="D1" s="237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7"/>
      <c r="U1" s="238"/>
      <c r="V1" s="237"/>
      <c r="W1" s="238"/>
      <c r="X1" s="237"/>
      <c r="Y1" s="238"/>
      <c r="Z1" s="237"/>
      <c r="AA1" s="237"/>
      <c r="AB1" s="237"/>
      <c r="AC1" s="237"/>
      <c r="AD1" s="237"/>
      <c r="AE1" s="237"/>
      <c r="AF1" s="238"/>
      <c r="AG1" s="238"/>
      <c r="AH1" s="238"/>
      <c r="AI1" s="238"/>
      <c r="AJ1" s="237"/>
    </row>
    <row r="2" spans="1:38" ht="24.75" customHeight="1" x14ac:dyDescent="0.65">
      <c r="A2" s="236" t="s">
        <v>146</v>
      </c>
      <c r="B2" s="236"/>
      <c r="C2" s="236"/>
      <c r="D2" s="237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7"/>
      <c r="U2" s="238"/>
      <c r="V2" s="237"/>
      <c r="W2" s="238"/>
      <c r="X2" s="237"/>
      <c r="Y2" s="238"/>
      <c r="Z2" s="237"/>
      <c r="AA2" s="237"/>
      <c r="AB2" s="237"/>
      <c r="AC2" s="237"/>
      <c r="AD2" s="237"/>
      <c r="AE2" s="237"/>
      <c r="AF2" s="238"/>
      <c r="AG2" s="238"/>
      <c r="AH2" s="238"/>
      <c r="AI2" s="238"/>
      <c r="AJ2" s="237"/>
    </row>
    <row r="3" spans="1:38" ht="23.25" customHeight="1" x14ac:dyDescent="0.6">
      <c r="A3" s="236"/>
      <c r="B3" s="236"/>
      <c r="C3" s="236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L3" s="240" t="s">
        <v>75</v>
      </c>
    </row>
    <row r="4" spans="1:38" ht="23.25" customHeight="1" x14ac:dyDescent="0.6">
      <c r="A4" s="236"/>
      <c r="B4" s="236"/>
      <c r="C4" s="236"/>
      <c r="D4" s="363" t="s">
        <v>37</v>
      </c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241"/>
      <c r="AL4" s="242"/>
    </row>
    <row r="5" spans="1:38" ht="22.2" x14ac:dyDescent="0.6">
      <c r="A5" s="166"/>
      <c r="B5" s="166"/>
      <c r="C5" s="166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S5" s="195"/>
      <c r="T5" s="372" t="s">
        <v>80</v>
      </c>
      <c r="U5" s="372"/>
      <c r="V5" s="372"/>
      <c r="W5" s="372"/>
      <c r="X5" s="372"/>
      <c r="Y5" s="372"/>
      <c r="Z5" s="372"/>
      <c r="AA5" s="372"/>
      <c r="AB5" s="372"/>
      <c r="AC5" s="195"/>
      <c r="AD5" s="195"/>
      <c r="AE5" s="195"/>
      <c r="AF5" s="195"/>
      <c r="AG5" s="195"/>
      <c r="AH5" s="195"/>
      <c r="AI5" s="195"/>
      <c r="AJ5" s="195"/>
      <c r="AL5" s="243"/>
    </row>
    <row r="6" spans="1:38" ht="21.75" customHeight="1" x14ac:dyDescent="0.55000000000000004">
      <c r="A6" s="244"/>
      <c r="B6" s="244"/>
      <c r="C6" s="244"/>
      <c r="D6" s="173"/>
      <c r="E6" s="162"/>
      <c r="F6" s="245"/>
      <c r="G6" s="245"/>
      <c r="H6" s="245"/>
      <c r="I6" s="245"/>
      <c r="J6" s="245"/>
      <c r="K6" s="245"/>
      <c r="L6" s="172"/>
      <c r="M6" s="245"/>
      <c r="N6" s="245"/>
      <c r="O6" s="245"/>
      <c r="P6" s="245"/>
      <c r="S6" s="245"/>
      <c r="T6" s="246"/>
      <c r="U6" s="245"/>
      <c r="V6" s="245"/>
      <c r="W6" s="245"/>
      <c r="X6" s="245" t="s">
        <v>284</v>
      </c>
      <c r="Y6" s="245"/>
      <c r="Z6" s="245"/>
      <c r="AA6" s="245"/>
      <c r="AB6" s="173"/>
      <c r="AC6" s="162"/>
      <c r="AD6" s="162"/>
      <c r="AE6" s="162"/>
      <c r="AF6" s="246"/>
      <c r="AG6" s="245"/>
      <c r="AH6" s="246"/>
      <c r="AI6" s="246"/>
      <c r="AJ6" s="245"/>
      <c r="AL6" s="247"/>
    </row>
    <row r="7" spans="1:38" ht="21.75" customHeight="1" x14ac:dyDescent="0.55000000000000004">
      <c r="A7" s="244"/>
      <c r="B7" s="244"/>
      <c r="C7" s="244"/>
      <c r="D7" s="173"/>
      <c r="E7" s="162"/>
      <c r="F7" s="245"/>
      <c r="G7" s="245"/>
      <c r="H7" s="245"/>
      <c r="I7" s="245"/>
      <c r="J7" s="245" t="s">
        <v>129</v>
      </c>
      <c r="K7" s="245"/>
      <c r="L7" s="172" t="s">
        <v>34</v>
      </c>
      <c r="M7" s="245"/>
      <c r="N7" s="245"/>
      <c r="O7" s="245"/>
      <c r="P7" s="245"/>
      <c r="S7" s="245"/>
      <c r="T7" s="246"/>
      <c r="U7" s="245"/>
      <c r="V7" s="245" t="s">
        <v>285</v>
      </c>
      <c r="W7" s="245"/>
      <c r="X7" s="245" t="s">
        <v>286</v>
      </c>
      <c r="Y7" s="245"/>
      <c r="Z7" s="245"/>
      <c r="AA7" s="245"/>
      <c r="AB7" s="173"/>
      <c r="AC7" s="162"/>
      <c r="AD7" s="162"/>
      <c r="AE7" s="162"/>
      <c r="AF7" s="246"/>
      <c r="AG7" s="245"/>
      <c r="AH7" s="246"/>
      <c r="AI7" s="246"/>
      <c r="AJ7" s="245"/>
      <c r="AL7" s="247"/>
    </row>
    <row r="8" spans="1:38" ht="21.75" customHeight="1" x14ac:dyDescent="0.55000000000000004">
      <c r="A8" s="244"/>
      <c r="B8" s="244"/>
      <c r="C8" s="244"/>
      <c r="D8" s="173"/>
      <c r="E8" s="162"/>
      <c r="F8" s="245"/>
      <c r="G8" s="245"/>
      <c r="H8" s="245"/>
      <c r="I8" s="245"/>
      <c r="J8" s="245" t="s">
        <v>33</v>
      </c>
      <c r="K8" s="245"/>
      <c r="L8" s="172" t="s">
        <v>287</v>
      </c>
      <c r="M8" s="245"/>
      <c r="N8" s="245"/>
      <c r="O8" s="245"/>
      <c r="P8" s="245"/>
      <c r="S8" s="245"/>
      <c r="T8" s="246" t="s">
        <v>288</v>
      </c>
      <c r="U8" s="245"/>
      <c r="V8" s="245" t="s">
        <v>289</v>
      </c>
      <c r="W8" s="245"/>
      <c r="X8" s="245" t="s">
        <v>290</v>
      </c>
      <c r="Y8" s="245"/>
      <c r="Z8" s="245" t="s">
        <v>167</v>
      </c>
      <c r="AA8" s="245"/>
      <c r="AB8" s="173" t="s">
        <v>81</v>
      </c>
      <c r="AC8" s="162"/>
      <c r="AD8" s="162"/>
      <c r="AE8" s="162"/>
      <c r="AF8" s="246"/>
      <c r="AG8" s="245"/>
      <c r="AH8" s="246"/>
      <c r="AI8" s="246"/>
      <c r="AJ8" s="245"/>
      <c r="AL8" s="247"/>
    </row>
    <row r="9" spans="1:38" ht="21.75" customHeight="1" x14ac:dyDescent="0.55000000000000004">
      <c r="A9" s="244"/>
      <c r="B9" s="244"/>
      <c r="C9" s="244"/>
      <c r="D9" s="173" t="s">
        <v>17</v>
      </c>
      <c r="E9" s="162"/>
      <c r="F9" s="245"/>
      <c r="G9" s="245"/>
      <c r="H9" s="245"/>
      <c r="I9" s="245"/>
      <c r="J9" s="245" t="s">
        <v>83</v>
      </c>
      <c r="K9" s="245"/>
      <c r="L9" s="172" t="s">
        <v>291</v>
      </c>
      <c r="M9" s="245"/>
      <c r="N9" s="245"/>
      <c r="O9" s="245"/>
      <c r="P9" s="173" t="s">
        <v>41</v>
      </c>
      <c r="S9" s="245"/>
      <c r="T9" s="246" t="s">
        <v>289</v>
      </c>
      <c r="U9" s="245"/>
      <c r="V9" s="246" t="s">
        <v>292</v>
      </c>
      <c r="W9" s="245"/>
      <c r="X9" s="246" t="s">
        <v>293</v>
      </c>
      <c r="Y9" s="245"/>
      <c r="Z9" s="245" t="s">
        <v>168</v>
      </c>
      <c r="AA9" s="245"/>
      <c r="AB9" s="173" t="s">
        <v>82</v>
      </c>
      <c r="AC9" s="162"/>
      <c r="AD9" s="246"/>
      <c r="AE9" s="162"/>
      <c r="AF9" s="248" t="s">
        <v>158</v>
      </c>
      <c r="AG9" s="245"/>
      <c r="AH9" s="246" t="s">
        <v>54</v>
      </c>
      <c r="AI9" s="246"/>
      <c r="AJ9" s="245" t="s">
        <v>83</v>
      </c>
      <c r="AL9" s="247"/>
    </row>
    <row r="10" spans="1:38" ht="21.75" customHeight="1" x14ac:dyDescent="0.55000000000000004">
      <c r="A10" s="244"/>
      <c r="B10" s="244"/>
      <c r="C10" s="244"/>
      <c r="D10" s="245" t="s">
        <v>47</v>
      </c>
      <c r="E10" s="245"/>
      <c r="F10" s="245" t="s">
        <v>24</v>
      </c>
      <c r="G10" s="245"/>
      <c r="H10" s="245"/>
      <c r="I10" s="245"/>
      <c r="J10" s="245" t="s">
        <v>130</v>
      </c>
      <c r="K10" s="245"/>
      <c r="L10" s="245" t="s">
        <v>294</v>
      </c>
      <c r="M10" s="245"/>
      <c r="N10" s="245" t="s">
        <v>61</v>
      </c>
      <c r="O10" s="245"/>
      <c r="P10" s="245" t="s">
        <v>30</v>
      </c>
      <c r="R10" s="245" t="s">
        <v>56</v>
      </c>
      <c r="S10" s="245"/>
      <c r="T10" s="248" t="s">
        <v>295</v>
      </c>
      <c r="U10" s="245"/>
      <c r="V10" s="248" t="s">
        <v>296</v>
      </c>
      <c r="W10" s="245"/>
      <c r="X10" s="248" t="s">
        <v>297</v>
      </c>
      <c r="Y10" s="245"/>
      <c r="Z10" s="245" t="s">
        <v>169</v>
      </c>
      <c r="AA10" s="245"/>
      <c r="AB10" s="245" t="s">
        <v>84</v>
      </c>
      <c r="AC10" s="245"/>
      <c r="AD10" s="246"/>
      <c r="AE10" s="245"/>
      <c r="AF10" s="248" t="s">
        <v>159</v>
      </c>
      <c r="AG10" s="245"/>
      <c r="AH10" s="246" t="s">
        <v>25</v>
      </c>
      <c r="AI10" s="246"/>
      <c r="AJ10" s="245" t="s">
        <v>85</v>
      </c>
      <c r="AL10" s="249" t="s">
        <v>54</v>
      </c>
    </row>
    <row r="11" spans="1:38" ht="21.75" customHeight="1" x14ac:dyDescent="0.55000000000000004">
      <c r="A11" s="250"/>
      <c r="B11" s="251" t="s">
        <v>1</v>
      </c>
      <c r="C11" s="251"/>
      <c r="D11" s="252" t="s">
        <v>86</v>
      </c>
      <c r="E11" s="245"/>
      <c r="F11" s="252" t="s">
        <v>60</v>
      </c>
      <c r="G11" s="245"/>
      <c r="H11" s="253" t="s">
        <v>99</v>
      </c>
      <c r="I11" s="245"/>
      <c r="J11" s="252" t="s">
        <v>134</v>
      </c>
      <c r="K11" s="245"/>
      <c r="L11" s="252" t="s">
        <v>298</v>
      </c>
      <c r="M11" s="245"/>
      <c r="N11" s="252" t="s">
        <v>55</v>
      </c>
      <c r="O11" s="245"/>
      <c r="P11" s="252" t="s">
        <v>45</v>
      </c>
      <c r="R11" s="252" t="s">
        <v>87</v>
      </c>
      <c r="S11" s="245"/>
      <c r="T11" s="356" t="s">
        <v>326</v>
      </c>
      <c r="U11" s="245"/>
      <c r="V11" s="253" t="s">
        <v>299</v>
      </c>
      <c r="W11" s="245"/>
      <c r="X11" s="253" t="s">
        <v>300</v>
      </c>
      <c r="Y11" s="245"/>
      <c r="Z11" s="252" t="s">
        <v>191</v>
      </c>
      <c r="AA11" s="245"/>
      <c r="AB11" s="252" t="s">
        <v>16</v>
      </c>
      <c r="AC11" s="245"/>
      <c r="AD11" s="253" t="s">
        <v>81</v>
      </c>
      <c r="AE11" s="245"/>
      <c r="AF11" s="254" t="s">
        <v>160</v>
      </c>
      <c r="AG11" s="245"/>
      <c r="AH11" s="253" t="s">
        <v>152</v>
      </c>
      <c r="AI11" s="246"/>
      <c r="AJ11" s="252" t="s">
        <v>88</v>
      </c>
      <c r="AL11" s="255" t="s">
        <v>25</v>
      </c>
    </row>
    <row r="12" spans="1:38" ht="3.75" customHeight="1" x14ac:dyDescent="0.55000000000000004">
      <c r="A12" s="250"/>
      <c r="B12" s="250"/>
      <c r="C12" s="250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L12" s="256"/>
    </row>
    <row r="13" spans="1:38" ht="22.2" x14ac:dyDescent="0.6">
      <c r="A13" s="257" t="s">
        <v>280</v>
      </c>
      <c r="B13" s="257"/>
      <c r="C13" s="257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L13" s="258"/>
    </row>
    <row r="14" spans="1:38" s="195" customFormat="1" ht="20.55" customHeight="1" x14ac:dyDescent="0.6">
      <c r="A14" s="257" t="s">
        <v>283</v>
      </c>
      <c r="B14" s="257"/>
      <c r="C14" s="257"/>
      <c r="D14" s="234">
        <v>8611242</v>
      </c>
      <c r="E14" s="234"/>
      <c r="F14" s="234">
        <v>57298909</v>
      </c>
      <c r="G14" s="234"/>
      <c r="H14" s="234">
        <v>3470021</v>
      </c>
      <c r="I14" s="234"/>
      <c r="J14" s="234">
        <v>4072786</v>
      </c>
      <c r="K14" s="234"/>
      <c r="L14" s="234">
        <v>-5159</v>
      </c>
      <c r="M14" s="234"/>
      <c r="N14" s="234">
        <v>929166</v>
      </c>
      <c r="O14" s="234"/>
      <c r="P14" s="234">
        <v>103579286</v>
      </c>
      <c r="R14" s="234">
        <v>-2909249</v>
      </c>
      <c r="S14" s="234"/>
      <c r="T14" s="234">
        <v>13977518</v>
      </c>
      <c r="U14" s="234"/>
      <c r="V14" s="235">
        <v>0</v>
      </c>
      <c r="W14" s="234"/>
      <c r="X14" s="234">
        <v>-3951357</v>
      </c>
      <c r="Y14" s="234"/>
      <c r="Z14" s="234">
        <v>-31797899</v>
      </c>
      <c r="AA14" s="234"/>
      <c r="AB14" s="235">
        <f>SUM(T14:AA14)</f>
        <v>-21771738</v>
      </c>
      <c r="AC14" s="234"/>
      <c r="AD14" s="235">
        <f>SUM(D14:S14,AB14)</f>
        <v>153275264</v>
      </c>
      <c r="AE14" s="234"/>
      <c r="AF14" s="235">
        <v>15000000</v>
      </c>
      <c r="AG14" s="234"/>
      <c r="AH14" s="235">
        <f>SUM(AD14:AG14)</f>
        <v>168275264</v>
      </c>
      <c r="AI14" s="234"/>
      <c r="AJ14" s="234">
        <v>50597130</v>
      </c>
      <c r="AL14" s="235">
        <f>SUM(AH14:AJ14)</f>
        <v>218872394</v>
      </c>
    </row>
    <row r="15" spans="1:38" ht="20.55" customHeight="1" x14ac:dyDescent="0.55000000000000004">
      <c r="A15" s="259" t="s">
        <v>239</v>
      </c>
      <c r="B15" s="251">
        <v>3</v>
      </c>
      <c r="C15" s="259"/>
      <c r="D15" s="260">
        <v>0</v>
      </c>
      <c r="E15" s="261"/>
      <c r="F15" s="260">
        <v>0</v>
      </c>
      <c r="G15" s="262"/>
      <c r="H15" s="260">
        <v>0</v>
      </c>
      <c r="I15" s="262"/>
      <c r="J15" s="260">
        <v>0</v>
      </c>
      <c r="K15" s="262"/>
      <c r="L15" s="260">
        <v>0</v>
      </c>
      <c r="M15" s="262"/>
      <c r="N15" s="260">
        <v>0</v>
      </c>
      <c r="O15" s="262"/>
      <c r="P15" s="262">
        <v>-2175091</v>
      </c>
      <c r="R15" s="262">
        <v>0</v>
      </c>
      <c r="S15" s="262"/>
      <c r="T15" s="260">
        <v>0</v>
      </c>
      <c r="U15" s="262"/>
      <c r="V15" s="262">
        <v>-611448</v>
      </c>
      <c r="W15" s="262"/>
      <c r="X15" s="262">
        <v>7075936</v>
      </c>
      <c r="Y15" s="262"/>
      <c r="Z15" s="260">
        <v>0</v>
      </c>
      <c r="AA15" s="262"/>
      <c r="AB15" s="260">
        <f>SUM(T15:AA15)</f>
        <v>6464488</v>
      </c>
      <c r="AC15" s="262"/>
      <c r="AD15" s="260">
        <f>SUM(D15:S15,AB15)</f>
        <v>4289397</v>
      </c>
      <c r="AE15" s="262"/>
      <c r="AF15" s="260">
        <v>0</v>
      </c>
      <c r="AG15" s="262"/>
      <c r="AH15" s="260">
        <f>SUM(AD15:AG15)</f>
        <v>4289397</v>
      </c>
      <c r="AI15" s="262"/>
      <c r="AJ15" s="262">
        <v>-484972</v>
      </c>
      <c r="AL15" s="260">
        <f>SUM(AH15:AJ15)</f>
        <v>3804425</v>
      </c>
    </row>
    <row r="16" spans="1:38" s="195" customFormat="1" ht="20.55" customHeight="1" x14ac:dyDescent="0.6">
      <c r="A16" s="257" t="s">
        <v>281</v>
      </c>
      <c r="B16" s="257"/>
      <c r="C16" s="257"/>
      <c r="D16" s="263">
        <f>SUM(D14:D15)</f>
        <v>8611242</v>
      </c>
      <c r="E16" s="264"/>
      <c r="F16" s="263">
        <f>SUM(F14:F15)</f>
        <v>57298909</v>
      </c>
      <c r="G16" s="235"/>
      <c r="H16" s="263">
        <f>SUM(H14:H15)</f>
        <v>3470021</v>
      </c>
      <c r="I16" s="264"/>
      <c r="J16" s="263">
        <f>SUM(J14:J15)</f>
        <v>4072786</v>
      </c>
      <c r="K16" s="264"/>
      <c r="L16" s="263">
        <f>SUM(L14:L15)</f>
        <v>-5159</v>
      </c>
      <c r="M16" s="264"/>
      <c r="N16" s="263">
        <f>SUM(N14:N15)</f>
        <v>929166</v>
      </c>
      <c r="O16" s="264"/>
      <c r="P16" s="263">
        <f>SUM(P14:P15)</f>
        <v>101404195</v>
      </c>
      <c r="R16" s="263">
        <f>SUM(R14:R15)</f>
        <v>-2909249</v>
      </c>
      <c r="S16" s="264"/>
      <c r="T16" s="263">
        <f>SUM(T14:T15)</f>
        <v>13977518</v>
      </c>
      <c r="U16" s="264"/>
      <c r="V16" s="263">
        <f>SUM(V14:V15)</f>
        <v>-611448</v>
      </c>
      <c r="W16" s="265"/>
      <c r="X16" s="263">
        <f>SUM(X14:X15)</f>
        <v>3124579</v>
      </c>
      <c r="Y16" s="265"/>
      <c r="Z16" s="263">
        <f>SUM(Z14:Z15)</f>
        <v>-31797899</v>
      </c>
      <c r="AA16" s="264"/>
      <c r="AB16" s="274">
        <f>SUM(T16:AA16)</f>
        <v>-15307250</v>
      </c>
      <c r="AC16" s="264"/>
      <c r="AD16" s="274">
        <f>SUM(D16:S16,AB16)</f>
        <v>157564661</v>
      </c>
      <c r="AE16" s="264"/>
      <c r="AF16" s="263">
        <f>SUM(AF14:AF15)</f>
        <v>15000000</v>
      </c>
      <c r="AG16" s="266"/>
      <c r="AH16" s="263">
        <f>SUM(AD16:AF16)</f>
        <v>172564661</v>
      </c>
      <c r="AI16" s="266"/>
      <c r="AJ16" s="263">
        <f>SUM(AJ14:AJ15)</f>
        <v>50112158</v>
      </c>
      <c r="AL16" s="263">
        <f>SUM(AH16:AJ16)</f>
        <v>222676819</v>
      </c>
    </row>
    <row r="17" spans="1:38" s="195" customFormat="1" ht="20.55" customHeight="1" x14ac:dyDescent="0.6">
      <c r="A17" s="195" t="s">
        <v>236</v>
      </c>
      <c r="B17" s="257"/>
      <c r="C17" s="25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67"/>
      <c r="AG17" s="217"/>
      <c r="AH17" s="267"/>
      <c r="AI17" s="217"/>
      <c r="AJ17" s="217"/>
      <c r="AL17" s="268"/>
    </row>
    <row r="18" spans="1:38" s="195" customFormat="1" ht="20.55" customHeight="1" x14ac:dyDescent="0.6">
      <c r="A18" s="269" t="s">
        <v>237</v>
      </c>
      <c r="B18" s="257"/>
      <c r="C18" s="25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S18" s="217"/>
      <c r="T18" s="235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67"/>
      <c r="AG18" s="217"/>
      <c r="AH18" s="267"/>
      <c r="AI18" s="217"/>
      <c r="AJ18" s="217"/>
      <c r="AL18" s="268"/>
    </row>
    <row r="19" spans="1:38" s="195" customFormat="1" ht="20.55" customHeight="1" x14ac:dyDescent="0.6">
      <c r="A19" s="250" t="s">
        <v>217</v>
      </c>
      <c r="B19" s="257"/>
      <c r="C19" s="257"/>
      <c r="D19" s="262">
        <v>0</v>
      </c>
      <c r="E19" s="261"/>
      <c r="F19" s="262">
        <v>0</v>
      </c>
      <c r="G19" s="262"/>
      <c r="H19" s="262">
        <v>0</v>
      </c>
      <c r="I19" s="261"/>
      <c r="J19" s="262">
        <v>0</v>
      </c>
      <c r="K19" s="261"/>
      <c r="L19" s="262">
        <v>0</v>
      </c>
      <c r="M19" s="261"/>
      <c r="N19" s="262">
        <v>0</v>
      </c>
      <c r="O19" s="261"/>
      <c r="P19" s="262">
        <v>-6502850</v>
      </c>
      <c r="R19" s="262">
        <v>0</v>
      </c>
      <c r="S19" s="270"/>
      <c r="T19" s="262">
        <v>0</v>
      </c>
      <c r="U19" s="261"/>
      <c r="V19" s="262">
        <v>0</v>
      </c>
      <c r="W19" s="271"/>
      <c r="X19" s="262">
        <v>0</v>
      </c>
      <c r="Y19" s="271"/>
      <c r="Z19" s="262">
        <v>0</v>
      </c>
      <c r="AA19" s="270"/>
      <c r="AB19" s="262">
        <f>SUM(T19:AA19)</f>
        <v>0</v>
      </c>
      <c r="AC19" s="270"/>
      <c r="AD19" s="262">
        <f>SUM(D19:S19,AB19)</f>
        <v>-6502850</v>
      </c>
      <c r="AE19" s="270"/>
      <c r="AF19" s="262">
        <v>0</v>
      </c>
      <c r="AG19" s="270"/>
      <c r="AH19" s="262">
        <f>SUM(AD19:AG19)</f>
        <v>-6502850</v>
      </c>
      <c r="AI19" s="262"/>
      <c r="AJ19" s="262">
        <v>-3570280</v>
      </c>
      <c r="AK19"/>
      <c r="AL19" s="262">
        <f>SUM(AH19:AJ19)</f>
        <v>-10073130</v>
      </c>
    </row>
    <row r="20" spans="1:38" s="195" customFormat="1" ht="20.55" customHeight="1" x14ac:dyDescent="0.6">
      <c r="A20" s="250" t="s">
        <v>301</v>
      </c>
      <c r="B20" s="251">
        <v>13</v>
      </c>
      <c r="C20" s="257"/>
      <c r="D20" s="272">
        <v>0</v>
      </c>
      <c r="E20" s="261"/>
      <c r="F20" s="260">
        <v>0</v>
      </c>
      <c r="G20" s="262"/>
      <c r="H20" s="260">
        <v>0</v>
      </c>
      <c r="I20" s="261"/>
      <c r="J20" s="260">
        <v>0</v>
      </c>
      <c r="K20" s="261"/>
      <c r="L20" s="260">
        <v>0</v>
      </c>
      <c r="M20" s="261"/>
      <c r="N20" s="260">
        <v>0</v>
      </c>
      <c r="O20" s="261"/>
      <c r="P20" s="260">
        <v>0</v>
      </c>
      <c r="R20" s="260">
        <v>-6088210</v>
      </c>
      <c r="S20" s="270"/>
      <c r="T20" s="260">
        <v>0</v>
      </c>
      <c r="U20" s="261"/>
      <c r="V20" s="260">
        <v>0</v>
      </c>
      <c r="W20" s="271"/>
      <c r="X20" s="260">
        <v>0</v>
      </c>
      <c r="Y20" s="271"/>
      <c r="Z20" s="260">
        <v>0</v>
      </c>
      <c r="AA20" s="270"/>
      <c r="AB20" s="260">
        <f>SUM(T20:AA20)</f>
        <v>0</v>
      </c>
      <c r="AC20" s="270"/>
      <c r="AD20" s="262">
        <f>SUM(D20:S20,AB20)</f>
        <v>-6088210</v>
      </c>
      <c r="AE20" s="270"/>
      <c r="AF20" s="260">
        <v>0</v>
      </c>
      <c r="AG20" s="270"/>
      <c r="AH20" s="260">
        <f>SUM(AD20:AG20)</f>
        <v>-6088210</v>
      </c>
      <c r="AI20" s="262"/>
      <c r="AJ20" s="260">
        <v>0</v>
      </c>
      <c r="AK20"/>
      <c r="AL20" s="260">
        <f>SUM(AH20:AJ20)</f>
        <v>-6088210</v>
      </c>
    </row>
    <row r="21" spans="1:38" s="195" customFormat="1" ht="20.55" customHeight="1" x14ac:dyDescent="0.6">
      <c r="A21" s="269" t="s">
        <v>238</v>
      </c>
      <c r="C21" s="273"/>
      <c r="D21" s="274">
        <f>SUM(D19:D20)</f>
        <v>0</v>
      </c>
      <c r="E21" s="264"/>
      <c r="F21" s="274">
        <f>SUM(F19:F20)</f>
        <v>0</v>
      </c>
      <c r="G21" s="235"/>
      <c r="H21" s="274">
        <f>SUM(H19:H20)</f>
        <v>0</v>
      </c>
      <c r="I21" s="264"/>
      <c r="J21" s="274">
        <f>SUM(J19:J20)</f>
        <v>0</v>
      </c>
      <c r="K21" s="264"/>
      <c r="L21" s="274">
        <f>SUM(L19:L20)</f>
        <v>0</v>
      </c>
      <c r="M21" s="264"/>
      <c r="N21" s="274">
        <f>SUM(N19:N20)</f>
        <v>0</v>
      </c>
      <c r="O21" s="264"/>
      <c r="P21" s="274">
        <f>SUM(P19:P20)</f>
        <v>-6502850</v>
      </c>
      <c r="R21" s="274">
        <f>SUM(R19:R20)</f>
        <v>-6088210</v>
      </c>
      <c r="S21" s="264"/>
      <c r="T21" s="274">
        <f>SUM(T19:T20)</f>
        <v>0</v>
      </c>
      <c r="U21" s="264"/>
      <c r="V21" s="274">
        <f>SUM(V19:V20)</f>
        <v>0</v>
      </c>
      <c r="W21" s="265"/>
      <c r="X21" s="274">
        <f>SUM(X19:X20)</f>
        <v>0</v>
      </c>
      <c r="Y21" s="265"/>
      <c r="Z21" s="274">
        <f>SUM(Z19:Z20)</f>
        <v>0</v>
      </c>
      <c r="AA21" s="264"/>
      <c r="AB21" s="274">
        <f>SUM(T21:AA21)</f>
        <v>0</v>
      </c>
      <c r="AC21" s="264"/>
      <c r="AD21" s="263">
        <f>SUM(D21:S21,AB21)</f>
        <v>-12591060</v>
      </c>
      <c r="AE21" s="264"/>
      <c r="AF21" s="274">
        <f>SUM(AF19:AF20)</f>
        <v>0</v>
      </c>
      <c r="AG21" s="266"/>
      <c r="AH21" s="274">
        <f>SUM(AD21:AF21)</f>
        <v>-12591060</v>
      </c>
      <c r="AI21" s="266"/>
      <c r="AJ21" s="274">
        <f>SUM(AJ19:AJ20)</f>
        <v>-3570280</v>
      </c>
      <c r="AL21" s="274">
        <f>SUM(AH21:AJ21)</f>
        <v>-16161340</v>
      </c>
    </row>
    <row r="22" spans="1:38" s="195" customFormat="1" ht="20.55" customHeight="1" x14ac:dyDescent="0.6">
      <c r="A22" s="275" t="s">
        <v>170</v>
      </c>
      <c r="B22" s="273"/>
      <c r="C22" s="27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S22" s="264"/>
      <c r="T22" s="264"/>
      <c r="U22" s="264"/>
      <c r="V22" s="264"/>
      <c r="W22" s="265"/>
      <c r="X22" s="264"/>
      <c r="Y22" s="265"/>
      <c r="Z22" s="264"/>
      <c r="AA22" s="264"/>
      <c r="AB22" s="264"/>
      <c r="AC22" s="264"/>
      <c r="AD22" s="264"/>
      <c r="AE22" s="264"/>
      <c r="AF22" s="264"/>
      <c r="AG22" s="266"/>
      <c r="AH22" s="262"/>
      <c r="AI22" s="266"/>
      <c r="AJ22" s="262"/>
      <c r="AL22" s="258"/>
    </row>
    <row r="23" spans="1:38" s="195" customFormat="1" ht="20.55" customHeight="1" x14ac:dyDescent="0.6">
      <c r="A23" s="250" t="s">
        <v>302</v>
      </c>
      <c r="B23" s="273"/>
      <c r="C23" s="273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S23" s="264"/>
      <c r="T23" s="264"/>
      <c r="U23" s="264"/>
      <c r="V23" s="264"/>
      <c r="W23" s="265"/>
      <c r="X23" s="264"/>
      <c r="Y23" s="265"/>
      <c r="Z23" s="264"/>
      <c r="AA23" s="264"/>
      <c r="AB23" s="264"/>
      <c r="AC23" s="264"/>
      <c r="AD23" s="264"/>
      <c r="AE23" s="264"/>
      <c r="AF23" s="264"/>
      <c r="AG23" s="266"/>
      <c r="AH23" s="262"/>
      <c r="AI23" s="266"/>
      <c r="AJ23" s="262"/>
      <c r="AL23" s="258"/>
    </row>
    <row r="24" spans="1:38" s="195" customFormat="1" ht="20.55" customHeight="1" x14ac:dyDescent="0.6">
      <c r="A24" s="250" t="s">
        <v>303</v>
      </c>
      <c r="B24" s="273"/>
      <c r="C24" s="273"/>
      <c r="D24" s="262">
        <v>0</v>
      </c>
      <c r="E24" s="261"/>
      <c r="F24" s="262">
        <v>0</v>
      </c>
      <c r="G24" s="262"/>
      <c r="H24" s="262">
        <v>0</v>
      </c>
      <c r="I24" s="262"/>
      <c r="J24" s="262">
        <v>-266854</v>
      </c>
      <c r="K24" s="262"/>
      <c r="L24" s="262">
        <v>0</v>
      </c>
      <c r="M24" s="262"/>
      <c r="N24" s="262">
        <v>0</v>
      </c>
      <c r="O24" s="262"/>
      <c r="P24" s="262">
        <v>0</v>
      </c>
      <c r="R24" s="262">
        <v>0</v>
      </c>
      <c r="S24" s="262"/>
      <c r="T24" s="262">
        <v>0</v>
      </c>
      <c r="U24" s="262"/>
      <c r="V24" s="262">
        <v>0</v>
      </c>
      <c r="W24" s="262"/>
      <c r="X24" s="262">
        <v>0</v>
      </c>
      <c r="Y24" s="262"/>
      <c r="Z24" s="262">
        <v>1737</v>
      </c>
      <c r="AA24" s="262"/>
      <c r="AB24" s="262">
        <f>SUM(T24:AA24)</f>
        <v>1737</v>
      </c>
      <c r="AC24" s="262"/>
      <c r="AD24" s="262">
        <f t="shared" ref="AD24:AD33" si="0">SUM(D24:S24,AB24)</f>
        <v>-265117</v>
      </c>
      <c r="AE24" s="262"/>
      <c r="AF24" s="262">
        <v>0</v>
      </c>
      <c r="AG24" s="262"/>
      <c r="AH24" s="262">
        <f>SUM(AD24:AG24)</f>
        <v>-265117</v>
      </c>
      <c r="AI24" s="262"/>
      <c r="AJ24" s="262">
        <v>288520</v>
      </c>
      <c r="AK24"/>
      <c r="AL24" s="262">
        <f>SUM(AH24:AJ24)</f>
        <v>23403</v>
      </c>
    </row>
    <row r="25" spans="1:38" s="195" customFormat="1" ht="20.55" customHeight="1" x14ac:dyDescent="0.6">
      <c r="A25" s="250" t="s">
        <v>222</v>
      </c>
      <c r="B25" s="273"/>
      <c r="C25" s="273"/>
      <c r="D25" s="262">
        <v>0</v>
      </c>
      <c r="E25" s="261"/>
      <c r="F25" s="262">
        <v>0</v>
      </c>
      <c r="G25" s="262"/>
      <c r="H25" s="262">
        <v>0</v>
      </c>
      <c r="I25" s="262"/>
      <c r="J25" s="262">
        <v>-3680</v>
      </c>
      <c r="K25" s="262"/>
      <c r="L25" s="262">
        <v>0</v>
      </c>
      <c r="M25" s="262"/>
      <c r="N25" s="262">
        <v>0</v>
      </c>
      <c r="O25" s="262"/>
      <c r="P25" s="262">
        <v>0</v>
      </c>
      <c r="R25" s="262">
        <v>0</v>
      </c>
      <c r="S25" s="262"/>
      <c r="T25" s="262">
        <v>0</v>
      </c>
      <c r="U25" s="262"/>
      <c r="V25" s="262">
        <v>0</v>
      </c>
      <c r="W25" s="262"/>
      <c r="X25" s="262">
        <v>0</v>
      </c>
      <c r="Y25" s="262"/>
      <c r="Z25" s="262">
        <v>0</v>
      </c>
      <c r="AA25" s="262"/>
      <c r="AB25" s="262">
        <f>SUM(T25:AA25)</f>
        <v>0</v>
      </c>
      <c r="AC25" s="262"/>
      <c r="AD25" s="262">
        <f t="shared" si="0"/>
        <v>-3680</v>
      </c>
      <c r="AE25" s="262"/>
      <c r="AF25" s="262">
        <v>0</v>
      </c>
      <c r="AG25" s="262"/>
      <c r="AH25" s="262">
        <f>SUM(AD25:AG25)</f>
        <v>-3680</v>
      </c>
      <c r="AI25" s="262"/>
      <c r="AJ25" s="262" t="s">
        <v>89</v>
      </c>
      <c r="AK25"/>
      <c r="AL25" s="262">
        <f>SUM(AH25:AJ25)</f>
        <v>-3680</v>
      </c>
    </row>
    <row r="26" spans="1:38" s="195" customFormat="1" ht="20.55" customHeight="1" x14ac:dyDescent="0.6">
      <c r="A26" s="250" t="s">
        <v>151</v>
      </c>
      <c r="B26" s="273"/>
      <c r="C26" s="273"/>
      <c r="D26" s="262">
        <v>0</v>
      </c>
      <c r="E26" s="261"/>
      <c r="F26" s="262">
        <v>0</v>
      </c>
      <c r="G26" s="262"/>
      <c r="H26" s="262">
        <v>0</v>
      </c>
      <c r="I26" s="261"/>
      <c r="J26" s="262">
        <v>0</v>
      </c>
      <c r="K26" s="261"/>
      <c r="L26" s="262">
        <v>0</v>
      </c>
      <c r="M26" s="261"/>
      <c r="N26" s="262">
        <v>0</v>
      </c>
      <c r="O26" s="261"/>
      <c r="P26" s="262">
        <v>0</v>
      </c>
      <c r="R26" s="262">
        <v>0</v>
      </c>
      <c r="S26" s="270"/>
      <c r="T26" s="262">
        <v>0</v>
      </c>
      <c r="U26" s="261"/>
      <c r="V26" s="262">
        <v>0</v>
      </c>
      <c r="W26" s="271"/>
      <c r="X26" s="262">
        <v>0</v>
      </c>
      <c r="Y26" s="271"/>
      <c r="Z26" s="262">
        <v>0</v>
      </c>
      <c r="AA26" s="270"/>
      <c r="AB26" s="262">
        <f>SUM(T26:AA26)</f>
        <v>0</v>
      </c>
      <c r="AC26" s="270"/>
      <c r="AD26" s="262">
        <f t="shared" si="0"/>
        <v>0</v>
      </c>
      <c r="AE26" s="270"/>
      <c r="AF26" s="262">
        <v>0</v>
      </c>
      <c r="AG26" s="270"/>
      <c r="AH26" s="262">
        <f>SUM(AD26:AG26)</f>
        <v>0</v>
      </c>
      <c r="AI26" s="262"/>
      <c r="AJ26" s="262">
        <v>251590</v>
      </c>
      <c r="AK26"/>
      <c r="AL26" s="262">
        <f>SUM(AH26:AJ26)</f>
        <v>251590</v>
      </c>
    </row>
    <row r="27" spans="1:38" s="195" customFormat="1" ht="20.55" customHeight="1" x14ac:dyDescent="0.6">
      <c r="A27" s="250" t="s">
        <v>304</v>
      </c>
      <c r="B27" s="273"/>
      <c r="C27" s="273"/>
      <c r="D27" s="260">
        <v>0</v>
      </c>
      <c r="E27" s="261"/>
      <c r="F27" s="260">
        <v>0</v>
      </c>
      <c r="G27" s="262"/>
      <c r="H27" s="260">
        <v>0</v>
      </c>
      <c r="I27" s="261"/>
      <c r="J27" s="260">
        <v>0</v>
      </c>
      <c r="K27" s="261"/>
      <c r="L27" s="260">
        <v>0</v>
      </c>
      <c r="M27" s="261"/>
      <c r="N27" s="260">
        <v>0</v>
      </c>
      <c r="O27" s="261"/>
      <c r="P27" s="260">
        <v>0</v>
      </c>
      <c r="R27" s="260">
        <v>0</v>
      </c>
      <c r="S27" s="270"/>
      <c r="T27" s="260">
        <v>0</v>
      </c>
      <c r="U27" s="261"/>
      <c r="V27" s="260">
        <v>0</v>
      </c>
      <c r="W27" s="271"/>
      <c r="X27" s="260">
        <v>0</v>
      </c>
      <c r="Y27" s="271"/>
      <c r="Z27" s="260">
        <v>0</v>
      </c>
      <c r="AA27" s="270"/>
      <c r="AB27" s="260">
        <f>SUM(T27:AA27)</f>
        <v>0</v>
      </c>
      <c r="AC27" s="270"/>
      <c r="AD27" s="262">
        <f t="shared" si="0"/>
        <v>0</v>
      </c>
      <c r="AE27" s="270"/>
      <c r="AF27" s="260">
        <v>0</v>
      </c>
      <c r="AG27" s="270"/>
      <c r="AH27" s="260">
        <f>SUM(AD27:AG27)</f>
        <v>0</v>
      </c>
      <c r="AI27" s="262"/>
      <c r="AJ27" s="260">
        <v>-6051</v>
      </c>
      <c r="AK27"/>
      <c r="AL27" s="260">
        <f>SUM(AH27:AJ27)</f>
        <v>-6051</v>
      </c>
    </row>
    <row r="28" spans="1:38" s="195" customFormat="1" ht="20.55" customHeight="1" x14ac:dyDescent="0.6">
      <c r="A28" s="276" t="s">
        <v>91</v>
      </c>
      <c r="B28" s="273"/>
      <c r="C28" s="273"/>
      <c r="D28" s="262"/>
      <c r="E28" s="261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S28" s="264"/>
      <c r="T28" s="262"/>
      <c r="U28" s="262"/>
      <c r="V28" s="262"/>
      <c r="W28" s="262"/>
      <c r="X28" s="262"/>
      <c r="Y28" s="262"/>
      <c r="Z28" s="262"/>
      <c r="AA28" s="262"/>
      <c r="AB28" s="262"/>
      <c r="AC28" s="264"/>
      <c r="AD28" s="362"/>
      <c r="AE28" s="264"/>
      <c r="AF28" s="262"/>
      <c r="AG28" s="266"/>
      <c r="AH28" s="262"/>
      <c r="AI28" s="266"/>
      <c r="AJ28" s="262"/>
      <c r="AL28" s="262"/>
    </row>
    <row r="29" spans="1:38" s="195" customFormat="1" ht="20.55" customHeight="1" x14ac:dyDescent="0.6">
      <c r="A29" s="276" t="s">
        <v>135</v>
      </c>
      <c r="B29" s="273"/>
      <c r="C29" s="273"/>
      <c r="D29" s="274">
        <f>SUM(D22:D27)</f>
        <v>0</v>
      </c>
      <c r="E29" s="264"/>
      <c r="F29" s="274">
        <f>SUM(F22:F27)</f>
        <v>0</v>
      </c>
      <c r="G29" s="235"/>
      <c r="H29" s="274">
        <f>SUM(H22:H27)</f>
        <v>0</v>
      </c>
      <c r="I29" s="264"/>
      <c r="J29" s="274">
        <f>SUM(J22:J27)</f>
        <v>-270534</v>
      </c>
      <c r="K29" s="264"/>
      <c r="L29" s="274">
        <f>SUM(L22:L27)</f>
        <v>0</v>
      </c>
      <c r="M29" s="264"/>
      <c r="N29" s="274">
        <f>SUM(N22:N27)</f>
        <v>0</v>
      </c>
      <c r="O29" s="264"/>
      <c r="P29" s="274">
        <f>SUM(P22:P27)</f>
        <v>0</v>
      </c>
      <c r="R29" s="274">
        <f>SUM(R22:R27)</f>
        <v>0</v>
      </c>
      <c r="S29" s="264"/>
      <c r="T29" s="274">
        <f>SUM(T22:T27)</f>
        <v>0</v>
      </c>
      <c r="U29" s="264"/>
      <c r="V29" s="274">
        <f>SUM(V22:V27)</f>
        <v>0</v>
      </c>
      <c r="W29" s="265"/>
      <c r="X29" s="274">
        <f>SUM(X22:X27)</f>
        <v>0</v>
      </c>
      <c r="Y29" s="265"/>
      <c r="Z29" s="274">
        <f>SUM(Z22:Z27)</f>
        <v>1737</v>
      </c>
      <c r="AA29" s="264"/>
      <c r="AB29" s="274">
        <f>SUM(V29:Z29)</f>
        <v>1737</v>
      </c>
      <c r="AC29" s="264"/>
      <c r="AD29" s="274">
        <f t="shared" si="0"/>
        <v>-268797</v>
      </c>
      <c r="AE29" s="264"/>
      <c r="AF29" s="274">
        <f>SUM(AF22:AF27)</f>
        <v>0</v>
      </c>
      <c r="AG29" s="266"/>
      <c r="AH29" s="274">
        <f>SUM(AD29:AF29)</f>
        <v>-268797</v>
      </c>
      <c r="AI29" s="266"/>
      <c r="AJ29" s="274">
        <f>SUM(AJ22:AJ27)</f>
        <v>534059</v>
      </c>
      <c r="AL29" s="274">
        <f>SUM(AH29:AJ29)</f>
        <v>265262</v>
      </c>
    </row>
    <row r="30" spans="1:38" s="195" customFormat="1" ht="20.55" customHeight="1" x14ac:dyDescent="0.6">
      <c r="A30" s="273" t="s">
        <v>92</v>
      </c>
      <c r="B30" s="273"/>
      <c r="C30" s="273"/>
      <c r="D30" s="264"/>
      <c r="E30" s="266"/>
      <c r="F30" s="264"/>
      <c r="G30" s="264"/>
      <c r="H30" s="264"/>
      <c r="I30" s="266"/>
      <c r="J30" s="264"/>
      <c r="K30" s="264"/>
      <c r="L30" s="264"/>
      <c r="M30" s="264"/>
      <c r="N30" s="264"/>
      <c r="O30" s="264"/>
      <c r="P30" s="264"/>
      <c r="S30" s="266"/>
      <c r="T30" s="264"/>
      <c r="U30" s="266"/>
      <c r="V30" s="264"/>
      <c r="W30" s="193"/>
      <c r="X30" s="264"/>
      <c r="Y30" s="193"/>
      <c r="Z30" s="264"/>
      <c r="AA30" s="266"/>
      <c r="AB30" s="264"/>
      <c r="AC30" s="266"/>
      <c r="AD30" s="264"/>
      <c r="AE30" s="264"/>
      <c r="AF30" s="264"/>
      <c r="AG30" s="266"/>
      <c r="AH30" s="262"/>
      <c r="AI30" s="266"/>
      <c r="AJ30" s="234"/>
      <c r="AL30" s="258"/>
    </row>
    <row r="31" spans="1:38" s="195" customFormat="1" ht="20.55" customHeight="1" x14ac:dyDescent="0.6">
      <c r="A31" s="273" t="s">
        <v>90</v>
      </c>
      <c r="B31" s="273"/>
      <c r="C31" s="273"/>
      <c r="D31" s="274">
        <f>SUM(D21,D29)</f>
        <v>0</v>
      </c>
      <c r="E31" s="266"/>
      <c r="F31" s="274">
        <f>SUM(F21,F29)</f>
        <v>0</v>
      </c>
      <c r="G31" s="235"/>
      <c r="H31" s="274">
        <f>SUM(H21,H29)</f>
        <v>0</v>
      </c>
      <c r="I31" s="266"/>
      <c r="J31" s="274">
        <f>SUM(J21,J29)</f>
        <v>-270534</v>
      </c>
      <c r="K31" s="264"/>
      <c r="L31" s="274">
        <f>SUM(L21,L29)</f>
        <v>0</v>
      </c>
      <c r="M31" s="264"/>
      <c r="N31" s="274">
        <f>SUM(N21,N29)</f>
        <v>0</v>
      </c>
      <c r="O31" s="264"/>
      <c r="P31" s="274">
        <f>SUM(P21,P29)</f>
        <v>-6502850</v>
      </c>
      <c r="R31" s="274">
        <f>SUM(R21,R29)</f>
        <v>-6088210</v>
      </c>
      <c r="S31" s="266"/>
      <c r="T31" s="274">
        <f>SUM(T21,T29)</f>
        <v>0</v>
      </c>
      <c r="U31" s="266"/>
      <c r="V31" s="274">
        <f>SUM(V21,V29)</f>
        <v>0</v>
      </c>
      <c r="W31" s="193"/>
      <c r="X31" s="274">
        <f>SUM(X21,X29)</f>
        <v>0</v>
      </c>
      <c r="Y31" s="193"/>
      <c r="Z31" s="274">
        <f>SUM(Z21,Z29)</f>
        <v>1737</v>
      </c>
      <c r="AA31" s="266"/>
      <c r="AB31" s="274">
        <f>SUM(V31:Z31)</f>
        <v>1737</v>
      </c>
      <c r="AC31" s="266"/>
      <c r="AD31" s="274">
        <f t="shared" si="0"/>
        <v>-12859857</v>
      </c>
      <c r="AE31" s="264"/>
      <c r="AF31" s="274">
        <f>SUM(AF21,AF29)</f>
        <v>0</v>
      </c>
      <c r="AG31" s="266"/>
      <c r="AH31" s="274">
        <f>SUM(AD31:AF31)</f>
        <v>-12859857</v>
      </c>
      <c r="AI31" s="266"/>
      <c r="AJ31" s="274">
        <f>SUM(AJ21,AJ29)</f>
        <v>-3036221</v>
      </c>
      <c r="AL31" s="274">
        <f>SUM(AH31:AJ31)</f>
        <v>-15896078</v>
      </c>
    </row>
    <row r="32" spans="1:38" s="195" customFormat="1" ht="20.55" customHeight="1" x14ac:dyDescent="0.6">
      <c r="A32" s="273" t="s">
        <v>147</v>
      </c>
      <c r="B32" s="273"/>
      <c r="C32" s="273"/>
      <c r="D32" s="264"/>
      <c r="E32" s="266"/>
      <c r="F32" s="264"/>
      <c r="G32" s="264"/>
      <c r="H32" s="264"/>
      <c r="I32" s="266"/>
      <c r="J32" s="264"/>
      <c r="K32" s="264"/>
      <c r="L32" s="264"/>
      <c r="M32" s="264"/>
      <c r="N32" s="264"/>
      <c r="O32" s="264"/>
      <c r="P32" s="264"/>
      <c r="S32" s="266"/>
      <c r="T32" s="264"/>
      <c r="U32" s="266"/>
      <c r="V32" s="264"/>
      <c r="W32" s="193"/>
      <c r="X32" s="264"/>
      <c r="Y32" s="193"/>
      <c r="Z32" s="264"/>
      <c r="AA32" s="266"/>
      <c r="AB32" s="264"/>
      <c r="AC32" s="266"/>
      <c r="AD32" s="264"/>
      <c r="AE32" s="264"/>
      <c r="AF32" s="264"/>
      <c r="AG32" s="266"/>
      <c r="AH32" s="262"/>
      <c r="AI32" s="266"/>
      <c r="AJ32" s="234"/>
      <c r="AL32" s="258"/>
    </row>
    <row r="33" spans="1:39" ht="20.55" customHeight="1" x14ac:dyDescent="0.6">
      <c r="A33" s="259" t="s">
        <v>93</v>
      </c>
      <c r="B33" s="259"/>
      <c r="C33" s="259"/>
      <c r="D33" s="262">
        <v>0</v>
      </c>
      <c r="E33" s="261"/>
      <c r="F33" s="262">
        <v>0</v>
      </c>
      <c r="G33" s="262"/>
      <c r="H33" s="262">
        <v>0</v>
      </c>
      <c r="I33" s="262"/>
      <c r="J33" s="262">
        <v>0</v>
      </c>
      <c r="K33" s="262"/>
      <c r="L33" s="262">
        <v>0</v>
      </c>
      <c r="M33" s="262"/>
      <c r="N33" s="262">
        <v>0</v>
      </c>
      <c r="O33" s="262"/>
      <c r="P33" s="262">
        <v>19613857</v>
      </c>
      <c r="R33" s="262">
        <v>0</v>
      </c>
      <c r="S33" s="262"/>
      <c r="T33" s="262">
        <v>0</v>
      </c>
      <c r="U33" s="262"/>
      <c r="V33" s="262">
        <v>0</v>
      </c>
      <c r="W33" s="262"/>
      <c r="X33" s="262">
        <v>0</v>
      </c>
      <c r="Y33" s="262"/>
      <c r="Z33" s="262">
        <v>0</v>
      </c>
      <c r="AA33" s="262"/>
      <c r="AB33" s="262">
        <f>SUM(T33:AA33)</f>
        <v>0</v>
      </c>
      <c r="AC33" s="262"/>
      <c r="AD33" s="262">
        <f t="shared" si="0"/>
        <v>19613857</v>
      </c>
      <c r="AE33" s="264"/>
      <c r="AF33" s="262">
        <v>0</v>
      </c>
      <c r="AG33" s="262"/>
      <c r="AH33" s="262">
        <f>SUM(AD33:AF33)</f>
        <v>19613857</v>
      </c>
      <c r="AI33" s="262"/>
      <c r="AJ33" s="262">
        <v>8697159</v>
      </c>
      <c r="AL33" s="262">
        <f>SUM(AH33:AJ33)</f>
        <v>28311016</v>
      </c>
    </row>
    <row r="34" spans="1:39" ht="20.55" customHeight="1" x14ac:dyDescent="0.55000000000000004">
      <c r="A34" s="259" t="s">
        <v>94</v>
      </c>
      <c r="B34" s="259"/>
      <c r="C34" s="259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77"/>
      <c r="S34" s="278"/>
      <c r="T34" s="261"/>
      <c r="U34" s="261"/>
      <c r="V34" s="261"/>
      <c r="W34" s="279"/>
      <c r="X34" s="261"/>
      <c r="Y34" s="279"/>
      <c r="Z34" s="261"/>
      <c r="AA34" s="261"/>
      <c r="AB34" s="261"/>
      <c r="AC34" s="278"/>
      <c r="AD34" s="261"/>
      <c r="AE34" s="278"/>
      <c r="AF34" s="261"/>
      <c r="AG34" s="278"/>
      <c r="AH34" s="262"/>
      <c r="AI34" s="278"/>
      <c r="AJ34" s="262"/>
      <c r="AL34" s="262"/>
    </row>
    <row r="35" spans="1:39" ht="20.55" customHeight="1" x14ac:dyDescent="0.55000000000000004">
      <c r="A35" s="259" t="s">
        <v>230</v>
      </c>
      <c r="B35" s="259"/>
      <c r="C35" s="259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77"/>
      <c r="S35" s="278"/>
      <c r="T35" s="261"/>
      <c r="U35" s="261"/>
      <c r="V35" s="261"/>
      <c r="W35" s="279"/>
      <c r="X35" s="261"/>
      <c r="Y35" s="279"/>
      <c r="Z35" s="261"/>
      <c r="AA35" s="261"/>
      <c r="AB35" s="261"/>
      <c r="AC35" s="278"/>
      <c r="AD35" s="261"/>
      <c r="AE35" s="278"/>
      <c r="AF35" s="261"/>
      <c r="AG35" s="278"/>
      <c r="AH35" s="262"/>
      <c r="AI35" s="278"/>
      <c r="AJ35" s="262"/>
      <c r="AL35" s="262"/>
    </row>
    <row r="36" spans="1:39" ht="20.55" customHeight="1" x14ac:dyDescent="0.55000000000000004">
      <c r="A36" s="259" t="s">
        <v>171</v>
      </c>
      <c r="B36" s="259"/>
      <c r="C36" s="259"/>
      <c r="D36" s="262">
        <v>0</v>
      </c>
      <c r="E36" s="261"/>
      <c r="F36" s="262">
        <v>0</v>
      </c>
      <c r="G36" s="262"/>
      <c r="H36" s="262">
        <v>0</v>
      </c>
      <c r="I36" s="261"/>
      <c r="J36" s="262">
        <v>0</v>
      </c>
      <c r="K36" s="261"/>
      <c r="L36" s="262">
        <v>0</v>
      </c>
      <c r="M36" s="261"/>
      <c r="N36" s="262">
        <v>0</v>
      </c>
      <c r="O36" s="261"/>
      <c r="P36" s="262">
        <v>-557913</v>
      </c>
      <c r="R36" s="262">
        <v>0</v>
      </c>
      <c r="S36" s="278"/>
      <c r="T36" s="262">
        <v>0</v>
      </c>
      <c r="U36" s="262"/>
      <c r="V36" s="262">
        <v>0</v>
      </c>
      <c r="W36" s="262"/>
      <c r="X36" s="262">
        <v>0</v>
      </c>
      <c r="Y36" s="262"/>
      <c r="Z36" s="262">
        <v>0</v>
      </c>
      <c r="AA36" s="262"/>
      <c r="AB36" s="262">
        <f>SUM(T36:AA36)</f>
        <v>0</v>
      </c>
      <c r="AC36" s="262"/>
      <c r="AD36" s="262">
        <f>SUM(D36:S36,AB36)</f>
        <v>-557913</v>
      </c>
      <c r="AE36" s="278"/>
      <c r="AF36" s="262">
        <v>0</v>
      </c>
      <c r="AG36" s="278"/>
      <c r="AH36" s="262">
        <f>SUM(AD36:AG36)</f>
        <v>-557913</v>
      </c>
      <c r="AI36" s="278"/>
      <c r="AJ36" s="262">
        <v>-227</v>
      </c>
      <c r="AL36" s="262">
        <f>SUM(AH36:AJ36)</f>
        <v>-558140</v>
      </c>
    </row>
    <row r="37" spans="1:39" ht="20.55" customHeight="1" x14ac:dyDescent="0.55000000000000004">
      <c r="A37" s="259" t="s">
        <v>110</v>
      </c>
      <c r="B37" s="259"/>
      <c r="C37" s="259"/>
      <c r="D37" s="260">
        <v>0</v>
      </c>
      <c r="E37" s="261"/>
      <c r="F37" s="260">
        <v>0</v>
      </c>
      <c r="G37" s="262"/>
      <c r="H37" s="260">
        <v>0</v>
      </c>
      <c r="I37" s="261"/>
      <c r="J37" s="260">
        <v>0</v>
      </c>
      <c r="K37" s="261"/>
      <c r="L37" s="260">
        <v>0</v>
      </c>
      <c r="M37" s="261"/>
      <c r="N37" s="260">
        <v>0</v>
      </c>
      <c r="O37" s="261"/>
      <c r="P37" s="260">
        <v>0</v>
      </c>
      <c r="R37" s="260">
        <v>0</v>
      </c>
      <c r="S37" s="261"/>
      <c r="T37" s="260">
        <v>10126871</v>
      </c>
      <c r="U37" s="261"/>
      <c r="V37" s="260">
        <v>-1163594</v>
      </c>
      <c r="W37" s="180"/>
      <c r="X37" s="260">
        <v>-914350</v>
      </c>
      <c r="Y37" s="180"/>
      <c r="Z37" s="260">
        <v>2750321</v>
      </c>
      <c r="AA37" s="278"/>
      <c r="AB37" s="262">
        <f>SUM(T37:AA37)</f>
        <v>10799248</v>
      </c>
      <c r="AC37" s="262"/>
      <c r="AD37" s="262">
        <f t="shared" ref="AD37:AD38" si="1">SUM(D37:S37,AB37)</f>
        <v>10799248</v>
      </c>
      <c r="AE37" s="278"/>
      <c r="AF37" s="260">
        <v>0</v>
      </c>
      <c r="AG37" s="278"/>
      <c r="AH37" s="262">
        <f>SUM(AD37:AG37)</f>
        <v>10799248</v>
      </c>
      <c r="AI37" s="278"/>
      <c r="AJ37" s="260">
        <v>4184003</v>
      </c>
      <c r="AL37" s="262">
        <f>SUM(AH37:AJ37)</f>
        <v>14983251</v>
      </c>
    </row>
    <row r="38" spans="1:39" s="195" customFormat="1" ht="20.55" customHeight="1" x14ac:dyDescent="0.6">
      <c r="A38" s="273" t="s">
        <v>249</v>
      </c>
      <c r="B38" s="273"/>
      <c r="C38" s="273"/>
      <c r="D38" s="263">
        <f>SUM(D32:D37)</f>
        <v>0</v>
      </c>
      <c r="E38" s="264"/>
      <c r="F38" s="263">
        <f>SUM(F32:F37)</f>
        <v>0</v>
      </c>
      <c r="G38" s="235"/>
      <c r="H38" s="263">
        <f>SUM(H32:H37)</f>
        <v>0</v>
      </c>
      <c r="I38" s="264"/>
      <c r="J38" s="263">
        <f>SUM(J32:J37)</f>
        <v>0</v>
      </c>
      <c r="K38" s="264"/>
      <c r="L38" s="263">
        <f>SUM(L32:L37)</f>
        <v>0</v>
      </c>
      <c r="M38" s="264"/>
      <c r="N38" s="263">
        <f>SUM(N32:N37)</f>
        <v>0</v>
      </c>
      <c r="O38" s="264"/>
      <c r="P38" s="263">
        <f>SUM(P32:P37)</f>
        <v>19055944</v>
      </c>
      <c r="R38" s="263">
        <f>SUM(R32:R37)</f>
        <v>0</v>
      </c>
      <c r="S38" s="280"/>
      <c r="T38" s="263">
        <f>SUM(T32:T37)</f>
        <v>10126871</v>
      </c>
      <c r="U38" s="264"/>
      <c r="V38" s="263">
        <f>SUM(V32:V37)</f>
        <v>-1163594</v>
      </c>
      <c r="W38" s="281"/>
      <c r="X38" s="263">
        <f>SUM(X32:X37)</f>
        <v>-914350</v>
      </c>
      <c r="Y38" s="281"/>
      <c r="Z38" s="263">
        <f>SUM(Z32:Z37)</f>
        <v>2750321</v>
      </c>
      <c r="AA38" s="280"/>
      <c r="AB38" s="263">
        <f>SUM(T38:AA38)</f>
        <v>10799248</v>
      </c>
      <c r="AC38" s="280"/>
      <c r="AD38" s="263">
        <f t="shared" si="1"/>
        <v>29855192</v>
      </c>
      <c r="AE38" s="280"/>
      <c r="AF38" s="263">
        <f>SUM(AF32:AF37)</f>
        <v>0</v>
      </c>
      <c r="AG38" s="280"/>
      <c r="AH38" s="263">
        <f>SUM(AD38:AG38)</f>
        <v>29855192</v>
      </c>
      <c r="AI38" s="280"/>
      <c r="AJ38" s="263">
        <f>SUM(AJ32:AJ37)</f>
        <v>12880935</v>
      </c>
      <c r="AL38" s="263">
        <f>SUM(AH38:AJ38)</f>
        <v>42736127</v>
      </c>
      <c r="AM38" s="243"/>
    </row>
    <row r="39" spans="1:39" ht="20.55" customHeight="1" x14ac:dyDescent="0.55000000000000004">
      <c r="A39" s="259" t="s">
        <v>305</v>
      </c>
      <c r="B39" s="251"/>
      <c r="C39" s="259"/>
      <c r="D39" s="260">
        <v>0</v>
      </c>
      <c r="E39" s="261"/>
      <c r="F39" s="260">
        <v>0</v>
      </c>
      <c r="G39" s="262"/>
      <c r="H39" s="260">
        <v>0</v>
      </c>
      <c r="I39" s="261"/>
      <c r="J39" s="260">
        <v>0</v>
      </c>
      <c r="K39" s="261"/>
      <c r="L39" s="260">
        <v>0</v>
      </c>
      <c r="M39" s="261"/>
      <c r="N39" s="260">
        <v>0</v>
      </c>
      <c r="O39" s="261"/>
      <c r="P39" s="260">
        <v>-752889</v>
      </c>
      <c r="R39" s="260">
        <v>0</v>
      </c>
      <c r="S39" s="270"/>
      <c r="T39" s="260">
        <v>0</v>
      </c>
      <c r="U39" s="261"/>
      <c r="V39" s="260">
        <v>0</v>
      </c>
      <c r="W39" s="271"/>
      <c r="X39" s="260">
        <v>0</v>
      </c>
      <c r="Y39" s="271"/>
      <c r="Z39" s="260">
        <v>0</v>
      </c>
      <c r="AA39" s="270"/>
      <c r="AB39" s="260">
        <v>0</v>
      </c>
      <c r="AC39" s="270"/>
      <c r="AD39" s="260">
        <f>SUM(D39:R39,AB39)</f>
        <v>-752889</v>
      </c>
      <c r="AE39" s="270"/>
      <c r="AF39" s="260">
        <v>0</v>
      </c>
      <c r="AG39" s="270"/>
      <c r="AH39" s="260">
        <f>SUM(AD39:AG39)</f>
        <v>-752889</v>
      </c>
      <c r="AI39" s="262"/>
      <c r="AJ39" s="260">
        <v>0</v>
      </c>
      <c r="AL39" s="260">
        <f>SUM(AH39:AJ39)</f>
        <v>-752889</v>
      </c>
      <c r="AM39" s="239"/>
    </row>
    <row r="40" spans="1:39" s="195" customFormat="1" ht="20.55" customHeight="1" thickBot="1" x14ac:dyDescent="0.65">
      <c r="A40" s="257" t="s">
        <v>282</v>
      </c>
      <c r="B40" s="257"/>
      <c r="C40" s="257"/>
      <c r="D40" s="282">
        <f>D16+D38+D31+D39</f>
        <v>8611242</v>
      </c>
      <c r="E40" s="234"/>
      <c r="F40" s="282">
        <f>F16+F38+F31+F39</f>
        <v>57298909</v>
      </c>
      <c r="G40" s="234"/>
      <c r="H40" s="282">
        <f>H16+H38+H31+H39</f>
        <v>3470021</v>
      </c>
      <c r="I40" s="234"/>
      <c r="J40" s="282">
        <f>J16+J38+J31+J39</f>
        <v>3802252</v>
      </c>
      <c r="K40" s="234"/>
      <c r="L40" s="282">
        <f>L16+L38+L31+L39</f>
        <v>-5159</v>
      </c>
      <c r="M40" s="234"/>
      <c r="N40" s="282">
        <f>N16+N38+N31+N39</f>
        <v>929166</v>
      </c>
      <c r="O40" s="234"/>
      <c r="P40" s="282">
        <f>P16+P38+P31+P39</f>
        <v>113204400</v>
      </c>
      <c r="R40" s="282">
        <f>R16+R38+R31+R39</f>
        <v>-8997459</v>
      </c>
      <c r="S40" s="234"/>
      <c r="T40" s="282">
        <f>T16+T38+T31+T39</f>
        <v>24104389</v>
      </c>
      <c r="U40" s="234"/>
      <c r="V40" s="282">
        <f>V16+V38+V31+V39</f>
        <v>-1775042</v>
      </c>
      <c r="W40" s="234"/>
      <c r="X40" s="282">
        <f>X16+X38+X31+X39</f>
        <v>2210229</v>
      </c>
      <c r="Y40" s="234"/>
      <c r="Z40" s="282">
        <f>Z16+Z38+Z31+Z39</f>
        <v>-29045841</v>
      </c>
      <c r="AA40" s="234"/>
      <c r="AB40" s="282">
        <f>AB16+AB38+AB31+AB39</f>
        <v>-4506265</v>
      </c>
      <c r="AC40" s="234"/>
      <c r="AD40" s="282">
        <f>SUM(D40:R40,AB40)</f>
        <v>173807107</v>
      </c>
      <c r="AE40" s="234"/>
      <c r="AF40" s="282">
        <f>AF16+AF38+AF31+AF39</f>
        <v>15000000</v>
      </c>
      <c r="AG40" s="234"/>
      <c r="AH40" s="282">
        <f>SUM(AD40:AF40)</f>
        <v>188807107</v>
      </c>
      <c r="AI40" s="234"/>
      <c r="AJ40" s="282">
        <f>AJ16+AJ38+AJ31+AJ39</f>
        <v>59956872</v>
      </c>
      <c r="AL40" s="283">
        <f>SUM(AH40:AJ40)</f>
        <v>248763979</v>
      </c>
    </row>
    <row r="41" spans="1:39" ht="21" customHeight="1" thickTop="1" x14ac:dyDescent="0.55000000000000004"/>
    <row r="42" spans="1:39" ht="21" customHeight="1" x14ac:dyDescent="0.55000000000000004">
      <c r="D42" s="180"/>
      <c r="F42" s="180"/>
      <c r="H42" s="180"/>
      <c r="J42" s="180"/>
      <c r="L42" s="180"/>
      <c r="N42" s="180"/>
      <c r="P42" s="180"/>
      <c r="R42" s="180"/>
      <c r="AB42" s="180"/>
      <c r="AD42" s="180"/>
      <c r="AF42" s="180"/>
      <c r="AH42" s="180"/>
      <c r="AJ42" s="180"/>
      <c r="AL42" s="284"/>
    </row>
  </sheetData>
  <mergeCells count="2">
    <mergeCell ref="D4:AJ4"/>
    <mergeCell ref="T5:AB5"/>
  </mergeCells>
  <pageMargins left="0.8" right="0.43" top="0.48" bottom="0.5" header="0.5" footer="0.5"/>
  <pageSetup paperSize="9" scale="47" firstPageNumber="16" orientation="landscape" useFirstPageNumber="1" r:id="rId1"/>
  <headerFooter alignWithMargins="0">
    <oddFooter>&amp;L  หมายเหตุประกอบงบการเงินเป็นส่วนหนึ่งของงบการเงินนี้
&amp;C&amp;P</oddFooter>
  </headerFooter>
  <ignoredErrors>
    <ignoredError sqref="AD28 AD17:AD18 AD22:AD23 AD30 AD32 AD34:AD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48"/>
  <sheetViews>
    <sheetView view="pageBreakPreview" topLeftCell="Q25" zoomScale="70" zoomScaleNormal="55" zoomScaleSheetLayoutView="70" workbookViewId="0">
      <selection activeCell="AA36" sqref="AA36"/>
    </sheetView>
  </sheetViews>
  <sheetFormatPr defaultColWidth="9.125" defaultRowHeight="21.6" x14ac:dyDescent="0.55000000000000004"/>
  <cols>
    <col min="1" max="1" width="67.25" style="21" customWidth="1"/>
    <col min="2" max="2" width="10" style="21" customWidth="1"/>
    <col min="3" max="3" width="18.625" style="21" customWidth="1"/>
    <col min="4" max="4" width="2.125" style="27" customWidth="1"/>
    <col min="5" max="5" width="18.625" style="21" customWidth="1"/>
    <col min="6" max="6" width="2.125" style="27" customWidth="1"/>
    <col min="7" max="7" width="18.625" style="21" customWidth="1"/>
    <col min="8" max="8" width="2.125" style="27" customWidth="1"/>
    <col min="9" max="9" width="18.625" style="21" customWidth="1"/>
    <col min="10" max="10" width="2.125" style="27" customWidth="1"/>
    <col min="11" max="11" width="18.625" style="21" customWidth="1"/>
    <col min="12" max="12" width="2.125" style="27" customWidth="1"/>
    <col min="13" max="13" width="18.625" style="21" customWidth="1"/>
    <col min="14" max="14" width="2.125" style="27" customWidth="1"/>
    <col min="15" max="15" width="18.625" style="21" customWidth="1"/>
    <col min="16" max="16" width="2.125" style="27" customWidth="1"/>
    <col min="17" max="17" width="18.625" style="21" customWidth="1"/>
    <col min="18" max="18" width="2.125" style="27" customWidth="1"/>
    <col min="19" max="19" width="18.625" style="21" customWidth="1"/>
    <col min="20" max="20" width="2.125" style="27" customWidth="1"/>
    <col min="21" max="21" width="18.625" style="21" customWidth="1"/>
    <col min="22" max="22" width="2.125" style="27" customWidth="1"/>
    <col min="23" max="23" width="18.625" style="21" customWidth="1"/>
    <col min="24" max="24" width="1.375" style="27" customWidth="1"/>
    <col min="25" max="25" width="18.625" style="21" customWidth="1"/>
    <col min="26" max="26" width="1" style="21" customWidth="1"/>
    <col min="27" max="27" width="18.625" style="21" customWidth="1"/>
    <col min="28" max="28" width="11.625" style="21" bestFit="1" customWidth="1"/>
    <col min="29" max="16384" width="9.125" style="27"/>
  </cols>
  <sheetData>
    <row r="1" spans="1:28" ht="23.4" x14ac:dyDescent="0.6">
      <c r="A1" s="142" t="s">
        <v>68</v>
      </c>
      <c r="B1" s="142"/>
      <c r="C1" s="50"/>
      <c r="D1" s="290"/>
      <c r="F1" s="290"/>
      <c r="G1" s="142"/>
      <c r="H1" s="290"/>
      <c r="I1" s="142"/>
      <c r="J1" s="290"/>
      <c r="K1" s="142"/>
      <c r="L1" s="290"/>
      <c r="M1" s="142"/>
      <c r="N1" s="290"/>
      <c r="O1" s="142"/>
      <c r="P1" s="290"/>
      <c r="R1" s="290"/>
      <c r="S1" s="142"/>
      <c r="T1" s="290"/>
      <c r="U1" s="142"/>
      <c r="V1" s="290"/>
      <c r="X1" s="290"/>
      <c r="Y1" s="142"/>
      <c r="Z1" s="142"/>
    </row>
    <row r="2" spans="1:28" ht="23.4" x14ac:dyDescent="0.6">
      <c r="A2" s="142" t="s">
        <v>146</v>
      </c>
      <c r="B2" s="142"/>
      <c r="C2" s="50"/>
      <c r="D2" s="290"/>
      <c r="F2" s="290"/>
      <c r="G2" s="142"/>
      <c r="H2" s="290"/>
      <c r="I2" s="142"/>
      <c r="J2" s="290"/>
      <c r="K2" s="142"/>
      <c r="L2" s="290"/>
      <c r="M2" s="142"/>
      <c r="N2" s="290"/>
      <c r="O2" s="142"/>
      <c r="P2" s="290"/>
      <c r="R2" s="290"/>
      <c r="S2" s="142"/>
      <c r="T2" s="290"/>
      <c r="U2" s="142"/>
      <c r="V2" s="290"/>
      <c r="X2" s="290"/>
      <c r="Y2" s="142"/>
      <c r="Z2" s="142"/>
    </row>
    <row r="3" spans="1:28" ht="23.4" x14ac:dyDescent="0.6">
      <c r="A3" s="105"/>
      <c r="B3" s="105"/>
      <c r="C3" s="50"/>
      <c r="D3" s="291"/>
      <c r="E3" s="3"/>
      <c r="F3" s="291"/>
      <c r="G3" s="105"/>
      <c r="H3" s="291"/>
      <c r="I3" s="105"/>
      <c r="J3" s="291"/>
      <c r="K3" s="105"/>
      <c r="L3" s="291"/>
      <c r="M3" s="105"/>
      <c r="N3" s="291"/>
      <c r="O3" s="105"/>
      <c r="P3" s="291"/>
      <c r="Q3" s="3"/>
      <c r="R3" s="291"/>
      <c r="S3" s="105"/>
      <c r="T3" s="291"/>
      <c r="U3" s="105"/>
      <c r="V3" s="291"/>
      <c r="W3" s="3"/>
      <c r="X3" s="291"/>
      <c r="Y3" s="105"/>
      <c r="Z3" s="105"/>
      <c r="AA3" s="28" t="s">
        <v>75</v>
      </c>
    </row>
    <row r="4" spans="1:28" ht="22.2" x14ac:dyDescent="0.6">
      <c r="A4" s="27"/>
      <c r="B4" s="27"/>
      <c r="C4" s="368" t="s">
        <v>35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</row>
    <row r="5" spans="1:28" ht="22.2" x14ac:dyDescent="0.6">
      <c r="A5" s="27"/>
      <c r="B5" s="27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371" t="s">
        <v>80</v>
      </c>
      <c r="R5" s="371"/>
      <c r="S5" s="371"/>
      <c r="T5" s="371"/>
      <c r="U5" s="371"/>
      <c r="V5" s="371"/>
      <c r="W5" s="371"/>
      <c r="X5" s="52"/>
      <c r="Y5" s="52"/>
      <c r="Z5" s="52"/>
      <c r="AA5" s="11"/>
    </row>
    <row r="6" spans="1:28" ht="22.2" x14ac:dyDescent="0.6">
      <c r="A6" s="27"/>
      <c r="B6" s="27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159"/>
      <c r="R6" s="287"/>
      <c r="S6" s="246"/>
      <c r="T6" s="293"/>
      <c r="U6" s="246" t="s">
        <v>288</v>
      </c>
      <c r="V6" s="287"/>
      <c r="W6" s="159"/>
      <c r="X6" s="52"/>
      <c r="Y6" s="52"/>
      <c r="Z6" s="52"/>
      <c r="AA6" s="11"/>
    </row>
    <row r="7" spans="1:28" ht="22.2" x14ac:dyDescent="0.6">
      <c r="A7" s="27"/>
      <c r="B7" s="27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159"/>
      <c r="R7" s="287"/>
      <c r="S7" s="246" t="s">
        <v>285</v>
      </c>
      <c r="T7" s="293"/>
      <c r="U7" s="246" t="s">
        <v>286</v>
      </c>
      <c r="V7" s="287"/>
      <c r="W7" s="159"/>
      <c r="X7" s="52"/>
      <c r="Y7" s="52"/>
      <c r="Z7" s="52"/>
      <c r="AA7" s="11"/>
    </row>
    <row r="8" spans="1:28" ht="22.2" x14ac:dyDescent="0.6">
      <c r="A8" s="27"/>
      <c r="B8" s="27"/>
      <c r="C8" s="52"/>
      <c r="D8" s="52"/>
      <c r="E8" s="52"/>
      <c r="F8" s="52"/>
      <c r="G8" s="52"/>
      <c r="H8" s="52"/>
      <c r="I8" s="46" t="s">
        <v>34</v>
      </c>
      <c r="J8" s="52"/>
      <c r="K8" s="52"/>
      <c r="L8" s="52"/>
      <c r="M8" s="52"/>
      <c r="N8" s="52"/>
      <c r="O8" s="52"/>
      <c r="P8" s="52"/>
      <c r="Q8" s="52"/>
      <c r="R8" s="52"/>
      <c r="S8" s="246" t="s">
        <v>289</v>
      </c>
      <c r="T8" s="294"/>
      <c r="U8" s="246" t="s">
        <v>290</v>
      </c>
      <c r="V8" s="52"/>
      <c r="W8" s="46" t="s">
        <v>81</v>
      </c>
      <c r="X8" s="52"/>
      <c r="Y8" s="52"/>
      <c r="Z8" s="52"/>
      <c r="AA8" s="11"/>
    </row>
    <row r="9" spans="1:28" ht="22.2" x14ac:dyDescent="0.6">
      <c r="A9" s="30"/>
      <c r="B9" s="30"/>
      <c r="C9" s="30" t="s">
        <v>17</v>
      </c>
      <c r="D9" s="30"/>
      <c r="E9" s="30"/>
      <c r="F9" s="52"/>
      <c r="G9" s="52"/>
      <c r="H9" s="52"/>
      <c r="I9" s="61" t="s">
        <v>100</v>
      </c>
      <c r="J9" s="52"/>
      <c r="K9" s="52"/>
      <c r="L9" s="52"/>
      <c r="M9" s="106" t="s">
        <v>41</v>
      </c>
      <c r="N9" s="286"/>
      <c r="O9" s="172"/>
      <c r="P9" s="52"/>
      <c r="Q9" s="246" t="s">
        <v>306</v>
      </c>
      <c r="R9" s="12"/>
      <c r="S9" s="246" t="s">
        <v>292</v>
      </c>
      <c r="T9" s="295"/>
      <c r="U9" s="246" t="s">
        <v>293</v>
      </c>
      <c r="V9" s="12"/>
      <c r="W9" s="29" t="s">
        <v>82</v>
      </c>
      <c r="X9" s="30"/>
      <c r="Y9" s="46" t="s">
        <v>158</v>
      </c>
      <c r="Z9" s="30"/>
      <c r="AA9" s="11"/>
    </row>
    <row r="10" spans="1:28" x14ac:dyDescent="0.55000000000000004">
      <c r="A10" s="30"/>
      <c r="B10" s="30"/>
      <c r="C10" s="30" t="s">
        <v>47</v>
      </c>
      <c r="D10" s="30"/>
      <c r="E10" s="30" t="s">
        <v>24</v>
      </c>
      <c r="F10" s="30"/>
      <c r="G10" s="30"/>
      <c r="H10" s="30"/>
      <c r="I10" s="30" t="s">
        <v>101</v>
      </c>
      <c r="J10" s="30"/>
      <c r="K10" s="30" t="s">
        <v>61</v>
      </c>
      <c r="L10" s="30"/>
      <c r="M10" s="30" t="s">
        <v>30</v>
      </c>
      <c r="N10" s="30"/>
      <c r="O10" s="245" t="s">
        <v>56</v>
      </c>
      <c r="P10" s="30"/>
      <c r="Q10" s="13" t="s">
        <v>44</v>
      </c>
      <c r="R10" s="12"/>
      <c r="S10" s="246" t="s">
        <v>296</v>
      </c>
      <c r="T10" s="295"/>
      <c r="U10" s="246" t="s">
        <v>297</v>
      </c>
      <c r="V10" s="12"/>
      <c r="W10" s="30" t="s">
        <v>84</v>
      </c>
      <c r="X10" s="30"/>
      <c r="Y10" s="29" t="s">
        <v>159</v>
      </c>
      <c r="Z10" s="30"/>
      <c r="AA10" s="30" t="s">
        <v>54</v>
      </c>
    </row>
    <row r="11" spans="1:28" x14ac:dyDescent="0.55000000000000004">
      <c r="A11" s="101"/>
      <c r="B11" s="93" t="s">
        <v>1</v>
      </c>
      <c r="C11" s="32" t="s">
        <v>86</v>
      </c>
      <c r="D11" s="101"/>
      <c r="E11" s="32" t="s">
        <v>95</v>
      </c>
      <c r="F11" s="101"/>
      <c r="G11" s="19" t="s">
        <v>99</v>
      </c>
      <c r="H11" s="94"/>
      <c r="I11" s="32" t="s">
        <v>102</v>
      </c>
      <c r="J11" s="101"/>
      <c r="K11" s="32" t="s">
        <v>55</v>
      </c>
      <c r="L11" s="101"/>
      <c r="M11" s="32" t="s">
        <v>45</v>
      </c>
      <c r="N11" s="30"/>
      <c r="O11" s="252" t="s">
        <v>87</v>
      </c>
      <c r="P11" s="101"/>
      <c r="Q11" s="104" t="s">
        <v>326</v>
      </c>
      <c r="R11" s="12"/>
      <c r="S11" s="254" t="s">
        <v>299</v>
      </c>
      <c r="T11" s="295"/>
      <c r="U11" s="254" t="s">
        <v>300</v>
      </c>
      <c r="V11" s="12"/>
      <c r="W11" s="32" t="s">
        <v>16</v>
      </c>
      <c r="X11" s="101"/>
      <c r="Y11" s="32" t="s">
        <v>160</v>
      </c>
      <c r="Z11" s="101"/>
      <c r="AA11" s="32" t="s">
        <v>25</v>
      </c>
    </row>
    <row r="13" spans="1:28" ht="22.2" x14ac:dyDescent="0.6">
      <c r="A13" s="149" t="s">
        <v>257</v>
      </c>
      <c r="B13" s="18"/>
      <c r="C13" s="4"/>
      <c r="D13" s="35"/>
      <c r="E13" s="4"/>
      <c r="F13" s="35"/>
      <c r="G13" s="4"/>
      <c r="H13" s="35"/>
      <c r="I13" s="4"/>
      <c r="J13" s="35"/>
      <c r="K13" s="4"/>
      <c r="L13" s="35"/>
      <c r="M13" s="4"/>
      <c r="N13" s="35"/>
      <c r="O13" s="4"/>
      <c r="P13" s="35"/>
      <c r="Q13" s="4"/>
      <c r="R13" s="35"/>
      <c r="S13" s="4"/>
      <c r="T13" s="35"/>
      <c r="U13" s="4"/>
      <c r="V13" s="35"/>
      <c r="W13" s="4"/>
      <c r="X13" s="35"/>
      <c r="Y13" s="4"/>
      <c r="Z13" s="4"/>
      <c r="AA13" s="4"/>
      <c r="AB13" s="27"/>
    </row>
    <row r="14" spans="1:28" ht="22.2" x14ac:dyDescent="0.6">
      <c r="A14" s="95" t="s">
        <v>235</v>
      </c>
      <c r="B14" s="18"/>
      <c r="C14" s="6">
        <v>8611242</v>
      </c>
      <c r="D14" s="292"/>
      <c r="E14" s="6">
        <v>56408882</v>
      </c>
      <c r="F14" s="292"/>
      <c r="G14" s="6">
        <v>3470021</v>
      </c>
      <c r="H14" s="292"/>
      <c r="I14" s="6">
        <v>490423</v>
      </c>
      <c r="J14" s="292"/>
      <c r="K14" s="6">
        <v>929166</v>
      </c>
      <c r="L14" s="292"/>
      <c r="M14" s="6">
        <v>53265283</v>
      </c>
      <c r="N14" s="292"/>
      <c r="O14" s="76">
        <v>0</v>
      </c>
      <c r="P14" s="292"/>
      <c r="Q14" s="6">
        <v>2821928</v>
      </c>
      <c r="R14" s="292"/>
      <c r="S14" s="76">
        <v>0</v>
      </c>
      <c r="T14" s="292"/>
      <c r="U14" s="76">
        <v>0</v>
      </c>
      <c r="V14" s="292"/>
      <c r="W14" s="6">
        <f>SUM(Q14:U14)</f>
        <v>2821928</v>
      </c>
      <c r="X14" s="292"/>
      <c r="Y14" s="86">
        <v>15000000</v>
      </c>
      <c r="Z14" s="6"/>
      <c r="AA14" s="6">
        <f>SUM(C14:O14,W14:Y14)</f>
        <v>140996945</v>
      </c>
      <c r="AB14" s="27"/>
    </row>
    <row r="15" spans="1:28" ht="22.2" x14ac:dyDescent="0.6">
      <c r="A15" s="18" t="s">
        <v>236</v>
      </c>
      <c r="B15" s="18"/>
      <c r="C15" s="6"/>
      <c r="D15" s="292"/>
      <c r="E15" s="6"/>
      <c r="F15" s="292"/>
      <c r="G15" s="6"/>
      <c r="H15" s="292"/>
      <c r="I15" s="6"/>
      <c r="J15" s="292"/>
      <c r="K15" s="6"/>
      <c r="L15" s="292"/>
      <c r="M15" s="6"/>
      <c r="N15" s="292"/>
      <c r="O15" s="6"/>
      <c r="P15" s="292"/>
      <c r="Q15" s="6"/>
      <c r="R15" s="292"/>
      <c r="S15" s="6"/>
      <c r="T15" s="292"/>
      <c r="U15" s="6"/>
      <c r="V15" s="292"/>
      <c r="W15" s="6"/>
      <c r="X15" s="292"/>
      <c r="Y15" s="6"/>
      <c r="Z15" s="6"/>
      <c r="AA15" s="6"/>
    </row>
    <row r="16" spans="1:28" ht="22.2" x14ac:dyDescent="0.6">
      <c r="A16" s="78" t="s">
        <v>206</v>
      </c>
      <c r="B16" s="18"/>
      <c r="C16" s="6"/>
      <c r="D16" s="292"/>
      <c r="E16" s="6"/>
      <c r="F16" s="292"/>
      <c r="G16" s="6"/>
      <c r="H16" s="292"/>
      <c r="I16" s="6"/>
      <c r="J16" s="292"/>
      <c r="K16" s="6"/>
      <c r="L16" s="292"/>
      <c r="M16" s="6"/>
      <c r="N16" s="292"/>
      <c r="O16" s="6"/>
      <c r="P16" s="292"/>
      <c r="Q16" s="6"/>
      <c r="R16" s="292"/>
      <c r="S16" s="6"/>
      <c r="T16" s="292"/>
      <c r="U16" s="6"/>
      <c r="V16" s="292"/>
      <c r="W16" s="6"/>
      <c r="X16" s="292"/>
      <c r="Y16" s="6"/>
      <c r="Z16" s="6"/>
      <c r="AA16" s="6"/>
    </row>
    <row r="17" spans="1:28" x14ac:dyDescent="0.55000000000000004">
      <c r="A17" s="141" t="s">
        <v>217</v>
      </c>
      <c r="B17" s="98">
        <v>17</v>
      </c>
      <c r="C17" s="81">
        <v>0</v>
      </c>
      <c r="D17" s="151"/>
      <c r="E17" s="81">
        <v>0</v>
      </c>
      <c r="F17" s="151"/>
      <c r="G17" s="81">
        <v>0</v>
      </c>
      <c r="H17" s="80"/>
      <c r="I17" s="81">
        <v>0</v>
      </c>
      <c r="J17" s="151"/>
      <c r="K17" s="81">
        <v>0</v>
      </c>
      <c r="L17" s="80"/>
      <c r="M17" s="81">
        <v>-5166745</v>
      </c>
      <c r="N17" s="76"/>
      <c r="O17" s="81">
        <v>0</v>
      </c>
      <c r="P17" s="151"/>
      <c r="Q17" s="81">
        <v>0</v>
      </c>
      <c r="R17" s="151"/>
      <c r="S17" s="81">
        <v>0</v>
      </c>
      <c r="T17" s="151"/>
      <c r="U17" s="81">
        <v>0</v>
      </c>
      <c r="V17" s="151"/>
      <c r="W17" s="81">
        <f ca="1">SUM(Q17:W17)</f>
        <v>0</v>
      </c>
      <c r="X17" s="151"/>
      <c r="Y17" s="81">
        <v>0</v>
      </c>
      <c r="Z17" s="80"/>
      <c r="AA17" s="17">
        <f ca="1">SUM(C17:O17,W17:Y17)</f>
        <v>-5166745</v>
      </c>
    </row>
    <row r="18" spans="1:28" ht="22.2" x14ac:dyDescent="0.6">
      <c r="A18" s="4" t="s">
        <v>207</v>
      </c>
      <c r="B18" s="18"/>
      <c r="C18" s="84">
        <f>SUM(C17:C17)</f>
        <v>0</v>
      </c>
      <c r="D18" s="16"/>
      <c r="E18" s="84">
        <f>SUM(E17:E17)</f>
        <v>0</v>
      </c>
      <c r="F18" s="16"/>
      <c r="G18" s="84">
        <f>SUM(G17:G17)</f>
        <v>0</v>
      </c>
      <c r="H18" s="16"/>
      <c r="I18" s="84">
        <f>SUM(I17:I17)</f>
        <v>0</v>
      </c>
      <c r="J18" s="16"/>
      <c r="K18" s="84">
        <f>SUM(K17:K17)</f>
        <v>0</v>
      </c>
      <c r="L18" s="16"/>
      <c r="M18" s="84">
        <f>SUM(M17:M17)</f>
        <v>-5166745</v>
      </c>
      <c r="N18" s="86"/>
      <c r="O18" s="84">
        <f>SUM(O17:O17)</f>
        <v>0</v>
      </c>
      <c r="P18" s="16"/>
      <c r="Q18" s="84">
        <f>SUM(Q17:Q17)</f>
        <v>0</v>
      </c>
      <c r="R18" s="16"/>
      <c r="S18" s="84">
        <f>SUM(S17:S17)</f>
        <v>0</v>
      </c>
      <c r="T18" s="16"/>
      <c r="U18" s="84">
        <f>SUM(U17:U17)</f>
        <v>0</v>
      </c>
      <c r="V18" s="16"/>
      <c r="W18" s="84">
        <f>SUM(Q18:U18)</f>
        <v>0</v>
      </c>
      <c r="X18" s="16"/>
      <c r="Y18" s="84">
        <f>SUM(Y17:Y17)</f>
        <v>0</v>
      </c>
      <c r="Z18" s="15"/>
      <c r="AA18" s="84">
        <f>SUM(C18:O18,W18:Y18)</f>
        <v>-5166745</v>
      </c>
    </row>
    <row r="19" spans="1:28" ht="22.2" x14ac:dyDescent="0.6">
      <c r="A19" s="4" t="s">
        <v>92</v>
      </c>
      <c r="B19" s="18"/>
      <c r="C19" s="86"/>
      <c r="D19" s="16"/>
      <c r="E19" s="86"/>
      <c r="F19" s="16"/>
      <c r="G19" s="86"/>
      <c r="H19" s="16"/>
      <c r="I19" s="86"/>
      <c r="J19" s="16"/>
      <c r="K19" s="86"/>
      <c r="L19" s="16"/>
      <c r="M19" s="86"/>
      <c r="N19" s="86"/>
      <c r="O19" s="86"/>
      <c r="P19" s="16"/>
      <c r="Q19" s="86"/>
      <c r="R19" s="16"/>
      <c r="S19" s="86"/>
      <c r="T19" s="16"/>
      <c r="U19" s="86"/>
      <c r="V19" s="16"/>
      <c r="W19" s="86"/>
      <c r="X19" s="16"/>
      <c r="Y19" s="86"/>
      <c r="Z19" s="16"/>
      <c r="AA19" s="86"/>
    </row>
    <row r="20" spans="1:28" ht="22.2" x14ac:dyDescent="0.6">
      <c r="A20" s="18" t="s">
        <v>90</v>
      </c>
      <c r="B20" s="18"/>
      <c r="C20" s="84">
        <f>SUM(C18:C18)</f>
        <v>0</v>
      </c>
      <c r="D20" s="16"/>
      <c r="E20" s="84">
        <f>SUM(E18:E18)</f>
        <v>0</v>
      </c>
      <c r="F20" s="16"/>
      <c r="G20" s="84">
        <f>SUM(G18:G18)</f>
        <v>0</v>
      </c>
      <c r="H20" s="16"/>
      <c r="I20" s="84">
        <f>SUM(I18:I18)</f>
        <v>0</v>
      </c>
      <c r="J20" s="16"/>
      <c r="K20" s="84">
        <f>SUM(K18:K18)</f>
        <v>0</v>
      </c>
      <c r="L20" s="16"/>
      <c r="M20" s="84">
        <f>SUM(M18:M18)</f>
        <v>-5166745</v>
      </c>
      <c r="N20" s="86"/>
      <c r="O20" s="84">
        <f>SUM(O18:O18)</f>
        <v>0</v>
      </c>
      <c r="P20" s="16"/>
      <c r="Q20" s="84">
        <f>SUM(Q18:Q18)</f>
        <v>0</v>
      </c>
      <c r="R20" s="16"/>
      <c r="S20" s="84">
        <f>SUM(S18:S18)</f>
        <v>0</v>
      </c>
      <c r="T20" s="16"/>
      <c r="U20" s="84">
        <f>SUM(U18:U18)</f>
        <v>0</v>
      </c>
      <c r="V20" s="16"/>
      <c r="W20" s="84">
        <f>SUM(Q20:U20)</f>
        <v>0</v>
      </c>
      <c r="X20" s="16"/>
      <c r="Y20" s="84">
        <f>SUM(Y18:Y18)</f>
        <v>0</v>
      </c>
      <c r="Z20" s="15"/>
      <c r="AA20" s="84">
        <f>SUM((C20:O20,W20:Y20))</f>
        <v>-5166745</v>
      </c>
    </row>
    <row r="21" spans="1:28" ht="22.2" x14ac:dyDescent="0.6">
      <c r="A21" s="18" t="s">
        <v>147</v>
      </c>
      <c r="B21" s="18"/>
      <c r="C21" s="15"/>
      <c r="D21" s="16"/>
      <c r="E21" s="15"/>
      <c r="F21" s="16"/>
      <c r="G21" s="15"/>
      <c r="H21" s="16"/>
      <c r="I21" s="15"/>
      <c r="J21" s="16"/>
      <c r="K21" s="15"/>
      <c r="L21" s="16"/>
      <c r="M21" s="15"/>
      <c r="N21" s="16"/>
      <c r="O21" s="15"/>
      <c r="P21" s="16"/>
      <c r="Q21" s="15"/>
      <c r="R21" s="83"/>
      <c r="S21" s="15"/>
      <c r="T21" s="83"/>
      <c r="U21" s="15"/>
      <c r="V21" s="83"/>
      <c r="W21" s="15"/>
      <c r="X21" s="16"/>
      <c r="Y21" s="15"/>
      <c r="Z21" s="15"/>
      <c r="AA21" s="15"/>
    </row>
    <row r="22" spans="1:28" ht="22.2" x14ac:dyDescent="0.6">
      <c r="A22" s="20" t="s">
        <v>93</v>
      </c>
      <c r="B22" s="89"/>
      <c r="C22" s="81">
        <v>0</v>
      </c>
      <c r="D22" s="151"/>
      <c r="E22" s="81">
        <v>0</v>
      </c>
      <c r="F22" s="151"/>
      <c r="G22" s="81">
        <v>0</v>
      </c>
      <c r="H22" s="80"/>
      <c r="I22" s="81">
        <v>0</v>
      </c>
      <c r="J22" s="151"/>
      <c r="K22" s="81">
        <v>0</v>
      </c>
      <c r="L22" s="80"/>
      <c r="M22" s="81">
        <v>4812202</v>
      </c>
      <c r="N22" s="76"/>
      <c r="O22" s="81">
        <v>0</v>
      </c>
      <c r="P22" s="151"/>
      <c r="Q22" s="81">
        <v>0</v>
      </c>
      <c r="R22" s="80"/>
      <c r="S22" s="81">
        <v>0</v>
      </c>
      <c r="T22" s="80"/>
      <c r="U22" s="81">
        <v>0</v>
      </c>
      <c r="V22" s="80"/>
      <c r="W22" s="84">
        <f>SUM(Q22:U22)</f>
        <v>0</v>
      </c>
      <c r="X22" s="151"/>
      <c r="Y22" s="81">
        <v>0</v>
      </c>
      <c r="Z22" s="47"/>
      <c r="AA22" s="81">
        <f>SUM((C22:O22,W22:Y22))</f>
        <v>4812202</v>
      </c>
    </row>
    <row r="23" spans="1:28" ht="22.2" x14ac:dyDescent="0.6">
      <c r="A23" s="40" t="s">
        <v>249</v>
      </c>
      <c r="B23" s="18"/>
      <c r="C23" s="96">
        <f>SUM(C22)</f>
        <v>0</v>
      </c>
      <c r="D23" s="16"/>
      <c r="E23" s="96">
        <f>SUM(E22)</f>
        <v>0</v>
      </c>
      <c r="F23" s="16"/>
      <c r="G23" s="96">
        <f>SUM(G22)</f>
        <v>0</v>
      </c>
      <c r="H23" s="16"/>
      <c r="I23" s="96">
        <f>SUM(I22)</f>
        <v>0</v>
      </c>
      <c r="J23" s="16"/>
      <c r="K23" s="96">
        <f>SUM(K22)</f>
        <v>0</v>
      </c>
      <c r="L23" s="16"/>
      <c r="M23" s="96">
        <f>SUM(M22)</f>
        <v>4812202</v>
      </c>
      <c r="N23" s="86"/>
      <c r="O23" s="96">
        <f>SUM(O22)</f>
        <v>0</v>
      </c>
      <c r="P23" s="16"/>
      <c r="Q23" s="96">
        <f>SUM(Q22)</f>
        <v>0</v>
      </c>
      <c r="R23" s="16"/>
      <c r="S23" s="96">
        <f>SUM(S22)</f>
        <v>0</v>
      </c>
      <c r="T23" s="16"/>
      <c r="U23" s="96">
        <f>SUM(U22)</f>
        <v>0</v>
      </c>
      <c r="V23" s="16"/>
      <c r="W23" s="96">
        <f>SUM(Q23:U23)</f>
        <v>0</v>
      </c>
      <c r="X23" s="16"/>
      <c r="Y23" s="96">
        <f>SUM(Y22)</f>
        <v>0</v>
      </c>
      <c r="Z23" s="15"/>
      <c r="AA23" s="84">
        <f>SUM(C23:O23,W23:Y23)</f>
        <v>4812202</v>
      </c>
    </row>
    <row r="24" spans="1:28" ht="22.2" x14ac:dyDescent="0.6">
      <c r="A24" s="150" t="s">
        <v>240</v>
      </c>
      <c r="B24" s="18"/>
      <c r="C24" s="86"/>
      <c r="D24" s="16"/>
      <c r="E24" s="86"/>
      <c r="F24" s="16"/>
      <c r="G24" s="86"/>
      <c r="H24" s="16"/>
      <c r="I24" s="86"/>
      <c r="J24" s="16"/>
      <c r="K24" s="86"/>
      <c r="L24" s="16"/>
      <c r="M24" s="86"/>
      <c r="N24" s="86"/>
      <c r="O24" s="86"/>
      <c r="P24" s="16"/>
      <c r="Q24" s="86"/>
      <c r="R24" s="16"/>
      <c r="S24" s="86"/>
      <c r="T24" s="16"/>
      <c r="U24" s="86"/>
      <c r="V24" s="16"/>
      <c r="W24" s="86"/>
      <c r="X24" s="16"/>
      <c r="Y24" s="86"/>
      <c r="Z24" s="15"/>
      <c r="AA24" s="86"/>
    </row>
    <row r="25" spans="1:28" ht="22.2" x14ac:dyDescent="0.6">
      <c r="A25" s="152" t="s">
        <v>241</v>
      </c>
      <c r="B25" s="98"/>
      <c r="C25" s="81">
        <v>0</v>
      </c>
      <c r="D25" s="16"/>
      <c r="E25" s="81">
        <v>0</v>
      </c>
      <c r="F25" s="16"/>
      <c r="G25" s="81">
        <v>0</v>
      </c>
      <c r="H25" s="16"/>
      <c r="I25" s="81">
        <v>0</v>
      </c>
      <c r="J25" s="16"/>
      <c r="K25" s="81">
        <v>0</v>
      </c>
      <c r="L25" s="16"/>
      <c r="M25" s="81">
        <v>-701107</v>
      </c>
      <c r="N25" s="76"/>
      <c r="O25" s="81">
        <v>0</v>
      </c>
      <c r="P25" s="16"/>
      <c r="Q25" s="81">
        <v>0</v>
      </c>
      <c r="R25" s="16"/>
      <c r="S25" s="81">
        <v>0</v>
      </c>
      <c r="T25" s="16"/>
      <c r="U25" s="81">
        <v>0</v>
      </c>
      <c r="V25" s="16"/>
      <c r="W25" s="81">
        <f>SUM(Q25:U25)</f>
        <v>0</v>
      </c>
      <c r="X25" s="86"/>
      <c r="Y25" s="81">
        <v>0</v>
      </c>
      <c r="Z25" s="16"/>
      <c r="AA25" s="81">
        <f>SUM((C25:O25,W25:Y25))</f>
        <v>-701107</v>
      </c>
    </row>
    <row r="26" spans="1:28" ht="22.8" thickBot="1" x14ac:dyDescent="0.65">
      <c r="A26" s="18" t="s">
        <v>256</v>
      </c>
      <c r="B26" s="18"/>
      <c r="C26" s="126">
        <f>C14+C20+C23+C25</f>
        <v>8611242</v>
      </c>
      <c r="D26" s="86"/>
      <c r="E26" s="126">
        <f>E14+E20+E23+E25</f>
        <v>56408882</v>
      </c>
      <c r="F26" s="86"/>
      <c r="G26" s="126">
        <f>G14+G20+G23+G25</f>
        <v>3470021</v>
      </c>
      <c r="H26" s="86"/>
      <c r="I26" s="126">
        <f>I14+I20+I23+I25</f>
        <v>490423</v>
      </c>
      <c r="J26" s="86"/>
      <c r="K26" s="126">
        <f>K14+K20+K23+K25</f>
        <v>929166</v>
      </c>
      <c r="L26" s="86"/>
      <c r="M26" s="126">
        <f>M14+M20+M23+M25</f>
        <v>52209633</v>
      </c>
      <c r="N26" s="86"/>
      <c r="O26" s="126">
        <f>O14+O20+O23+O25</f>
        <v>0</v>
      </c>
      <c r="P26" s="86"/>
      <c r="Q26" s="126">
        <f>Q14+Q20+Q23+Q25</f>
        <v>2821928</v>
      </c>
      <c r="R26" s="86"/>
      <c r="S26" s="126">
        <f>S14+S20+S23+S25</f>
        <v>0</v>
      </c>
      <c r="T26" s="86"/>
      <c r="U26" s="126">
        <f>U14+U20+U23+U25</f>
        <v>0</v>
      </c>
      <c r="V26" s="86"/>
      <c r="W26" s="126">
        <f>SUM(Q26:U26)</f>
        <v>2821928</v>
      </c>
      <c r="X26" s="86"/>
      <c r="Y26" s="126">
        <f>Y14+Y20+Y23+Y25</f>
        <v>15000000</v>
      </c>
      <c r="Z26" s="86"/>
      <c r="AA26" s="126">
        <f>SUM(C26:O26,W26:Y26)</f>
        <v>139941295</v>
      </c>
    </row>
    <row r="27" spans="1:28" ht="22.2" thickTop="1" x14ac:dyDescent="0.55000000000000004"/>
    <row r="28" spans="1:28" ht="22.2" x14ac:dyDescent="0.6">
      <c r="A28" s="149" t="s">
        <v>280</v>
      </c>
      <c r="B28" s="18"/>
      <c r="C28" s="4"/>
      <c r="D28" s="35"/>
      <c r="E28" s="4"/>
      <c r="F28" s="35"/>
      <c r="G28" s="4"/>
      <c r="H28" s="35"/>
      <c r="I28" s="4"/>
      <c r="J28" s="35"/>
      <c r="K28" s="4"/>
      <c r="L28" s="35"/>
      <c r="M28" s="4"/>
      <c r="N28" s="35"/>
      <c r="O28" s="4"/>
      <c r="P28" s="35"/>
      <c r="Q28" s="4"/>
      <c r="R28" s="35"/>
      <c r="S28" s="4"/>
      <c r="T28" s="35"/>
      <c r="U28" s="4"/>
      <c r="V28" s="35"/>
      <c r="W28" s="4"/>
      <c r="X28" s="35"/>
      <c r="Y28" s="4"/>
      <c r="Z28" s="4"/>
      <c r="AA28" s="4"/>
      <c r="AB28" s="27"/>
    </row>
    <row r="29" spans="1:28" ht="22.2" x14ac:dyDescent="0.6">
      <c r="A29" s="95" t="s">
        <v>283</v>
      </c>
      <c r="B29" s="18"/>
      <c r="C29" s="86">
        <v>8611242</v>
      </c>
      <c r="D29" s="86"/>
      <c r="E29" s="86">
        <v>56408882</v>
      </c>
      <c r="F29" s="86"/>
      <c r="G29" s="86">
        <v>3470021</v>
      </c>
      <c r="H29" s="86"/>
      <c r="I29" s="86">
        <v>490423</v>
      </c>
      <c r="J29" s="86"/>
      <c r="K29" s="86">
        <v>929166</v>
      </c>
      <c r="L29" s="86"/>
      <c r="M29" s="86">
        <v>53294335</v>
      </c>
      <c r="N29" s="86"/>
      <c r="O29" s="86">
        <v>0</v>
      </c>
      <c r="P29" s="86"/>
      <c r="Q29" s="86">
        <v>2821928</v>
      </c>
      <c r="R29" s="292"/>
      <c r="S29" s="86">
        <v>0</v>
      </c>
      <c r="T29" s="292"/>
      <c r="U29" s="86">
        <v>0</v>
      </c>
      <c r="V29" s="292"/>
      <c r="W29" s="86">
        <f>SUM(Q29:U29)</f>
        <v>2821928</v>
      </c>
      <c r="X29" s="292"/>
      <c r="Y29" s="86">
        <v>15000000</v>
      </c>
      <c r="Z29" s="6"/>
      <c r="AA29" s="86">
        <f>SUM(C29:O29,W29:Y29)</f>
        <v>141025997</v>
      </c>
      <c r="AB29" s="27"/>
    </row>
    <row r="30" spans="1:28" x14ac:dyDescent="0.55000000000000004">
      <c r="A30" s="150" t="s">
        <v>239</v>
      </c>
      <c r="B30" s="98">
        <v>3</v>
      </c>
      <c r="C30" s="99">
        <v>0</v>
      </c>
      <c r="D30" s="151"/>
      <c r="E30" s="76">
        <v>0</v>
      </c>
      <c r="F30" s="151"/>
      <c r="G30" s="76">
        <v>0</v>
      </c>
      <c r="H30" s="151"/>
      <c r="I30" s="76">
        <v>0</v>
      </c>
      <c r="J30" s="151"/>
      <c r="K30" s="76">
        <v>0</v>
      </c>
      <c r="L30" s="151"/>
      <c r="M30" s="76">
        <v>-39246</v>
      </c>
      <c r="N30" s="76"/>
      <c r="O30" s="76">
        <v>0</v>
      </c>
      <c r="P30" s="151"/>
      <c r="Q30" s="76">
        <v>0</v>
      </c>
      <c r="R30" s="151"/>
      <c r="S30" s="76">
        <v>-58374</v>
      </c>
      <c r="T30" s="151"/>
      <c r="U30" s="76">
        <v>410167</v>
      </c>
      <c r="V30" s="151"/>
      <c r="W30" s="76">
        <f>SUM(Q30:U30)</f>
        <v>351793</v>
      </c>
      <c r="X30" s="76"/>
      <c r="Y30" s="76">
        <v>0</v>
      </c>
      <c r="Z30" s="151"/>
      <c r="AA30" s="76">
        <f>SUM(C30:O30,W30:Y30)</f>
        <v>312547</v>
      </c>
      <c r="AB30" s="27"/>
    </row>
    <row r="31" spans="1:28" ht="22.8" customHeight="1" x14ac:dyDescent="0.6">
      <c r="A31" s="95" t="s">
        <v>281</v>
      </c>
      <c r="B31" s="18"/>
      <c r="C31" s="96">
        <f>SUM(C29:C30)</f>
        <v>8611242</v>
      </c>
      <c r="D31" s="16"/>
      <c r="E31" s="96">
        <f>SUM(E29:E30)</f>
        <v>56408882</v>
      </c>
      <c r="F31" s="16"/>
      <c r="G31" s="96">
        <f>SUM(G29:G30)</f>
        <v>3470021</v>
      </c>
      <c r="H31" s="16"/>
      <c r="I31" s="96">
        <f>SUM(I29:I30)</f>
        <v>490423</v>
      </c>
      <c r="J31" s="16"/>
      <c r="K31" s="96">
        <f>SUM(K29:K30)</f>
        <v>929166</v>
      </c>
      <c r="L31" s="16"/>
      <c r="M31" s="96">
        <f>SUM(M29:M30)</f>
        <v>53255089</v>
      </c>
      <c r="N31" s="86"/>
      <c r="O31" s="96">
        <f>SUM(O29:O30)</f>
        <v>0</v>
      </c>
      <c r="P31" s="16"/>
      <c r="Q31" s="96">
        <f>SUM(Q29:Q30)</f>
        <v>2821928</v>
      </c>
      <c r="R31" s="16"/>
      <c r="S31" s="96">
        <f>SUM(S29:S30)</f>
        <v>-58374</v>
      </c>
      <c r="T31" s="16"/>
      <c r="U31" s="96">
        <f>SUM(U29:U30)</f>
        <v>410167</v>
      </c>
      <c r="V31" s="16"/>
      <c r="W31" s="96">
        <f>SUM(Q31:U31)</f>
        <v>3173721</v>
      </c>
      <c r="X31" s="86"/>
      <c r="Y31" s="96">
        <f>SUM(Y29:Y30)</f>
        <v>15000000</v>
      </c>
      <c r="Z31" s="15"/>
      <c r="AA31" s="96">
        <f>SUM(C31:O31,W31:Y31)</f>
        <v>141338544</v>
      </c>
    </row>
    <row r="32" spans="1:28" ht="22.2" x14ac:dyDescent="0.6">
      <c r="A32" s="18" t="s">
        <v>236</v>
      </c>
      <c r="B32" s="18"/>
      <c r="C32" s="6"/>
      <c r="D32" s="292"/>
      <c r="E32" s="6"/>
      <c r="F32" s="292"/>
      <c r="G32" s="6"/>
      <c r="H32" s="292"/>
      <c r="I32" s="6"/>
      <c r="J32" s="292"/>
      <c r="K32" s="6"/>
      <c r="L32" s="292"/>
      <c r="M32" s="6"/>
      <c r="N32" s="292"/>
      <c r="O32" s="6"/>
      <c r="P32" s="292"/>
      <c r="Q32" s="6"/>
      <c r="R32" s="292"/>
      <c r="S32" s="6"/>
      <c r="T32" s="292"/>
      <c r="U32" s="6"/>
      <c r="V32" s="292"/>
      <c r="W32" s="6"/>
      <c r="X32" s="292"/>
      <c r="Y32" s="6"/>
      <c r="Z32" s="6"/>
      <c r="AA32" s="6"/>
    </row>
    <row r="33" spans="1:39" ht="22.2" x14ac:dyDescent="0.6">
      <c r="A33" s="78" t="s">
        <v>206</v>
      </c>
      <c r="B33" s="18"/>
      <c r="C33" s="6"/>
      <c r="D33" s="292"/>
      <c r="E33" s="6"/>
      <c r="F33" s="292"/>
      <c r="G33" s="6"/>
      <c r="H33" s="292"/>
      <c r="I33" s="6"/>
      <c r="J33" s="292"/>
      <c r="K33" s="6"/>
      <c r="L33" s="292"/>
      <c r="M33" s="6"/>
      <c r="N33" s="292"/>
      <c r="O33" s="6"/>
      <c r="P33" s="292"/>
      <c r="Q33" s="6"/>
      <c r="R33" s="292"/>
      <c r="S33" s="6"/>
      <c r="T33" s="292"/>
      <c r="U33" s="6"/>
      <c r="V33" s="292"/>
      <c r="W33" s="6"/>
      <c r="X33" s="292"/>
      <c r="Y33" s="6"/>
      <c r="Z33" s="6"/>
      <c r="AA33" s="6"/>
    </row>
    <row r="34" spans="1:39" x14ac:dyDescent="0.55000000000000004">
      <c r="A34" s="141" t="s">
        <v>217</v>
      </c>
      <c r="B34" s="98">
        <v>17</v>
      </c>
      <c r="C34" s="76">
        <v>0</v>
      </c>
      <c r="D34" s="151"/>
      <c r="E34" s="76">
        <v>0</v>
      </c>
      <c r="F34" s="151"/>
      <c r="G34" s="76">
        <v>0</v>
      </c>
      <c r="H34" s="80"/>
      <c r="I34" s="76">
        <v>0</v>
      </c>
      <c r="J34" s="151"/>
      <c r="K34" s="76">
        <v>0</v>
      </c>
      <c r="L34" s="80"/>
      <c r="M34" s="76">
        <v>-6843678</v>
      </c>
      <c r="N34" s="76"/>
      <c r="O34" s="76">
        <v>0</v>
      </c>
      <c r="P34" s="151"/>
      <c r="Q34" s="76">
        <v>0</v>
      </c>
      <c r="R34" s="151"/>
      <c r="S34" s="76">
        <v>0</v>
      </c>
      <c r="T34" s="80"/>
      <c r="U34" s="76">
        <v>0</v>
      </c>
      <c r="V34" s="151"/>
      <c r="W34" s="76">
        <f>SUM(Q34:U34)</f>
        <v>0</v>
      </c>
      <c r="X34" s="80"/>
      <c r="Y34" s="76">
        <v>0</v>
      </c>
      <c r="Z34" s="76"/>
      <c r="AA34" s="76">
        <f>SUM(C34:O34,W34:Y34)</f>
        <v>-6843678</v>
      </c>
      <c r="AB34" s="47"/>
      <c r="AC34" s="76"/>
      <c r="AD34" s="47"/>
      <c r="AE34" s="76"/>
      <c r="AF34" s="47"/>
      <c r="AG34" s="76"/>
      <c r="AH34" s="47"/>
      <c r="AI34" s="76">
        <v>0</v>
      </c>
      <c r="AJ34" s="47"/>
      <c r="AK34" s="76">
        <v>0</v>
      </c>
      <c r="AL34" s="80"/>
      <c r="AM34" s="76">
        <f>SUM(O34:Y34,AI34:AK34)</f>
        <v>0</v>
      </c>
    </row>
    <row r="35" spans="1:39" ht="22.2" x14ac:dyDescent="0.6">
      <c r="A35" s="141" t="s">
        <v>301</v>
      </c>
      <c r="B35" s="98">
        <v>13</v>
      </c>
      <c r="C35" s="81">
        <v>0</v>
      </c>
      <c r="D35" s="151"/>
      <c r="E35" s="81">
        <v>0</v>
      </c>
      <c r="F35" s="151"/>
      <c r="G35" s="81">
        <v>0</v>
      </c>
      <c r="H35" s="80"/>
      <c r="I35" s="81">
        <v>0</v>
      </c>
      <c r="J35" s="151"/>
      <c r="K35" s="81">
        <v>0</v>
      </c>
      <c r="L35" s="80"/>
      <c r="M35" s="81">
        <v>0</v>
      </c>
      <c r="N35" s="76"/>
      <c r="O35" s="81">
        <v>-6088210</v>
      </c>
      <c r="P35" s="151"/>
      <c r="Q35" s="81">
        <v>0</v>
      </c>
      <c r="R35" s="151"/>
      <c r="S35" s="81">
        <v>0</v>
      </c>
      <c r="T35" s="151"/>
      <c r="U35" s="81">
        <v>0</v>
      </c>
      <c r="V35" s="151"/>
      <c r="W35" s="84">
        <f>SUM(Q35:U35)</f>
        <v>0</v>
      </c>
      <c r="X35" s="151"/>
      <c r="Y35" s="81">
        <v>0</v>
      </c>
      <c r="Z35" s="80"/>
      <c r="AA35" s="81">
        <f>SUM(C35:O35,W35:Y35)</f>
        <v>-6088210</v>
      </c>
    </row>
    <row r="36" spans="1:39" ht="22.2" x14ac:dyDescent="0.6">
      <c r="A36" s="4" t="s">
        <v>207</v>
      </c>
      <c r="B36" s="18"/>
      <c r="C36" s="84">
        <f>SUM(C34:C35)</f>
        <v>0</v>
      </c>
      <c r="D36" s="16"/>
      <c r="E36" s="84">
        <f>SUM(E34:E35)</f>
        <v>0</v>
      </c>
      <c r="F36" s="16"/>
      <c r="G36" s="84">
        <f>SUM(G34:G35)</f>
        <v>0</v>
      </c>
      <c r="H36" s="16"/>
      <c r="I36" s="84">
        <f>SUM(I34:I35)</f>
        <v>0</v>
      </c>
      <c r="J36" s="16"/>
      <c r="K36" s="84">
        <f>SUM(K34:K35)</f>
        <v>0</v>
      </c>
      <c r="L36" s="16"/>
      <c r="M36" s="84">
        <f>SUM(M34:M35)</f>
        <v>-6843678</v>
      </c>
      <c r="N36" s="86"/>
      <c r="O36" s="84">
        <f>SUM(O34:O35)</f>
        <v>-6088210</v>
      </c>
      <c r="P36" s="16"/>
      <c r="Q36" s="84">
        <f>SUM(Q34:Q35)</f>
        <v>0</v>
      </c>
      <c r="R36" s="16"/>
      <c r="S36" s="84">
        <f>SUM(S34:S35)</f>
        <v>0</v>
      </c>
      <c r="T36" s="16"/>
      <c r="U36" s="84">
        <f>SUM(U34:U35)</f>
        <v>0</v>
      </c>
      <c r="V36" s="16"/>
      <c r="W36" s="96">
        <f>SUM(Q36:U36)</f>
        <v>0</v>
      </c>
      <c r="X36" s="16"/>
      <c r="Y36" s="84">
        <f>W36</f>
        <v>0</v>
      </c>
      <c r="Z36" s="15"/>
      <c r="AA36" s="96">
        <f>SUM(C36:O36,W36:Y36)</f>
        <v>-12931888</v>
      </c>
    </row>
    <row r="37" spans="1:39" ht="22.2" x14ac:dyDescent="0.6">
      <c r="A37" s="4" t="s">
        <v>92</v>
      </c>
      <c r="B37" s="18"/>
      <c r="C37" s="86"/>
      <c r="D37" s="16"/>
      <c r="E37" s="86"/>
      <c r="F37" s="16"/>
      <c r="G37" s="86"/>
      <c r="H37" s="16"/>
      <c r="I37" s="86"/>
      <c r="J37" s="16"/>
      <c r="K37" s="86"/>
      <c r="L37" s="16"/>
      <c r="M37" s="86"/>
      <c r="N37" s="86"/>
      <c r="O37" s="86"/>
      <c r="P37" s="16"/>
      <c r="Q37" s="86"/>
      <c r="R37" s="16"/>
      <c r="S37" s="86"/>
      <c r="T37" s="16"/>
      <c r="U37" s="86"/>
      <c r="V37" s="16"/>
      <c r="W37" s="86"/>
      <c r="X37" s="16"/>
      <c r="Y37" s="86"/>
      <c r="Z37" s="16"/>
      <c r="AA37" s="86"/>
    </row>
    <row r="38" spans="1:39" ht="22.2" x14ac:dyDescent="0.6">
      <c r="A38" s="18" t="s">
        <v>90</v>
      </c>
      <c r="B38" s="18"/>
      <c r="C38" s="84">
        <f>SUM(C36:C36)</f>
        <v>0</v>
      </c>
      <c r="D38" s="16"/>
      <c r="E38" s="84">
        <f>SUM(E36:E36)</f>
        <v>0</v>
      </c>
      <c r="F38" s="16"/>
      <c r="G38" s="84">
        <f>SUM(G36:G36)</f>
        <v>0</v>
      </c>
      <c r="H38" s="16"/>
      <c r="I38" s="84">
        <f>SUM(I36:I36)</f>
        <v>0</v>
      </c>
      <c r="J38" s="16"/>
      <c r="K38" s="84">
        <f>SUM(K36:K36)</f>
        <v>0</v>
      </c>
      <c r="L38" s="16"/>
      <c r="M38" s="84">
        <f>SUM(M36:M36)</f>
        <v>-6843678</v>
      </c>
      <c r="N38" s="86"/>
      <c r="O38" s="84">
        <f>SUM(O36:O36)</f>
        <v>-6088210</v>
      </c>
      <c r="P38" s="16"/>
      <c r="Q38" s="84">
        <f>SUM(Q36:Q36)</f>
        <v>0</v>
      </c>
      <c r="R38" s="16"/>
      <c r="S38" s="84">
        <f>SUM(S36:S36)</f>
        <v>0</v>
      </c>
      <c r="T38" s="16"/>
      <c r="U38" s="84">
        <f>SUM(U36:U36)</f>
        <v>0</v>
      </c>
      <c r="V38" s="16"/>
      <c r="W38" s="84">
        <f>SUM(Q38:U38)</f>
        <v>0</v>
      </c>
      <c r="X38" s="16"/>
      <c r="Y38" s="84">
        <f>W38</f>
        <v>0</v>
      </c>
      <c r="Z38" s="15"/>
      <c r="AA38" s="84">
        <f>SUM(C38:O38,W38:Y38)</f>
        <v>-12931888</v>
      </c>
    </row>
    <row r="39" spans="1:39" ht="22.2" x14ac:dyDescent="0.6">
      <c r="A39" s="18" t="s">
        <v>147</v>
      </c>
      <c r="B39" s="18"/>
      <c r="C39" s="15"/>
      <c r="D39" s="16"/>
      <c r="E39" s="15"/>
      <c r="F39" s="16"/>
      <c r="G39" s="15"/>
      <c r="H39" s="16"/>
      <c r="I39" s="15"/>
      <c r="J39" s="16"/>
      <c r="K39" s="15"/>
      <c r="L39" s="16"/>
      <c r="M39" s="15"/>
      <c r="N39" s="16"/>
      <c r="O39" s="15"/>
      <c r="P39" s="16"/>
      <c r="Q39" s="15"/>
      <c r="R39" s="83"/>
      <c r="S39" s="15"/>
      <c r="T39" s="83"/>
      <c r="U39" s="15"/>
      <c r="V39" s="83"/>
      <c r="W39" s="15"/>
      <c r="X39" s="16"/>
      <c r="Y39" s="15"/>
      <c r="Z39" s="15"/>
      <c r="AA39" s="15"/>
    </row>
    <row r="40" spans="1:39" x14ac:dyDescent="0.55000000000000004">
      <c r="A40" s="20" t="s">
        <v>93</v>
      </c>
      <c r="B40" s="89"/>
      <c r="C40" s="76">
        <v>0</v>
      </c>
      <c r="D40" s="151"/>
      <c r="E40" s="76">
        <v>0</v>
      </c>
      <c r="F40" s="151"/>
      <c r="G40" s="76">
        <v>0</v>
      </c>
      <c r="H40" s="80"/>
      <c r="I40" s="76">
        <v>0</v>
      </c>
      <c r="J40" s="151"/>
      <c r="K40" s="76">
        <v>0</v>
      </c>
      <c r="L40" s="80"/>
      <c r="M40" s="76">
        <f>'PL7-14'!H138</f>
        <v>3805664</v>
      </c>
      <c r="N40" s="76"/>
      <c r="O40" s="76">
        <v>0</v>
      </c>
      <c r="P40" s="151"/>
      <c r="Q40" s="76">
        <v>0</v>
      </c>
      <c r="R40" s="80"/>
      <c r="S40" s="76">
        <v>0</v>
      </c>
      <c r="T40" s="80"/>
      <c r="U40" s="76">
        <v>0</v>
      </c>
      <c r="V40" s="80"/>
      <c r="W40" s="76">
        <f>SUM(Q40:U40)</f>
        <v>0</v>
      </c>
      <c r="X40" s="151"/>
      <c r="Y40" s="76">
        <f>W40</f>
        <v>0</v>
      </c>
      <c r="Z40" s="151"/>
      <c r="AA40" s="76">
        <f>SUM(C40:O40,W40:Y40)</f>
        <v>3805664</v>
      </c>
    </row>
    <row r="41" spans="1:39" x14ac:dyDescent="0.55000000000000004">
      <c r="A41" s="20" t="s">
        <v>94</v>
      </c>
      <c r="B41" s="89"/>
      <c r="C41" s="76"/>
      <c r="D41" s="151"/>
      <c r="E41" s="76"/>
      <c r="F41" s="151"/>
      <c r="G41" s="76"/>
      <c r="H41" s="80"/>
      <c r="I41" s="76"/>
      <c r="J41" s="151"/>
      <c r="K41" s="76"/>
      <c r="L41" s="80"/>
      <c r="M41" s="76"/>
      <c r="N41" s="76"/>
      <c r="O41" s="76"/>
      <c r="P41" s="151"/>
      <c r="Q41" s="76"/>
      <c r="R41" s="80"/>
      <c r="S41" s="76"/>
      <c r="T41" s="80"/>
      <c r="U41" s="76"/>
      <c r="V41" s="80"/>
      <c r="W41" s="76"/>
      <c r="X41" s="151"/>
      <c r="Y41" s="76"/>
      <c r="Z41" s="47"/>
      <c r="AA41" s="76"/>
    </row>
    <row r="42" spans="1:39" x14ac:dyDescent="0.55000000000000004">
      <c r="A42" s="289" t="s">
        <v>322</v>
      </c>
      <c r="B42" s="89"/>
      <c r="C42" s="76">
        <v>0</v>
      </c>
      <c r="D42" s="151"/>
      <c r="E42" s="76">
        <v>0</v>
      </c>
      <c r="F42" s="151"/>
      <c r="G42" s="76">
        <v>0</v>
      </c>
      <c r="H42" s="80"/>
      <c r="I42" s="76">
        <v>0</v>
      </c>
      <c r="J42" s="151"/>
      <c r="K42" s="76">
        <v>0</v>
      </c>
      <c r="L42" s="80"/>
      <c r="M42" s="76">
        <v>-157348</v>
      </c>
      <c r="N42" s="76"/>
      <c r="O42" s="76">
        <v>0</v>
      </c>
      <c r="P42" s="151"/>
      <c r="Q42" s="76">
        <v>0</v>
      </c>
      <c r="R42" s="80"/>
      <c r="S42" s="76">
        <v>0</v>
      </c>
      <c r="T42" s="80"/>
      <c r="U42" s="76">
        <v>0</v>
      </c>
      <c r="V42" s="80"/>
      <c r="W42" s="76">
        <f>SUM(Q42:U42)</f>
        <v>0</v>
      </c>
      <c r="X42" s="151"/>
      <c r="Y42" s="76">
        <v>0</v>
      </c>
      <c r="Z42" s="151"/>
      <c r="AA42" s="76">
        <f t="shared" ref="AA42:AA43" si="0">SUM(C42:O42,W42:Y42)</f>
        <v>-157348</v>
      </c>
      <c r="AB42" s="27"/>
    </row>
    <row r="43" spans="1:39" x14ac:dyDescent="0.55000000000000004">
      <c r="A43" s="289" t="s">
        <v>323</v>
      </c>
      <c r="B43" s="89"/>
      <c r="C43" s="81">
        <v>0</v>
      </c>
      <c r="D43" s="151"/>
      <c r="E43" s="81">
        <v>0</v>
      </c>
      <c r="F43" s="151"/>
      <c r="G43" s="81">
        <v>0</v>
      </c>
      <c r="H43" s="80"/>
      <c r="I43" s="81">
        <v>0</v>
      </c>
      <c r="J43" s="151"/>
      <c r="K43" s="81">
        <v>0</v>
      </c>
      <c r="L43" s="80"/>
      <c r="M43" s="81">
        <v>0</v>
      </c>
      <c r="N43" s="76"/>
      <c r="O43" s="81">
        <v>0</v>
      </c>
      <c r="P43" s="151"/>
      <c r="Q43" s="81">
        <v>2269579</v>
      </c>
      <c r="R43" s="80"/>
      <c r="S43" s="81">
        <v>-48506</v>
      </c>
      <c r="T43" s="80"/>
      <c r="U43" s="81">
        <v>0</v>
      </c>
      <c r="V43" s="80"/>
      <c r="W43" s="81">
        <f>SUM(Q43:U43)</f>
        <v>2221073</v>
      </c>
      <c r="X43" s="151"/>
      <c r="Y43" s="81">
        <v>0</v>
      </c>
      <c r="Z43" s="47"/>
      <c r="AA43" s="76">
        <f t="shared" si="0"/>
        <v>2221073</v>
      </c>
    </row>
    <row r="44" spans="1:39" ht="22.2" x14ac:dyDescent="0.6">
      <c r="A44" s="40" t="s">
        <v>249</v>
      </c>
      <c r="B44" s="18"/>
      <c r="C44" s="96">
        <f>SUM(C40:C43)</f>
        <v>0</v>
      </c>
      <c r="D44" s="86"/>
      <c r="E44" s="96">
        <f t="shared" ref="E44:Y44" si="1">SUM(E40:E43)</f>
        <v>0</v>
      </c>
      <c r="F44" s="86"/>
      <c r="G44" s="96">
        <f t="shared" si="1"/>
        <v>0</v>
      </c>
      <c r="H44" s="86"/>
      <c r="I44" s="96">
        <f t="shared" si="1"/>
        <v>0</v>
      </c>
      <c r="J44" s="86"/>
      <c r="K44" s="96">
        <f t="shared" si="1"/>
        <v>0</v>
      </c>
      <c r="L44" s="86"/>
      <c r="M44" s="96">
        <f t="shared" si="1"/>
        <v>3648316</v>
      </c>
      <c r="N44" s="86"/>
      <c r="O44" s="96">
        <f t="shared" si="1"/>
        <v>0</v>
      </c>
      <c r="P44" s="86"/>
      <c r="Q44" s="96">
        <f t="shared" si="1"/>
        <v>2269579</v>
      </c>
      <c r="R44" s="86"/>
      <c r="S44" s="96">
        <f t="shared" si="1"/>
        <v>-48506</v>
      </c>
      <c r="T44" s="86"/>
      <c r="U44" s="96">
        <f t="shared" si="1"/>
        <v>0</v>
      </c>
      <c r="V44" s="86"/>
      <c r="W44" s="96">
        <f>SUM(Q44:U44)</f>
        <v>2221073</v>
      </c>
      <c r="X44" s="86"/>
      <c r="Y44" s="96">
        <f t="shared" si="1"/>
        <v>0</v>
      </c>
      <c r="Z44" s="86"/>
      <c r="AA44" s="96">
        <f>SUM(C44:O44,W44:Y44)</f>
        <v>5869389</v>
      </c>
    </row>
    <row r="45" spans="1:39" ht="22.2" x14ac:dyDescent="0.6">
      <c r="A45" s="150" t="s">
        <v>240</v>
      </c>
      <c r="B45" s="18"/>
      <c r="C45" s="86"/>
      <c r="D45" s="16"/>
      <c r="E45" s="86"/>
      <c r="F45" s="16"/>
      <c r="G45" s="86"/>
      <c r="H45" s="16"/>
      <c r="I45" s="86"/>
      <c r="J45" s="16"/>
      <c r="K45" s="86"/>
      <c r="L45" s="16"/>
      <c r="M45" s="86"/>
      <c r="N45" s="86"/>
      <c r="O45" s="86"/>
      <c r="P45" s="16"/>
      <c r="Q45" s="86"/>
      <c r="R45" s="16"/>
      <c r="S45" s="86"/>
      <c r="T45" s="16"/>
      <c r="U45" s="86"/>
      <c r="V45" s="16"/>
      <c r="W45" s="86"/>
      <c r="X45" s="16"/>
      <c r="Y45" s="86"/>
      <c r="Z45" s="15"/>
      <c r="AA45" s="86"/>
    </row>
    <row r="46" spans="1:39" ht="22.2" x14ac:dyDescent="0.6">
      <c r="A46" s="152" t="s">
        <v>241</v>
      </c>
      <c r="B46" s="98"/>
      <c r="C46" s="81">
        <v>0</v>
      </c>
      <c r="D46" s="16"/>
      <c r="E46" s="81">
        <v>0</v>
      </c>
      <c r="F46" s="16"/>
      <c r="G46" s="81">
        <v>0</v>
      </c>
      <c r="H46" s="16"/>
      <c r="I46" s="81">
        <v>0</v>
      </c>
      <c r="J46" s="16"/>
      <c r="K46" s="81">
        <v>0</v>
      </c>
      <c r="L46" s="16"/>
      <c r="M46" s="81">
        <v>-752888</v>
      </c>
      <c r="N46" s="76"/>
      <c r="O46" s="81">
        <v>0</v>
      </c>
      <c r="P46" s="16"/>
      <c r="Q46" s="81">
        <v>0</v>
      </c>
      <c r="R46" s="16"/>
      <c r="S46" s="81">
        <v>0</v>
      </c>
      <c r="T46" s="16"/>
      <c r="U46" s="81">
        <v>0</v>
      </c>
      <c r="V46" s="16"/>
      <c r="W46" s="81">
        <f>SUM(Q46:U46)</f>
        <v>0</v>
      </c>
      <c r="X46" s="86"/>
      <c r="Y46" s="81">
        <v>0</v>
      </c>
      <c r="Z46" s="16"/>
      <c r="AA46" s="81">
        <f>SUM(C46:O46,W46:Y46)</f>
        <v>-752888</v>
      </c>
    </row>
    <row r="47" spans="1:39" ht="22.8" thickBot="1" x14ac:dyDescent="0.65">
      <c r="A47" s="18" t="s">
        <v>282</v>
      </c>
      <c r="B47" s="18"/>
      <c r="C47" s="126">
        <f t="shared" ref="C47:M47" si="2">C38+C44+C31+C46</f>
        <v>8611242</v>
      </c>
      <c r="D47" s="86"/>
      <c r="E47" s="126">
        <f t="shared" si="2"/>
        <v>56408882</v>
      </c>
      <c r="F47" s="86"/>
      <c r="G47" s="126">
        <f t="shared" si="2"/>
        <v>3470021</v>
      </c>
      <c r="H47" s="86"/>
      <c r="I47" s="126">
        <f t="shared" si="2"/>
        <v>490423</v>
      </c>
      <c r="J47" s="86"/>
      <c r="K47" s="126">
        <f t="shared" si="2"/>
        <v>929166</v>
      </c>
      <c r="L47" s="86"/>
      <c r="M47" s="126">
        <f t="shared" si="2"/>
        <v>49306839</v>
      </c>
      <c r="N47" s="86"/>
      <c r="O47" s="126">
        <f>O38+O44+O31+O46</f>
        <v>-6088210</v>
      </c>
      <c r="P47" s="86"/>
      <c r="Q47" s="126">
        <f>Q38+Q44+Q31+Q46</f>
        <v>5091507</v>
      </c>
      <c r="R47" s="86"/>
      <c r="S47" s="126">
        <f>S38+S44+S31+S46</f>
        <v>-106880</v>
      </c>
      <c r="T47" s="86"/>
      <c r="U47" s="126">
        <f>U38+U44+U31+U46</f>
        <v>410167</v>
      </c>
      <c r="V47" s="86"/>
      <c r="W47" s="126">
        <f>SUM(Q47:U47)</f>
        <v>5394794</v>
      </c>
      <c r="X47" s="86"/>
      <c r="Y47" s="126">
        <f>Y38+Y44+Y31+Y46</f>
        <v>15000000</v>
      </c>
      <c r="Z47" s="86"/>
      <c r="AA47" s="126">
        <f>SUM(C47:O47,W47:Y47)</f>
        <v>133523157</v>
      </c>
    </row>
    <row r="48" spans="1:39" ht="22.2" thickTop="1" x14ac:dyDescent="0.55000000000000004">
      <c r="M48" s="296"/>
      <c r="AA48" s="296"/>
    </row>
  </sheetData>
  <mergeCells count="2">
    <mergeCell ref="C4:AA4"/>
    <mergeCell ref="Q5:W5"/>
  </mergeCells>
  <pageMargins left="0.7" right="0.7" top="0.48" bottom="0.5" header="0.5" footer="0.5"/>
  <pageSetup paperSize="9" scale="43" firstPageNumber="17" orientation="landscape" useFirstPageNumber="1" r:id="rId1"/>
  <headerFooter alignWithMargins="0">
    <oddFooter>&amp;Lหมายเหตุประกอบงบการเงินเป็นส่วนหนึ่งของงบการเงินนี้
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B2D4-3392-423C-9855-188F51241D09}">
  <dimension ref="A1:J148"/>
  <sheetViews>
    <sheetView tabSelected="1" view="pageBreakPreview" topLeftCell="A139" zoomScale="85" zoomScaleNormal="80" zoomScaleSheetLayoutView="85" workbookViewId="0">
      <selection activeCell="G136" sqref="G136"/>
    </sheetView>
  </sheetViews>
  <sheetFormatPr defaultColWidth="9.125" defaultRowHeight="23.25" customHeight="1" x14ac:dyDescent="0.55000000000000004"/>
  <cols>
    <col min="1" max="1" width="48.375" style="162" customWidth="1"/>
    <col min="2" max="2" width="8" style="161" customWidth="1"/>
    <col min="3" max="3" width="15.25" style="162" customWidth="1"/>
    <col min="4" max="4" width="1.25" style="162" customWidth="1"/>
    <col min="5" max="5" width="13" style="162" bestFit="1" customWidth="1"/>
    <col min="6" max="6" width="1.25" style="162" customWidth="1"/>
    <col min="7" max="7" width="14.125" style="162" customWidth="1"/>
    <col min="8" max="8" width="1.25" style="162" customWidth="1"/>
    <col min="9" max="9" width="13.875" style="162" customWidth="1"/>
    <col min="10" max="16384" width="9.125" style="162"/>
  </cols>
  <sheetData>
    <row r="1" spans="1:9" ht="22.5" customHeight="1" x14ac:dyDescent="0.6">
      <c r="A1" s="336" t="s">
        <v>36</v>
      </c>
      <c r="B1" s="337"/>
      <c r="G1" s="373"/>
      <c r="H1" s="373"/>
      <c r="I1" s="373"/>
    </row>
    <row r="2" spans="1:9" ht="22.5" customHeight="1" x14ac:dyDescent="0.6">
      <c r="A2" s="336" t="s">
        <v>148</v>
      </c>
      <c r="B2" s="337"/>
      <c r="G2" s="373"/>
      <c r="H2" s="373"/>
      <c r="I2" s="373"/>
    </row>
    <row r="3" spans="1:9" ht="21" customHeight="1" x14ac:dyDescent="0.6">
      <c r="A3" s="170"/>
      <c r="B3" s="195"/>
      <c r="H3" s="338" t="s">
        <v>75</v>
      </c>
    </row>
    <row r="4" spans="1:9" ht="21" customHeight="1" x14ac:dyDescent="0.6">
      <c r="A4" s="173"/>
      <c r="B4" s="162"/>
      <c r="C4" s="363" t="s">
        <v>37</v>
      </c>
      <c r="D4" s="363"/>
      <c r="E4" s="363"/>
      <c r="F4" s="170"/>
      <c r="G4" s="363" t="s">
        <v>35</v>
      </c>
      <c r="H4" s="363"/>
      <c r="I4" s="363"/>
    </row>
    <row r="5" spans="1:9" ht="24" customHeight="1" x14ac:dyDescent="0.55000000000000004">
      <c r="A5" s="173"/>
      <c r="B5" s="162"/>
      <c r="C5" s="374" t="s">
        <v>255</v>
      </c>
      <c r="D5" s="374"/>
      <c r="E5" s="374"/>
      <c r="F5"/>
      <c r="G5" s="374" t="s">
        <v>255</v>
      </c>
      <c r="H5" s="374"/>
      <c r="I5" s="374"/>
    </row>
    <row r="6" spans="1:9" ht="21" customHeight="1" x14ac:dyDescent="0.55000000000000004">
      <c r="A6" s="173"/>
      <c r="B6" s="162"/>
      <c r="C6" s="375" t="s">
        <v>254</v>
      </c>
      <c r="D6" s="375"/>
      <c r="E6" s="375"/>
      <c r="F6" s="172"/>
      <c r="G6" s="375" t="s">
        <v>254</v>
      </c>
      <c r="H6" s="375"/>
      <c r="I6" s="375"/>
    </row>
    <row r="7" spans="1:9" ht="21.75" customHeight="1" x14ac:dyDescent="0.55000000000000004">
      <c r="A7" s="173"/>
      <c r="B7" s="161" t="s">
        <v>1</v>
      </c>
      <c r="C7" s="339" t="s">
        <v>279</v>
      </c>
      <c r="D7" s="171"/>
      <c r="E7" s="339" t="s">
        <v>234</v>
      </c>
      <c r="F7" s="173"/>
      <c r="G7" s="339" t="s">
        <v>279</v>
      </c>
      <c r="H7" s="171"/>
      <c r="I7" s="339" t="s">
        <v>234</v>
      </c>
    </row>
    <row r="8" spans="1:9" ht="21" customHeight="1" x14ac:dyDescent="0.6">
      <c r="A8" s="340" t="s">
        <v>26</v>
      </c>
      <c r="B8" s="192"/>
      <c r="C8" s="178"/>
      <c r="D8" s="178"/>
      <c r="E8" s="178"/>
      <c r="F8" s="178"/>
      <c r="G8" s="178"/>
      <c r="H8" s="178"/>
      <c r="I8" s="178"/>
    </row>
    <row r="9" spans="1:9" ht="21" customHeight="1" x14ac:dyDescent="0.55000000000000004">
      <c r="A9" t="s">
        <v>145</v>
      </c>
      <c r="C9" s="178">
        <v>28311015</v>
      </c>
      <c r="D9" s="178"/>
      <c r="E9" s="178">
        <v>17395209</v>
      </c>
      <c r="F9" s="178"/>
      <c r="G9" s="178">
        <v>3805664</v>
      </c>
      <c r="H9" s="178"/>
      <c r="I9" s="178">
        <v>4812202</v>
      </c>
    </row>
    <row r="10" spans="1:9" ht="21" customHeight="1" x14ac:dyDescent="0.55000000000000004">
      <c r="A10" s="338" t="s">
        <v>179</v>
      </c>
      <c r="C10" s="178"/>
      <c r="D10" s="178"/>
      <c r="E10" s="178"/>
      <c r="F10" s="178"/>
      <c r="G10" s="178"/>
      <c r="H10" s="178"/>
      <c r="I10" s="178"/>
    </row>
    <row r="11" spans="1:9" ht="21" customHeight="1" x14ac:dyDescent="0.55000000000000004">
      <c r="A11" t="s">
        <v>133</v>
      </c>
      <c r="C11" s="178">
        <v>15312526</v>
      </c>
      <c r="D11" s="178"/>
      <c r="E11" s="178">
        <v>11501037</v>
      </c>
      <c r="F11" s="178"/>
      <c r="G11" s="178">
        <v>1221844</v>
      </c>
      <c r="H11" s="178"/>
      <c r="I11" s="178">
        <v>1117087</v>
      </c>
    </row>
    <row r="12" spans="1:9" ht="21" customHeight="1" x14ac:dyDescent="0.55000000000000004">
      <c r="A12" t="s">
        <v>69</v>
      </c>
      <c r="C12" s="178">
        <v>1031544</v>
      </c>
      <c r="D12" s="178"/>
      <c r="E12" s="178">
        <v>1019309</v>
      </c>
      <c r="F12" s="178"/>
      <c r="G12" s="178">
        <v>5009</v>
      </c>
      <c r="H12" s="178"/>
      <c r="I12" s="178">
        <v>5397</v>
      </c>
    </row>
    <row r="13" spans="1:9" ht="21" customHeight="1" x14ac:dyDescent="0.55000000000000004">
      <c r="A13" t="s">
        <v>140</v>
      </c>
      <c r="C13" s="178">
        <v>4428001</v>
      </c>
      <c r="D13" s="178"/>
      <c r="E13" s="178">
        <v>4356127</v>
      </c>
      <c r="F13" s="178"/>
      <c r="G13" s="178">
        <v>105656</v>
      </c>
      <c r="H13" s="178"/>
      <c r="I13" s="178">
        <v>98260</v>
      </c>
    </row>
    <row r="14" spans="1:9" ht="21" customHeight="1" x14ac:dyDescent="0.55000000000000004">
      <c r="A14" t="s">
        <v>242</v>
      </c>
      <c r="C14" s="178">
        <v>101057</v>
      </c>
      <c r="D14" s="178"/>
      <c r="E14" s="178">
        <v>162019</v>
      </c>
      <c r="G14" s="180">
        <v>12973</v>
      </c>
      <c r="I14" s="180">
        <v>-619</v>
      </c>
    </row>
    <row r="15" spans="1:9" ht="21" customHeight="1" x14ac:dyDescent="0.55000000000000004">
      <c r="A15" t="s">
        <v>244</v>
      </c>
    </row>
    <row r="16" spans="1:9" ht="21" customHeight="1" x14ac:dyDescent="0.55000000000000004">
      <c r="A16" t="s">
        <v>243</v>
      </c>
      <c r="C16" s="178">
        <v>-10583</v>
      </c>
      <c r="D16" s="178"/>
      <c r="E16" s="178">
        <v>-19449</v>
      </c>
      <c r="F16" s="178"/>
      <c r="G16" s="178">
        <v>-50980</v>
      </c>
      <c r="H16" s="178"/>
      <c r="I16" s="178">
        <v>8789</v>
      </c>
    </row>
    <row r="17" spans="1:9" ht="21" customHeight="1" x14ac:dyDescent="0.55000000000000004">
      <c r="A17" t="s">
        <v>20</v>
      </c>
      <c r="C17" s="178">
        <v>-726065</v>
      </c>
      <c r="D17" s="178"/>
      <c r="E17" s="178">
        <v>-786816</v>
      </c>
      <c r="F17" s="178"/>
      <c r="G17" s="178">
        <v>-1340089</v>
      </c>
      <c r="H17" s="178"/>
      <c r="I17" s="178">
        <v>-3454106</v>
      </c>
    </row>
    <row r="18" spans="1:9" ht="21" customHeight="1" x14ac:dyDescent="0.55000000000000004">
      <c r="A18" t="s">
        <v>46</v>
      </c>
      <c r="C18" s="178">
        <v>-79550</v>
      </c>
      <c r="D18" s="178"/>
      <c r="E18" s="178">
        <v>-85923</v>
      </c>
      <c r="F18" s="178"/>
      <c r="G18" s="178">
        <v>-5381053</v>
      </c>
      <c r="H18" s="178"/>
      <c r="I18" s="178">
        <v>-8799123</v>
      </c>
    </row>
    <row r="19" spans="1:9" ht="21" customHeight="1" x14ac:dyDescent="0.55000000000000004">
      <c r="A19" t="s">
        <v>62</v>
      </c>
      <c r="C19" s="178">
        <v>12342210</v>
      </c>
      <c r="D19" s="178"/>
      <c r="E19" s="178">
        <v>10260925</v>
      </c>
      <c r="F19" s="178"/>
      <c r="G19" s="178">
        <v>3538938</v>
      </c>
      <c r="H19" s="178"/>
      <c r="I19" s="178">
        <v>3426367</v>
      </c>
    </row>
    <row r="20" spans="1:9" ht="21" customHeight="1" x14ac:dyDescent="0.55000000000000004">
      <c r="A20" t="s">
        <v>73</v>
      </c>
      <c r="C20" s="178">
        <v>-1575478</v>
      </c>
      <c r="D20" s="178"/>
      <c r="E20" s="178">
        <v>-8073002</v>
      </c>
      <c r="F20" s="178"/>
      <c r="G20" s="67">
        <v>-834055</v>
      </c>
      <c r="H20" s="178"/>
      <c r="I20" s="67">
        <v>0</v>
      </c>
    </row>
    <row r="21" spans="1:9" ht="21" customHeight="1" x14ac:dyDescent="0.55000000000000004">
      <c r="A21" t="s">
        <v>261</v>
      </c>
      <c r="C21" s="67">
        <v>0</v>
      </c>
      <c r="D21" s="178"/>
      <c r="E21" s="128">
        <v>-303</v>
      </c>
      <c r="F21" s="67"/>
      <c r="G21" s="67">
        <v>0</v>
      </c>
      <c r="H21" s="178"/>
      <c r="I21" s="67">
        <v>0</v>
      </c>
    </row>
    <row r="22" spans="1:9" ht="21" customHeight="1" x14ac:dyDescent="0.55000000000000004">
      <c r="A22" t="s">
        <v>182</v>
      </c>
      <c r="C22" s="178">
        <v>639774</v>
      </c>
      <c r="D22" s="111"/>
      <c r="E22" s="178">
        <v>2302522</v>
      </c>
      <c r="F22" s="111"/>
      <c r="G22" s="119">
        <v>169857</v>
      </c>
      <c r="H22" s="111"/>
      <c r="I22" s="119">
        <v>675806</v>
      </c>
    </row>
    <row r="23" spans="1:9" ht="21" customHeight="1" x14ac:dyDescent="0.55000000000000004">
      <c r="A23" t="s">
        <v>245</v>
      </c>
      <c r="C23" s="178"/>
      <c r="D23" s="111"/>
      <c r="E23" s="178"/>
      <c r="F23" s="111"/>
      <c r="G23" s="119"/>
      <c r="H23" s="111"/>
      <c r="I23" s="119"/>
    </row>
    <row r="24" spans="1:9" ht="21" customHeight="1" x14ac:dyDescent="0.55000000000000004">
      <c r="A24" t="s">
        <v>338</v>
      </c>
      <c r="C24" s="178"/>
      <c r="D24" s="111"/>
      <c r="E24" s="178"/>
      <c r="F24" s="111"/>
      <c r="G24" s="119"/>
      <c r="H24" s="111"/>
      <c r="I24" s="119"/>
    </row>
    <row r="25" spans="1:9" ht="21" customHeight="1" x14ac:dyDescent="0.55000000000000004">
      <c r="A25" t="s">
        <v>336</v>
      </c>
      <c r="C25" s="178">
        <v>147193</v>
      </c>
      <c r="D25" s="178"/>
      <c r="E25" s="178">
        <v>436515</v>
      </c>
      <c r="F25" s="178"/>
      <c r="G25" s="341">
        <v>17851</v>
      </c>
      <c r="H25" s="178"/>
      <c r="I25" s="341">
        <v>308998</v>
      </c>
    </row>
    <row r="26" spans="1:9" ht="21" customHeight="1" x14ac:dyDescent="0.55000000000000004">
      <c r="A26" t="s">
        <v>347</v>
      </c>
      <c r="C26" s="178"/>
      <c r="D26" s="178"/>
      <c r="E26" s="178"/>
      <c r="F26" s="178"/>
      <c r="G26" s="67"/>
      <c r="H26" s="178"/>
      <c r="I26" s="67"/>
    </row>
    <row r="27" spans="1:9" ht="21" customHeight="1" x14ac:dyDescent="0.55000000000000004">
      <c r="A27" t="s">
        <v>337</v>
      </c>
      <c r="C27" s="178">
        <v>120132</v>
      </c>
      <c r="D27" s="178"/>
      <c r="E27" s="178">
        <v>25165</v>
      </c>
      <c r="F27" s="178"/>
      <c r="G27" s="67">
        <v>-1420</v>
      </c>
      <c r="H27" s="178"/>
      <c r="I27" s="67">
        <v>0</v>
      </c>
    </row>
    <row r="28" spans="1:9" ht="21" customHeight="1" x14ac:dyDescent="0.55000000000000004">
      <c r="A28" t="s">
        <v>213</v>
      </c>
      <c r="C28" s="178">
        <v>5588</v>
      </c>
      <c r="D28" s="178"/>
      <c r="E28" s="178">
        <v>45622</v>
      </c>
      <c r="F28" s="178"/>
      <c r="G28" s="178">
        <v>-75</v>
      </c>
      <c r="H28" s="178"/>
      <c r="I28" s="178">
        <v>1285447</v>
      </c>
    </row>
    <row r="29" spans="1:9" ht="21" customHeight="1" x14ac:dyDescent="0.55000000000000004">
      <c r="A29" t="s">
        <v>355</v>
      </c>
      <c r="C29" s="178"/>
      <c r="D29" s="178"/>
      <c r="E29" s="178"/>
      <c r="F29" s="178"/>
      <c r="G29" s="178"/>
      <c r="H29" s="178"/>
      <c r="I29" s="178"/>
    </row>
    <row r="30" spans="1:9" ht="21" customHeight="1" x14ac:dyDescent="0.55000000000000004">
      <c r="A30" t="s">
        <v>128</v>
      </c>
      <c r="C30" s="178">
        <v>479304</v>
      </c>
      <c r="D30" s="178"/>
      <c r="E30" s="178">
        <v>663139</v>
      </c>
      <c r="F30" s="178"/>
      <c r="G30" s="67">
        <v>0</v>
      </c>
      <c r="H30" s="178"/>
      <c r="I30" s="67">
        <v>0</v>
      </c>
    </row>
    <row r="31" spans="1:9" ht="21" customHeight="1" x14ac:dyDescent="0.55000000000000004">
      <c r="A31" t="s">
        <v>225</v>
      </c>
      <c r="C31" s="178"/>
      <c r="D31" s="178"/>
      <c r="E31" s="178"/>
      <c r="F31" s="178"/>
      <c r="G31" s="136"/>
      <c r="H31" s="178"/>
      <c r="I31" s="136"/>
    </row>
    <row r="32" spans="1:9" ht="21" customHeight="1" x14ac:dyDescent="0.55000000000000004">
      <c r="A32" s="342" t="s">
        <v>138</v>
      </c>
      <c r="C32" s="67">
        <v>0</v>
      </c>
      <c r="D32" s="178"/>
      <c r="E32" s="67">
        <v>-9236</v>
      </c>
      <c r="F32" s="178"/>
      <c r="G32" s="67">
        <v>0</v>
      </c>
      <c r="H32" s="178"/>
      <c r="I32" s="67">
        <v>0</v>
      </c>
    </row>
    <row r="33" spans="1:9" ht="21" customHeight="1" x14ac:dyDescent="0.55000000000000004">
      <c r="A33" t="s">
        <v>353</v>
      </c>
      <c r="B33" s="355"/>
      <c r="C33" s="67"/>
      <c r="D33" s="178"/>
      <c r="E33" s="67"/>
      <c r="F33" s="178"/>
      <c r="G33" s="67"/>
      <c r="H33" s="178"/>
      <c r="I33" s="67"/>
    </row>
    <row r="34" spans="1:9" ht="21" customHeight="1" x14ac:dyDescent="0.55000000000000004">
      <c r="A34" s="342" t="s">
        <v>137</v>
      </c>
      <c r="B34" s="355">
        <v>5</v>
      </c>
      <c r="C34" s="178">
        <v>53420</v>
      </c>
      <c r="D34" s="178"/>
      <c r="E34" s="67">
        <v>0</v>
      </c>
      <c r="F34" s="178"/>
      <c r="G34" s="67">
        <v>0</v>
      </c>
      <c r="H34" s="178"/>
      <c r="I34" s="67">
        <v>0</v>
      </c>
    </row>
    <row r="35" spans="1:9" ht="21" customHeight="1" x14ac:dyDescent="0.55000000000000004">
      <c r="A35" t="s">
        <v>310</v>
      </c>
      <c r="C35" s="128">
        <v>338363</v>
      </c>
      <c r="D35" s="178"/>
      <c r="E35" s="67">
        <v>0</v>
      </c>
      <c r="F35" s="178"/>
      <c r="G35" s="119">
        <v>-57000</v>
      </c>
      <c r="H35" s="178"/>
      <c r="I35" s="119">
        <v>514000</v>
      </c>
    </row>
    <row r="36" spans="1:9" ht="21" customHeight="1" x14ac:dyDescent="0.55000000000000004">
      <c r="A36" t="s">
        <v>246</v>
      </c>
      <c r="B36" s="161" t="s">
        <v>325</v>
      </c>
      <c r="C36" s="178">
        <v>-6290911</v>
      </c>
      <c r="D36" s="178"/>
      <c r="E36" s="178">
        <v>-6478370</v>
      </c>
      <c r="F36" s="178"/>
      <c r="G36" s="67">
        <v>0</v>
      </c>
      <c r="H36" s="178"/>
      <c r="I36" s="67">
        <v>0</v>
      </c>
    </row>
    <row r="37" spans="1:9" ht="21" customHeight="1" x14ac:dyDescent="0.55000000000000004">
      <c r="A37" t="s">
        <v>356</v>
      </c>
      <c r="C37" s="178">
        <v>1144</v>
      </c>
      <c r="D37" s="178"/>
      <c r="E37" s="67">
        <v>0</v>
      </c>
      <c r="F37" s="178"/>
      <c r="G37" s="67">
        <v>0</v>
      </c>
      <c r="H37" s="178"/>
      <c r="I37" s="67">
        <v>0</v>
      </c>
    </row>
    <row r="38" spans="1:9" ht="21" customHeight="1" x14ac:dyDescent="0.55000000000000004">
      <c r="A38" t="s">
        <v>354</v>
      </c>
      <c r="C38" s="206">
        <v>7913300</v>
      </c>
      <c r="D38" s="178"/>
      <c r="E38" s="206">
        <v>3258928</v>
      </c>
      <c r="F38" s="178"/>
      <c r="G38" s="206">
        <v>249785</v>
      </c>
      <c r="H38" s="178"/>
      <c r="I38" s="206">
        <v>378420</v>
      </c>
    </row>
    <row r="39" spans="1:9" ht="21" customHeight="1" x14ac:dyDescent="0.55000000000000004">
      <c r="A39"/>
      <c r="C39" s="137">
        <f>SUM(C8:C38)</f>
        <v>62541984</v>
      </c>
      <c r="D39" s="178"/>
      <c r="E39" s="137">
        <f>SUM(E7:E38)</f>
        <v>35973418</v>
      </c>
      <c r="F39" s="178"/>
      <c r="G39" s="178">
        <f>SUM(G9:G38)</f>
        <v>1462905</v>
      </c>
      <c r="H39" s="178"/>
      <c r="I39" s="178">
        <f>SUM(I9:I38)</f>
        <v>376925</v>
      </c>
    </row>
    <row r="40" spans="1:9" ht="21.6" x14ac:dyDescent="0.55000000000000004">
      <c r="A40"/>
      <c r="C40" s="178"/>
      <c r="D40" s="178"/>
      <c r="E40" s="178"/>
      <c r="F40" s="178"/>
      <c r="G40" s="178"/>
      <c r="H40" s="178"/>
      <c r="I40" s="178"/>
    </row>
    <row r="41" spans="1:9" ht="23.4" x14ac:dyDescent="0.6">
      <c r="A41" s="336" t="s">
        <v>36</v>
      </c>
      <c r="B41" s="337"/>
      <c r="G41" s="373"/>
      <c r="H41" s="373"/>
      <c r="I41" s="373"/>
    </row>
    <row r="42" spans="1:9" ht="23.4" x14ac:dyDescent="0.6">
      <c r="A42" s="336" t="s">
        <v>148</v>
      </c>
      <c r="B42" s="337"/>
      <c r="G42" s="373"/>
      <c r="H42" s="373"/>
      <c r="I42" s="373"/>
    </row>
    <row r="43" spans="1:9" ht="21.75" customHeight="1" x14ac:dyDescent="0.6">
      <c r="A43" s="170"/>
      <c r="B43" s="195"/>
      <c r="H43" s="338" t="s">
        <v>75</v>
      </c>
    </row>
    <row r="44" spans="1:9" ht="22.5" customHeight="1" x14ac:dyDescent="0.6">
      <c r="A44" s="173"/>
      <c r="B44" s="162"/>
      <c r="C44" s="363" t="s">
        <v>37</v>
      </c>
      <c r="D44" s="363"/>
      <c r="E44" s="363"/>
      <c r="F44" s="170"/>
      <c r="G44" s="363" t="s">
        <v>35</v>
      </c>
      <c r="H44" s="363"/>
      <c r="I44" s="363"/>
    </row>
    <row r="45" spans="1:9" ht="22.5" customHeight="1" x14ac:dyDescent="0.55000000000000004">
      <c r="A45" s="173"/>
      <c r="B45" s="162"/>
      <c r="C45" s="374" t="s">
        <v>255</v>
      </c>
      <c r="D45" s="374"/>
      <c r="E45" s="374"/>
      <c r="F45"/>
      <c r="G45" s="374" t="s">
        <v>255</v>
      </c>
      <c r="H45" s="374"/>
      <c r="I45" s="374"/>
    </row>
    <row r="46" spans="1:9" ht="21" customHeight="1" x14ac:dyDescent="0.55000000000000004">
      <c r="A46" s="173"/>
      <c r="B46" s="162"/>
      <c r="C46" s="375" t="s">
        <v>254</v>
      </c>
      <c r="D46" s="375"/>
      <c r="E46" s="375"/>
      <c r="F46" s="172"/>
      <c r="G46" s="375" t="s">
        <v>254</v>
      </c>
      <c r="H46" s="375"/>
      <c r="I46" s="375"/>
    </row>
    <row r="47" spans="1:9" ht="23.25" customHeight="1" x14ac:dyDescent="0.55000000000000004">
      <c r="A47" s="173"/>
      <c r="C47" s="339" t="s">
        <v>279</v>
      </c>
      <c r="D47" s="171"/>
      <c r="E47" s="339" t="s">
        <v>234</v>
      </c>
      <c r="F47" s="173"/>
      <c r="G47" s="339" t="s">
        <v>279</v>
      </c>
      <c r="H47" s="171"/>
      <c r="I47" s="339" t="s">
        <v>234</v>
      </c>
    </row>
    <row r="48" spans="1:9" ht="21" customHeight="1" x14ac:dyDescent="0.6">
      <c r="A48" s="340" t="s">
        <v>76</v>
      </c>
      <c r="C48" s="376"/>
      <c r="D48" s="376"/>
      <c r="E48" s="376"/>
      <c r="F48" s="376"/>
      <c r="G48" s="376"/>
      <c r="H48" s="376"/>
      <c r="I48" s="376"/>
    </row>
    <row r="49" spans="1:9" ht="21" customHeight="1" x14ac:dyDescent="0.55000000000000004">
      <c r="A49" s="338" t="s">
        <v>27</v>
      </c>
      <c r="C49" s="178"/>
      <c r="D49" s="178"/>
      <c r="E49" s="178"/>
      <c r="F49" s="178"/>
      <c r="G49" s="178"/>
      <c r="H49" s="178"/>
      <c r="I49" s="178"/>
    </row>
    <row r="50" spans="1:9" ht="21.6" x14ac:dyDescent="0.55000000000000004">
      <c r="A50" t="s">
        <v>112</v>
      </c>
      <c r="C50" s="128">
        <v>-2483250</v>
      </c>
      <c r="D50" s="178"/>
      <c r="E50" s="128">
        <v>1084620</v>
      </c>
      <c r="F50" s="178"/>
      <c r="G50" s="180">
        <v>-638380</v>
      </c>
      <c r="H50" s="178"/>
      <c r="I50" s="180">
        <v>702439</v>
      </c>
    </row>
    <row r="51" spans="1:9" ht="21.6" x14ac:dyDescent="0.55000000000000004">
      <c r="A51" s="162" t="s">
        <v>3</v>
      </c>
      <c r="C51" s="128">
        <v>654731</v>
      </c>
      <c r="D51" s="178"/>
      <c r="E51" s="128">
        <v>1284476</v>
      </c>
      <c r="F51" s="178"/>
      <c r="G51" s="178">
        <v>13405</v>
      </c>
      <c r="H51" s="178"/>
      <c r="I51" s="178">
        <v>755626</v>
      </c>
    </row>
    <row r="52" spans="1:9" ht="21.6" x14ac:dyDescent="0.55000000000000004">
      <c r="A52" t="s">
        <v>369</v>
      </c>
      <c r="C52" s="128">
        <v>-6552987</v>
      </c>
      <c r="D52" s="178"/>
      <c r="E52" s="128">
        <v>-7372695</v>
      </c>
      <c r="F52" s="178"/>
      <c r="G52" s="178">
        <v>62285</v>
      </c>
      <c r="H52" s="178"/>
      <c r="I52" s="178">
        <v>-267641</v>
      </c>
    </row>
    <row r="53" spans="1:9" ht="21.6" x14ac:dyDescent="0.55000000000000004">
      <c r="A53" s="162" t="s">
        <v>4</v>
      </c>
      <c r="B53" s="343"/>
      <c r="C53" s="128">
        <v>133302</v>
      </c>
      <c r="D53" s="178"/>
      <c r="E53" s="128">
        <v>-2615660</v>
      </c>
      <c r="F53" s="178"/>
      <c r="G53" s="178">
        <v>-293588</v>
      </c>
      <c r="H53" s="178"/>
      <c r="I53" s="180">
        <v>-87507</v>
      </c>
    </row>
    <row r="54" spans="1:9" ht="20.85" customHeight="1" x14ac:dyDescent="0.55000000000000004">
      <c r="A54" s="162" t="s">
        <v>7</v>
      </c>
      <c r="B54" s="344"/>
      <c r="C54" s="119">
        <v>-215640</v>
      </c>
      <c r="D54" s="178"/>
      <c r="E54" s="119">
        <v>-2162247</v>
      </c>
      <c r="F54" s="178"/>
      <c r="G54" s="178">
        <v>17565</v>
      </c>
      <c r="H54" s="178"/>
      <c r="I54" s="178">
        <v>34998</v>
      </c>
    </row>
    <row r="55" spans="1:9" ht="20.85" customHeight="1" x14ac:dyDescent="0.55000000000000004">
      <c r="A55" s="162" t="s">
        <v>316</v>
      </c>
      <c r="B55" s="344"/>
      <c r="C55" s="119">
        <v>7177</v>
      </c>
      <c r="D55" s="178"/>
      <c r="E55" s="67">
        <v>0</v>
      </c>
      <c r="F55" s="178"/>
      <c r="G55" s="67">
        <v>0</v>
      </c>
      <c r="H55" s="178"/>
      <c r="I55" s="67">
        <v>0</v>
      </c>
    </row>
    <row r="56" spans="1:9" ht="20.85" customHeight="1" x14ac:dyDescent="0.55000000000000004">
      <c r="A56" s="162" t="s">
        <v>131</v>
      </c>
      <c r="C56" s="128">
        <v>-1940627</v>
      </c>
      <c r="D56" s="178"/>
      <c r="E56" s="128">
        <v>1322711</v>
      </c>
      <c r="F56" s="178"/>
      <c r="G56" s="178">
        <v>287357</v>
      </c>
      <c r="H56" s="178"/>
      <c r="I56" s="178">
        <v>131141</v>
      </c>
    </row>
    <row r="57" spans="1:9" ht="20.85" customHeight="1" x14ac:dyDescent="0.55000000000000004">
      <c r="A57" s="162" t="s">
        <v>12</v>
      </c>
      <c r="C57" s="128">
        <v>1118654</v>
      </c>
      <c r="D57" s="178"/>
      <c r="E57" s="128">
        <v>3202501</v>
      </c>
      <c r="F57" s="178"/>
      <c r="G57" s="178">
        <v>589486</v>
      </c>
      <c r="H57" s="178"/>
      <c r="I57" s="341">
        <v>356432</v>
      </c>
    </row>
    <row r="58" spans="1:9" ht="20.85" customHeight="1" x14ac:dyDescent="0.55000000000000004">
      <c r="A58" s="162" t="s">
        <v>317</v>
      </c>
      <c r="C58" s="128">
        <v>356153</v>
      </c>
      <c r="D58" s="178"/>
      <c r="E58" s="67">
        <v>0</v>
      </c>
      <c r="F58" s="178"/>
      <c r="G58" s="67">
        <v>0</v>
      </c>
      <c r="H58" s="178"/>
      <c r="I58" s="67">
        <v>0</v>
      </c>
    </row>
    <row r="59" spans="1:9" ht="21.6" x14ac:dyDescent="0.55000000000000004">
      <c r="A59" t="s">
        <v>208</v>
      </c>
      <c r="C59" s="128">
        <v>-120706</v>
      </c>
      <c r="D59" s="178"/>
      <c r="E59" s="128">
        <v>-14340</v>
      </c>
      <c r="F59" s="178"/>
      <c r="G59" s="178">
        <v>-12412</v>
      </c>
      <c r="H59" s="178"/>
      <c r="I59" s="341">
        <v>13616</v>
      </c>
    </row>
    <row r="60" spans="1:9" ht="21.6" x14ac:dyDescent="0.55000000000000004">
      <c r="A60" s="162" t="s">
        <v>31</v>
      </c>
      <c r="C60" s="119">
        <v>-6816075</v>
      </c>
      <c r="D60" s="178"/>
      <c r="E60" s="119">
        <v>-3986156</v>
      </c>
      <c r="F60" s="178"/>
      <c r="G60" s="178">
        <v>-105757</v>
      </c>
      <c r="H60" s="199"/>
      <c r="I60" s="345">
        <v>-26836</v>
      </c>
    </row>
    <row r="61" spans="1:9" ht="20.85" customHeight="1" x14ac:dyDescent="0.6">
      <c r="A61" s="195" t="s">
        <v>262</v>
      </c>
      <c r="B61" s="192"/>
      <c r="C61" s="154">
        <f>SUM(C50:C60)+C39</f>
        <v>46682716</v>
      </c>
      <c r="D61" s="193"/>
      <c r="E61" s="154">
        <f>SUM(E50:E60)+E39</f>
        <v>26716628</v>
      </c>
      <c r="F61" s="193"/>
      <c r="G61" s="346">
        <f>SUM(G50:G60)+G39</f>
        <v>1382866</v>
      </c>
      <c r="H61" s="193"/>
      <c r="I61" s="194">
        <f>SUM(I50:I60)+I39</f>
        <v>1989193</v>
      </c>
    </row>
    <row r="62" spans="1:9" ht="20.85" customHeight="1" x14ac:dyDescent="0.6">
      <c r="A62" s="195"/>
      <c r="B62" s="192"/>
      <c r="C62" s="193"/>
      <c r="D62" s="193"/>
      <c r="E62" s="193"/>
      <c r="F62" s="193"/>
      <c r="G62" s="193"/>
      <c r="H62" s="193"/>
      <c r="I62" s="193"/>
    </row>
    <row r="63" spans="1:9" ht="20.85" customHeight="1" x14ac:dyDescent="0.6">
      <c r="A63" s="340" t="s">
        <v>28</v>
      </c>
      <c r="B63" s="192"/>
      <c r="C63" s="178"/>
      <c r="D63" s="178"/>
      <c r="E63" s="178"/>
      <c r="F63" s="178"/>
      <c r="G63" s="178"/>
      <c r="H63" s="178"/>
      <c r="I63" s="178"/>
    </row>
    <row r="64" spans="1:9" ht="21.6" x14ac:dyDescent="0.55000000000000004">
      <c r="A64" s="162" t="s">
        <v>20</v>
      </c>
      <c r="C64" s="178">
        <v>674022</v>
      </c>
      <c r="D64" s="178"/>
      <c r="E64" s="178">
        <v>743306</v>
      </c>
      <c r="F64" s="178"/>
      <c r="G64" s="178">
        <v>1325629</v>
      </c>
      <c r="H64" s="178"/>
      <c r="I64" s="178">
        <v>2679967</v>
      </c>
    </row>
    <row r="65" spans="1:9" ht="20.85" customHeight="1" x14ac:dyDescent="0.55000000000000004">
      <c r="A65" s="162" t="s">
        <v>46</v>
      </c>
      <c r="C65" s="119">
        <v>6069872</v>
      </c>
      <c r="D65" s="178"/>
      <c r="E65" s="119">
        <v>4095899</v>
      </c>
      <c r="F65" s="178"/>
      <c r="G65" s="178">
        <v>8303553</v>
      </c>
      <c r="H65" s="178"/>
      <c r="I65" s="178">
        <v>6999123</v>
      </c>
    </row>
    <row r="66" spans="1:9" ht="21.6" x14ac:dyDescent="0.55000000000000004">
      <c r="A66" t="s">
        <v>357</v>
      </c>
      <c r="C66" s="112">
        <v>0</v>
      </c>
      <c r="D66" s="178"/>
      <c r="E66" s="112">
        <v>0</v>
      </c>
      <c r="F66" s="178"/>
      <c r="G66" s="119">
        <v>14115000</v>
      </c>
      <c r="H66" s="178"/>
      <c r="I66" s="119">
        <v>11441000</v>
      </c>
    </row>
    <row r="67" spans="1:9" ht="21.6" x14ac:dyDescent="0.55000000000000004">
      <c r="A67" t="s">
        <v>358</v>
      </c>
      <c r="C67" s="178">
        <v>-15520</v>
      </c>
      <c r="D67" s="178"/>
      <c r="E67" s="178">
        <v>14073</v>
      </c>
      <c r="F67" s="178"/>
      <c r="G67" s="112">
        <v>0</v>
      </c>
      <c r="H67" s="178"/>
      <c r="I67" s="112">
        <v>0</v>
      </c>
    </row>
    <row r="68" spans="1:9" ht="21.6" x14ac:dyDescent="0.55000000000000004">
      <c r="A68" s="186" t="s">
        <v>359</v>
      </c>
      <c r="C68" s="112">
        <v>-111472</v>
      </c>
      <c r="D68" s="178"/>
      <c r="E68" s="112">
        <v>-234011</v>
      </c>
      <c r="F68" s="178"/>
      <c r="G68" s="112">
        <v>0</v>
      </c>
      <c r="H68" s="178"/>
      <c r="I68" s="112">
        <v>0</v>
      </c>
    </row>
    <row r="69" spans="1:9" ht="21.6" x14ac:dyDescent="0.55000000000000004">
      <c r="A69" s="162" t="s">
        <v>172</v>
      </c>
      <c r="C69" s="178">
        <v>-4930540</v>
      </c>
      <c r="D69" s="178"/>
      <c r="E69" s="178">
        <v>-9715807</v>
      </c>
      <c r="F69" s="178"/>
      <c r="G69" s="199">
        <v>-31111089</v>
      </c>
      <c r="H69" s="178"/>
      <c r="I69" s="199">
        <v>-9992080</v>
      </c>
    </row>
    <row r="70" spans="1:9" ht="21.6" x14ac:dyDescent="0.55000000000000004">
      <c r="A70" t="s">
        <v>200</v>
      </c>
      <c r="C70" s="178">
        <v>3150461</v>
      </c>
      <c r="D70" s="178"/>
      <c r="E70" s="178">
        <v>12587967</v>
      </c>
      <c r="F70" s="178"/>
      <c r="G70" s="112">
        <v>2154596</v>
      </c>
      <c r="H70" s="178"/>
      <c r="I70" s="112">
        <v>0</v>
      </c>
    </row>
    <row r="71" spans="1:9" ht="21.6" x14ac:dyDescent="0.55000000000000004">
      <c r="A71" t="s">
        <v>209</v>
      </c>
      <c r="C71" s="158">
        <v>-1018349</v>
      </c>
      <c r="D71" s="178"/>
      <c r="E71" s="158">
        <v>-2030</v>
      </c>
      <c r="F71" s="178"/>
      <c r="G71" s="112">
        <v>0</v>
      </c>
      <c r="H71" s="178"/>
      <c r="I71" s="112">
        <v>0</v>
      </c>
    </row>
    <row r="72" spans="1:9" ht="20.85" customHeight="1" x14ac:dyDescent="0.55000000000000004">
      <c r="A72" t="s">
        <v>224</v>
      </c>
      <c r="C72" s="112">
        <v>0</v>
      </c>
      <c r="D72" s="178"/>
      <c r="E72" s="112">
        <v>0</v>
      </c>
      <c r="F72" s="178"/>
      <c r="G72" s="119">
        <v>30000</v>
      </c>
      <c r="H72" s="178"/>
      <c r="I72" s="119">
        <v>-5094716</v>
      </c>
    </row>
    <row r="73" spans="1:9" ht="21.6" x14ac:dyDescent="0.55000000000000004">
      <c r="A73" t="s">
        <v>263</v>
      </c>
      <c r="C73" s="119">
        <v>-18000</v>
      </c>
      <c r="D73" s="178"/>
      <c r="E73" s="119">
        <v>-1050</v>
      </c>
      <c r="F73" s="178"/>
      <c r="G73" s="112">
        <v>0</v>
      </c>
      <c r="H73" s="178"/>
      <c r="I73" s="112">
        <v>0</v>
      </c>
    </row>
    <row r="74" spans="1:9" ht="20.85" customHeight="1" x14ac:dyDescent="0.55000000000000004">
      <c r="A74" t="s">
        <v>192</v>
      </c>
      <c r="C74" s="136"/>
      <c r="D74" s="178"/>
      <c r="E74" s="136"/>
      <c r="F74" s="178"/>
      <c r="G74" s="112"/>
      <c r="H74" s="178"/>
      <c r="I74" s="119"/>
    </row>
    <row r="75" spans="1:9" ht="20.85" customHeight="1" x14ac:dyDescent="0.55000000000000004">
      <c r="A75" t="s">
        <v>149</v>
      </c>
      <c r="C75" s="178">
        <v>-18827737</v>
      </c>
      <c r="D75" s="178"/>
      <c r="E75" s="178">
        <v>-16764873</v>
      </c>
      <c r="F75" s="178"/>
      <c r="G75" s="119">
        <v>-253772</v>
      </c>
      <c r="H75" s="178"/>
      <c r="I75" s="119">
        <v>-507720</v>
      </c>
    </row>
    <row r="76" spans="1:9" ht="21.6" x14ac:dyDescent="0.55000000000000004">
      <c r="A76" t="s">
        <v>193</v>
      </c>
      <c r="C76" s="178"/>
      <c r="D76" s="178"/>
    </row>
    <row r="77" spans="1:9" ht="20.85" customHeight="1" x14ac:dyDescent="0.55000000000000004">
      <c r="A77" t="s">
        <v>149</v>
      </c>
      <c r="C77" s="347">
        <v>1172843</v>
      </c>
      <c r="E77" s="178">
        <v>1217960</v>
      </c>
      <c r="F77" s="178"/>
      <c r="G77" s="178">
        <v>5549</v>
      </c>
      <c r="H77" s="178"/>
      <c r="I77" s="178">
        <v>50525</v>
      </c>
    </row>
    <row r="78" spans="1:9" ht="20.85" customHeight="1" x14ac:dyDescent="0.55000000000000004">
      <c r="A78" t="s">
        <v>194</v>
      </c>
      <c r="C78" s="178">
        <v>-441482</v>
      </c>
      <c r="D78" s="178"/>
      <c r="E78" s="178">
        <v>-72317</v>
      </c>
      <c r="F78" s="178"/>
      <c r="G78" s="178">
        <v>-238</v>
      </c>
      <c r="H78" s="178"/>
      <c r="I78" s="178">
        <v>-998</v>
      </c>
    </row>
    <row r="79" spans="1:9" ht="20.85" customHeight="1" x14ac:dyDescent="0.55000000000000004">
      <c r="B79" s="162"/>
    </row>
    <row r="80" spans="1:9" ht="20.85" customHeight="1" x14ac:dyDescent="0.6">
      <c r="A80" s="336" t="s">
        <v>36</v>
      </c>
      <c r="B80" s="337"/>
      <c r="G80" s="373"/>
      <c r="H80" s="373"/>
      <c r="I80" s="373"/>
    </row>
    <row r="81" spans="1:9" ht="20.85" customHeight="1" x14ac:dyDescent="0.6">
      <c r="A81" s="336" t="s">
        <v>148</v>
      </c>
      <c r="B81" s="337"/>
      <c r="G81" s="373"/>
      <c r="H81" s="373"/>
      <c r="I81" s="373"/>
    </row>
    <row r="82" spans="1:9" ht="22.5" customHeight="1" x14ac:dyDescent="0.6">
      <c r="A82" s="170"/>
      <c r="B82" s="195"/>
      <c r="H82" s="338" t="s">
        <v>75</v>
      </c>
    </row>
    <row r="83" spans="1:9" ht="22.5" customHeight="1" x14ac:dyDescent="0.6">
      <c r="A83" s="173"/>
      <c r="B83" s="162"/>
      <c r="C83" s="363" t="s">
        <v>37</v>
      </c>
      <c r="D83" s="363"/>
      <c r="E83" s="363"/>
      <c r="F83" s="170"/>
      <c r="G83" s="363" t="s">
        <v>35</v>
      </c>
      <c r="H83" s="363"/>
      <c r="I83" s="363"/>
    </row>
    <row r="84" spans="1:9" ht="22.5" customHeight="1" x14ac:dyDescent="0.55000000000000004">
      <c r="A84" s="173"/>
      <c r="B84" s="162"/>
      <c r="C84" s="374" t="s">
        <v>255</v>
      </c>
      <c r="D84" s="374"/>
      <c r="E84" s="374"/>
      <c r="F84"/>
      <c r="G84" s="374" t="s">
        <v>255</v>
      </c>
      <c r="H84" s="374"/>
      <c r="I84" s="374"/>
    </row>
    <row r="85" spans="1:9" ht="22.5" customHeight="1" x14ac:dyDescent="0.55000000000000004">
      <c r="A85" s="173"/>
      <c r="B85" s="162"/>
      <c r="C85" s="375" t="s">
        <v>254</v>
      </c>
      <c r="D85" s="375"/>
      <c r="E85" s="375"/>
      <c r="F85" s="172"/>
      <c r="G85" s="375" t="s">
        <v>254</v>
      </c>
      <c r="H85" s="375"/>
      <c r="I85" s="375"/>
    </row>
    <row r="86" spans="1:9" ht="22.5" customHeight="1" x14ac:dyDescent="0.55000000000000004">
      <c r="A86" s="173"/>
      <c r="B86" s="161" t="s">
        <v>1</v>
      </c>
      <c r="C86" s="339" t="s">
        <v>279</v>
      </c>
      <c r="D86" s="171"/>
      <c r="E86" s="339" t="s">
        <v>234</v>
      </c>
      <c r="F86" s="173"/>
      <c r="G86" s="339" t="s">
        <v>279</v>
      </c>
      <c r="H86" s="171"/>
      <c r="I86" s="339" t="s">
        <v>234</v>
      </c>
    </row>
    <row r="87" spans="1:9" ht="22.5" customHeight="1" x14ac:dyDescent="0.6">
      <c r="A87" s="340" t="s">
        <v>229</v>
      </c>
      <c r="C87" s="198"/>
      <c r="D87" s="171"/>
      <c r="E87" s="198"/>
      <c r="F87" s="173"/>
      <c r="G87" s="198"/>
      <c r="H87" s="171"/>
      <c r="I87" s="198"/>
    </row>
    <row r="88" spans="1:9" ht="22.5" customHeight="1" x14ac:dyDescent="0.55000000000000004">
      <c r="A88" t="s">
        <v>195</v>
      </c>
      <c r="C88" s="127">
        <v>3061</v>
      </c>
      <c r="D88" s="178"/>
      <c r="E88" s="127">
        <v>445</v>
      </c>
      <c r="F88" s="138"/>
      <c r="G88" s="127">
        <v>57</v>
      </c>
      <c r="H88" s="138"/>
      <c r="I88" s="127">
        <v>1148</v>
      </c>
    </row>
    <row r="89" spans="1:9" ht="22.5" customHeight="1" x14ac:dyDescent="0.55000000000000004">
      <c r="A89" t="s">
        <v>360</v>
      </c>
      <c r="C89" s="178">
        <v>-106888</v>
      </c>
      <c r="D89" s="178"/>
      <c r="E89" s="178">
        <v>-298805</v>
      </c>
      <c r="F89" s="178"/>
      <c r="G89" s="112">
        <v>0</v>
      </c>
      <c r="H89" s="178"/>
      <c r="I89" s="112">
        <v>0</v>
      </c>
    </row>
    <row r="90" spans="1:9" ht="22.5" customHeight="1" x14ac:dyDescent="0.55000000000000004">
      <c r="A90" t="s">
        <v>361</v>
      </c>
      <c r="C90" s="87">
        <v>0</v>
      </c>
      <c r="D90" s="178"/>
      <c r="E90" s="206">
        <v>8058</v>
      </c>
      <c r="F90" s="178"/>
      <c r="G90" s="112">
        <v>0</v>
      </c>
      <c r="H90" s="178"/>
      <c r="I90" s="112">
        <v>0</v>
      </c>
    </row>
    <row r="91" spans="1:9" ht="22.5" customHeight="1" x14ac:dyDescent="0.6">
      <c r="A91" s="195" t="s">
        <v>210</v>
      </c>
      <c r="B91" s="192"/>
      <c r="C91" s="84">
        <f>SUM(C64:C78)+SUM(C88:C90)</f>
        <v>-14399729</v>
      </c>
      <c r="D91" s="193"/>
      <c r="E91" s="84">
        <f>SUM(E64:E78)+SUM(E88:E90)</f>
        <v>-8421185</v>
      </c>
      <c r="F91" s="193"/>
      <c r="G91" s="346">
        <f>SUM(G64:G78)+SUM(G88:G90)</f>
        <v>-5430715</v>
      </c>
      <c r="H91" s="193"/>
      <c r="I91" s="346">
        <f>SUM(I64:I78)+SUM(I88:I90)</f>
        <v>5576249</v>
      </c>
    </row>
    <row r="92" spans="1:9" ht="22.5" customHeight="1" x14ac:dyDescent="0.55000000000000004">
      <c r="A92" s="173"/>
      <c r="C92" s="198"/>
      <c r="D92" s="171"/>
      <c r="E92" s="198"/>
      <c r="F92" s="173"/>
      <c r="G92" s="198"/>
      <c r="H92" s="171"/>
      <c r="I92" s="198"/>
    </row>
    <row r="93" spans="1:9" ht="22.5" customHeight="1" x14ac:dyDescent="0.6">
      <c r="A93" s="340" t="s">
        <v>29</v>
      </c>
      <c r="B93" s="192"/>
      <c r="C93" s="178"/>
      <c r="D93" s="178"/>
      <c r="E93" s="178"/>
      <c r="F93" s="178"/>
      <c r="G93" s="178"/>
      <c r="H93" s="178"/>
      <c r="I93" s="178"/>
    </row>
    <row r="94" spans="1:9" ht="22.5" customHeight="1" x14ac:dyDescent="0.55000000000000004">
      <c r="A94" t="s">
        <v>340</v>
      </c>
      <c r="C94" s="178"/>
      <c r="D94" s="178"/>
    </row>
    <row r="95" spans="1:9" ht="22.5" customHeight="1" x14ac:dyDescent="0.55000000000000004">
      <c r="A95" t="s">
        <v>339</v>
      </c>
      <c r="C95" s="178">
        <v>-8542886</v>
      </c>
      <c r="D95" s="178"/>
      <c r="E95" s="178">
        <v>11823975</v>
      </c>
      <c r="F95" s="178"/>
      <c r="G95" s="112">
        <v>-1350000</v>
      </c>
      <c r="H95" s="178"/>
      <c r="I95" s="112">
        <v>1500000</v>
      </c>
    </row>
    <row r="96" spans="1:9" ht="22.5" customHeight="1" x14ac:dyDescent="0.55000000000000004">
      <c r="A96" t="s">
        <v>264</v>
      </c>
      <c r="C96" s="119">
        <v>10241141</v>
      </c>
      <c r="D96" s="178"/>
      <c r="E96" s="119">
        <v>-8235199</v>
      </c>
      <c r="F96" s="178"/>
      <c r="G96" s="119">
        <v>-651912</v>
      </c>
      <c r="H96" s="178"/>
      <c r="I96" s="119">
        <v>577505</v>
      </c>
    </row>
    <row r="97" spans="1:9" ht="22.5" customHeight="1" x14ac:dyDescent="0.55000000000000004">
      <c r="A97" t="s">
        <v>367</v>
      </c>
      <c r="C97" s="112">
        <v>0</v>
      </c>
      <c r="D97" s="112"/>
      <c r="E97" s="112">
        <v>0</v>
      </c>
      <c r="F97" s="112"/>
      <c r="G97" s="112">
        <v>10299264</v>
      </c>
      <c r="H97" s="112"/>
      <c r="I97" s="112">
        <v>5000000</v>
      </c>
    </row>
    <row r="98" spans="1:9" ht="23.25" customHeight="1" x14ac:dyDescent="0.55000000000000004">
      <c r="A98" t="s">
        <v>265</v>
      </c>
      <c r="C98" s="119">
        <v>100916</v>
      </c>
      <c r="D98" s="178"/>
      <c r="E98" s="119">
        <v>19699</v>
      </c>
      <c r="F98" s="178"/>
      <c r="G98" s="112">
        <v>0</v>
      </c>
      <c r="H98" s="178"/>
      <c r="I98" s="112">
        <v>0</v>
      </c>
    </row>
    <row r="99" spans="1:9" ht="23.25" customHeight="1" x14ac:dyDescent="0.55000000000000004">
      <c r="A99" t="s">
        <v>351</v>
      </c>
      <c r="C99" s="119">
        <v>14700</v>
      </c>
      <c r="D99" s="178"/>
      <c r="E99" s="112">
        <v>0</v>
      </c>
      <c r="F99" s="178"/>
      <c r="G99" s="112">
        <v>0</v>
      </c>
      <c r="H99" s="178"/>
      <c r="I99" s="112">
        <v>0</v>
      </c>
    </row>
    <row r="100" spans="1:9" ht="23.25" customHeight="1" x14ac:dyDescent="0.55000000000000004">
      <c r="A100" s="162" t="s">
        <v>318</v>
      </c>
      <c r="C100" s="178">
        <v>-3111647</v>
      </c>
      <c r="D100" s="178"/>
      <c r="E100" s="178">
        <v>-66655</v>
      </c>
      <c r="F100" s="178"/>
      <c r="G100" s="112">
        <v>-179380</v>
      </c>
      <c r="H100" s="178"/>
      <c r="I100" s="112">
        <v>0</v>
      </c>
    </row>
    <row r="101" spans="1:9" ht="23.25" customHeight="1" x14ac:dyDescent="0.55000000000000004">
      <c r="A101" t="s">
        <v>320</v>
      </c>
      <c r="B101" s="161">
        <v>13</v>
      </c>
      <c r="C101" s="348">
        <v>-6088210</v>
      </c>
      <c r="D101" s="285"/>
      <c r="E101" s="112">
        <v>0</v>
      </c>
      <c r="F101" s="285"/>
      <c r="G101" s="329">
        <v>-6088210</v>
      </c>
      <c r="H101" s="285"/>
      <c r="I101" s="112">
        <v>0</v>
      </c>
    </row>
    <row r="102" spans="1:9" ht="23.25" customHeight="1" x14ac:dyDescent="0.55000000000000004">
      <c r="A102" s="162" t="s">
        <v>153</v>
      </c>
      <c r="C102" s="119">
        <v>48322573</v>
      </c>
      <c r="D102" s="178"/>
      <c r="E102" s="119">
        <v>7849136</v>
      </c>
      <c r="F102" s="178"/>
      <c r="G102" s="112">
        <v>0</v>
      </c>
      <c r="H102" s="178"/>
      <c r="I102" s="112">
        <v>0</v>
      </c>
    </row>
    <row r="103" spans="1:9" ht="23.25" customHeight="1" x14ac:dyDescent="0.55000000000000004">
      <c r="A103" s="162" t="s">
        <v>174</v>
      </c>
      <c r="C103" s="178">
        <v>-31051683</v>
      </c>
      <c r="D103" s="178"/>
      <c r="E103" s="178">
        <v>-12929625</v>
      </c>
      <c r="F103" s="178"/>
      <c r="G103" s="112">
        <v>-259926</v>
      </c>
      <c r="H103" s="178"/>
      <c r="I103" s="112">
        <v>-218037</v>
      </c>
    </row>
    <row r="104" spans="1:9" ht="22.5" customHeight="1" x14ac:dyDescent="0.55000000000000004">
      <c r="A104" t="s">
        <v>43</v>
      </c>
      <c r="B104" s="161">
        <v>12</v>
      </c>
      <c r="C104" s="76">
        <v>53641742</v>
      </c>
      <c r="D104" s="178"/>
      <c r="E104" s="76">
        <v>17000000</v>
      </c>
      <c r="F104" s="178"/>
      <c r="G104" s="112">
        <v>25000000</v>
      </c>
      <c r="H104" s="178"/>
      <c r="I104" s="112">
        <v>0</v>
      </c>
    </row>
    <row r="105" spans="1:9" ht="23.25" customHeight="1" x14ac:dyDescent="0.55000000000000004">
      <c r="A105" t="s">
        <v>211</v>
      </c>
      <c r="C105" s="76">
        <v>-14933249</v>
      </c>
      <c r="D105" s="178"/>
      <c r="E105" s="76">
        <v>-8500000</v>
      </c>
      <c r="F105" s="178"/>
      <c r="G105" s="112">
        <v>-9560000</v>
      </c>
      <c r="H105" s="178"/>
      <c r="I105" s="112">
        <v>-8500000</v>
      </c>
    </row>
    <row r="106" spans="1:9" ht="23.25" customHeight="1" x14ac:dyDescent="0.55000000000000004">
      <c r="A106" t="s">
        <v>201</v>
      </c>
      <c r="C106" s="178">
        <v>-579924</v>
      </c>
      <c r="D106" s="178"/>
      <c r="E106" s="178">
        <v>-34553</v>
      </c>
      <c r="F106" s="178"/>
      <c r="G106" s="180">
        <v>-23558</v>
      </c>
      <c r="H106" s="178"/>
      <c r="I106" s="180">
        <v>-23588</v>
      </c>
    </row>
    <row r="107" spans="1:9" ht="23.25" customHeight="1" x14ac:dyDescent="0.55000000000000004">
      <c r="A107" s="162" t="s">
        <v>173</v>
      </c>
      <c r="C107" s="178">
        <v>-11680276</v>
      </c>
      <c r="D107" s="178"/>
      <c r="E107" s="178">
        <v>-10789518</v>
      </c>
      <c r="F107" s="178"/>
      <c r="G107" s="178">
        <v>-3823601</v>
      </c>
      <c r="H107" s="178"/>
      <c r="I107" s="178">
        <v>-4011505</v>
      </c>
    </row>
    <row r="108" spans="1:9" ht="23.25" customHeight="1" x14ac:dyDescent="0.55000000000000004">
      <c r="A108" t="s">
        <v>175</v>
      </c>
      <c r="C108" s="178">
        <v>-3576785</v>
      </c>
      <c r="D108" s="178"/>
      <c r="E108" s="178">
        <v>-2467230</v>
      </c>
      <c r="F108" s="178"/>
      <c r="G108" s="112">
        <v>0</v>
      </c>
      <c r="H108" s="178"/>
      <c r="I108" s="112">
        <v>0</v>
      </c>
    </row>
    <row r="109" spans="1:9" ht="23.25" customHeight="1" x14ac:dyDescent="0.55000000000000004">
      <c r="A109" t="s">
        <v>154</v>
      </c>
      <c r="C109" s="178"/>
      <c r="D109" s="178"/>
      <c r="E109" s="178"/>
      <c r="F109" s="178"/>
      <c r="G109" s="178"/>
      <c r="H109" s="178"/>
      <c r="I109" s="178"/>
    </row>
    <row r="110" spans="1:9" ht="23.25" customHeight="1" x14ac:dyDescent="0.55000000000000004">
      <c r="A110" t="s">
        <v>155</v>
      </c>
      <c r="C110" s="178">
        <v>-6502720</v>
      </c>
      <c r="D110" s="178"/>
      <c r="E110" s="178">
        <v>-4911456</v>
      </c>
      <c r="F110" s="178"/>
      <c r="G110" s="123">
        <v>-6843549</v>
      </c>
      <c r="H110" s="178"/>
      <c r="I110" s="123">
        <v>-5166579</v>
      </c>
    </row>
    <row r="111" spans="1:9" ht="23.25" customHeight="1" x14ac:dyDescent="0.55000000000000004">
      <c r="A111" t="s">
        <v>156</v>
      </c>
      <c r="C111" s="178">
        <v>251590</v>
      </c>
      <c r="D111" s="178"/>
      <c r="E111" s="178">
        <v>384721</v>
      </c>
      <c r="F111" s="178"/>
      <c r="G111" s="112">
        <v>0</v>
      </c>
      <c r="H111" s="178"/>
      <c r="I111" s="112">
        <v>0</v>
      </c>
    </row>
    <row r="112" spans="1:9" ht="23.25" customHeight="1" x14ac:dyDescent="0.55000000000000004">
      <c r="A112" t="s">
        <v>319</v>
      </c>
      <c r="C112" s="206">
        <v>23403</v>
      </c>
      <c r="D112" s="178"/>
      <c r="E112" s="206">
        <v>-1272294</v>
      </c>
      <c r="F112" s="178"/>
      <c r="G112" s="87">
        <v>0</v>
      </c>
      <c r="H112" s="178"/>
      <c r="I112" s="87">
        <v>0</v>
      </c>
    </row>
    <row r="113" spans="1:9" ht="23.25" customHeight="1" x14ac:dyDescent="0.6">
      <c r="A113" s="195" t="s">
        <v>212</v>
      </c>
      <c r="B113" s="192"/>
      <c r="C113" s="84">
        <f>SUM(C94:C112)</f>
        <v>26528685</v>
      </c>
      <c r="D113" s="193"/>
      <c r="E113" s="84">
        <f>SUM(E95:E112)</f>
        <v>-12128999</v>
      </c>
      <c r="F113" s="193"/>
      <c r="G113" s="194">
        <f>SUM(G95:G112)</f>
        <v>6519128</v>
      </c>
      <c r="H113" s="193"/>
      <c r="I113" s="194">
        <f>SUM(I95:I112)</f>
        <v>-10842204</v>
      </c>
    </row>
    <row r="114" spans="1:9" ht="23.25" customHeight="1" x14ac:dyDescent="0.6">
      <c r="A114" s="195"/>
      <c r="B114" s="192"/>
      <c r="C114" s="193"/>
      <c r="D114" s="193"/>
      <c r="E114" s="193"/>
      <c r="F114" s="193"/>
      <c r="G114" s="193"/>
      <c r="H114" s="193"/>
      <c r="I114" s="193"/>
    </row>
    <row r="115" spans="1:9" ht="23.25" customHeight="1" x14ac:dyDescent="0.6">
      <c r="A115" s="195"/>
      <c r="B115" s="192"/>
      <c r="C115" s="193"/>
      <c r="D115" s="193"/>
      <c r="E115" s="193"/>
      <c r="F115" s="193"/>
      <c r="G115" s="193"/>
      <c r="H115" s="193"/>
      <c r="I115" s="193"/>
    </row>
    <row r="116" spans="1:9" ht="23.25" customHeight="1" x14ac:dyDescent="0.6">
      <c r="A116" s="336" t="s">
        <v>36</v>
      </c>
      <c r="B116" s="337"/>
      <c r="G116" s="373"/>
      <c r="H116" s="373"/>
      <c r="I116" s="373"/>
    </row>
    <row r="117" spans="1:9" ht="23.25" customHeight="1" x14ac:dyDescent="0.6">
      <c r="A117" s="336" t="s">
        <v>148</v>
      </c>
      <c r="B117" s="337"/>
      <c r="G117" s="373"/>
      <c r="H117" s="373"/>
      <c r="I117" s="373"/>
    </row>
    <row r="118" spans="1:9" ht="22.5" customHeight="1" x14ac:dyDescent="0.6">
      <c r="A118" s="170"/>
      <c r="B118" s="195"/>
      <c r="H118" s="349" t="s">
        <v>75</v>
      </c>
    </row>
    <row r="119" spans="1:9" ht="22.5" customHeight="1" x14ac:dyDescent="0.6">
      <c r="A119" s="173"/>
      <c r="B119" s="162"/>
      <c r="C119" s="363" t="s">
        <v>37</v>
      </c>
      <c r="D119" s="363"/>
      <c r="E119" s="363"/>
      <c r="F119" s="170"/>
      <c r="G119" s="363" t="s">
        <v>35</v>
      </c>
      <c r="H119" s="363"/>
      <c r="I119" s="363"/>
    </row>
    <row r="120" spans="1:9" ht="23.25" customHeight="1" x14ac:dyDescent="0.55000000000000004">
      <c r="A120" s="173"/>
      <c r="B120" s="162"/>
      <c r="C120" s="374" t="s">
        <v>255</v>
      </c>
      <c r="D120" s="374"/>
      <c r="E120" s="374"/>
      <c r="F120"/>
      <c r="G120" s="374" t="s">
        <v>255</v>
      </c>
      <c r="H120" s="374"/>
      <c r="I120" s="374"/>
    </row>
    <row r="121" spans="1:9" ht="23.25" customHeight="1" x14ac:dyDescent="0.55000000000000004">
      <c r="A121" s="173"/>
      <c r="B121" s="162"/>
      <c r="C121" s="375" t="s">
        <v>254</v>
      </c>
      <c r="D121" s="375"/>
      <c r="E121" s="375"/>
      <c r="F121" s="172"/>
      <c r="G121" s="375" t="s">
        <v>254</v>
      </c>
      <c r="H121" s="375"/>
      <c r="I121" s="375"/>
    </row>
    <row r="122" spans="1:9" ht="23.25" customHeight="1" x14ac:dyDescent="0.55000000000000004">
      <c r="A122" s="173"/>
      <c r="C122" s="339" t="s">
        <v>279</v>
      </c>
      <c r="D122" s="171"/>
      <c r="E122" s="339" t="s">
        <v>234</v>
      </c>
      <c r="F122" s="173"/>
      <c r="G122" s="339" t="s">
        <v>279</v>
      </c>
      <c r="H122" s="171"/>
      <c r="I122" s="339" t="s">
        <v>234</v>
      </c>
    </row>
    <row r="123" spans="1:9" ht="23.25" customHeight="1" x14ac:dyDescent="0.55000000000000004">
      <c r="A123" t="s">
        <v>223</v>
      </c>
      <c r="C123" s="198"/>
      <c r="D123" s="171"/>
      <c r="E123" s="198"/>
      <c r="F123" s="173"/>
      <c r="G123" s="198"/>
      <c r="H123" s="171"/>
      <c r="I123" s="198"/>
    </row>
    <row r="124" spans="1:9" ht="23.25" customHeight="1" x14ac:dyDescent="0.55000000000000004">
      <c r="A124" t="s">
        <v>176</v>
      </c>
      <c r="C124" s="180">
        <f>C61+C91+C113</f>
        <v>58811672</v>
      </c>
      <c r="D124" s="180"/>
      <c r="E124" s="180">
        <f>E61+E91+E113</f>
        <v>6166444</v>
      </c>
      <c r="F124" s="180"/>
      <c r="G124" s="180">
        <f>G61+G91+G113</f>
        <v>2471279</v>
      </c>
      <c r="H124" s="180"/>
      <c r="I124" s="180">
        <f>I61+I91+I113</f>
        <v>-3276762</v>
      </c>
    </row>
    <row r="125" spans="1:9" ht="23.25" customHeight="1" x14ac:dyDescent="0.55000000000000004">
      <c r="A125" s="162" t="s">
        <v>177</v>
      </c>
      <c r="D125" s="178"/>
      <c r="F125" s="178"/>
      <c r="G125" s="178"/>
      <c r="H125" s="178"/>
      <c r="I125" s="178"/>
    </row>
    <row r="126" spans="1:9" customFormat="1" ht="23.25" customHeight="1" x14ac:dyDescent="0.55000000000000004">
      <c r="A126" s="162" t="s">
        <v>178</v>
      </c>
      <c r="B126" s="161"/>
      <c r="C126" s="206">
        <v>684590</v>
      </c>
      <c r="D126" s="178"/>
      <c r="E126" s="206">
        <v>-1492669</v>
      </c>
      <c r="F126" s="178"/>
      <c r="G126" s="87">
        <v>75</v>
      </c>
      <c r="H126" s="178"/>
      <c r="I126" s="87">
        <v>0</v>
      </c>
    </row>
    <row r="127" spans="1:9" ht="23.25" customHeight="1" x14ac:dyDescent="0.6">
      <c r="A127" s="195" t="s">
        <v>223</v>
      </c>
      <c r="B127" s="192"/>
      <c r="C127" s="86">
        <f>SUM(C124:C126)</f>
        <v>59496262</v>
      </c>
      <c r="D127" s="193"/>
      <c r="E127" s="86">
        <f>SUM(E124:E126)</f>
        <v>4673775</v>
      </c>
      <c r="F127" s="193"/>
      <c r="G127" s="193">
        <f>SUM(G124:G126)</f>
        <v>2471354</v>
      </c>
      <c r="H127" s="193"/>
      <c r="I127" s="193">
        <f>SUM(I124:I126)</f>
        <v>-3276762</v>
      </c>
    </row>
    <row r="128" spans="1:9" ht="23.25" customHeight="1" x14ac:dyDescent="0.55000000000000004">
      <c r="A128" t="s">
        <v>248</v>
      </c>
      <c r="C128" s="206">
        <v>30376585</v>
      </c>
      <c r="D128" s="178"/>
      <c r="E128" s="206">
        <v>30043466</v>
      </c>
      <c r="F128" s="178"/>
      <c r="G128" s="206">
        <v>1062807</v>
      </c>
      <c r="H128" s="178"/>
      <c r="I128" s="206">
        <v>4403393</v>
      </c>
    </row>
    <row r="129" spans="1:10" ht="23.25" customHeight="1" thickBot="1" x14ac:dyDescent="0.65">
      <c r="A129" s="195" t="s">
        <v>258</v>
      </c>
      <c r="B129" s="192"/>
      <c r="C129" s="84">
        <f>SUM(C127:C128)</f>
        <v>89872847</v>
      </c>
      <c r="D129" s="193"/>
      <c r="E129" s="84">
        <f>SUM(E127:E128)</f>
        <v>34717241</v>
      </c>
      <c r="F129" s="193"/>
      <c r="G129" s="193">
        <f>SUM(G127:G128)</f>
        <v>3534161</v>
      </c>
      <c r="H129" s="193"/>
      <c r="I129" s="193">
        <f>SUM(I127:I128)</f>
        <v>1126631</v>
      </c>
    </row>
    <row r="130" spans="1:10" ht="22.5" customHeight="1" thickTop="1" x14ac:dyDescent="0.55000000000000004">
      <c r="C130" s="139"/>
      <c r="D130" s="178"/>
      <c r="E130" s="139"/>
      <c r="F130" s="178"/>
      <c r="G130" s="140"/>
      <c r="H130" s="178"/>
      <c r="I130" s="140"/>
    </row>
    <row r="131" spans="1:10" s="195" customFormat="1" ht="23.25" customHeight="1" x14ac:dyDescent="0.6">
      <c r="A131" s="340" t="s">
        <v>48</v>
      </c>
      <c r="B131" s="192"/>
      <c r="C131" s="178"/>
      <c r="D131" s="178"/>
      <c r="E131" s="178"/>
      <c r="F131" s="178"/>
      <c r="G131" s="178"/>
      <c r="H131" s="178"/>
      <c r="I131" s="178"/>
    </row>
    <row r="132" spans="1:10" ht="22.5" customHeight="1" x14ac:dyDescent="0.6">
      <c r="A132" s="350" t="s">
        <v>226</v>
      </c>
      <c r="B132" s="192"/>
      <c r="C132" s="178"/>
      <c r="D132" s="178"/>
      <c r="E132" s="178"/>
      <c r="F132" s="178"/>
      <c r="G132" s="178"/>
      <c r="H132" s="178"/>
      <c r="I132" s="178"/>
    </row>
    <row r="133" spans="1:10" ht="23.25" customHeight="1" x14ac:dyDescent="0.55000000000000004">
      <c r="A133" s="351" t="s">
        <v>63</v>
      </c>
      <c r="C133" s="178"/>
      <c r="D133" s="178"/>
      <c r="E133" s="178"/>
      <c r="F133" s="178"/>
      <c r="G133" s="178"/>
      <c r="H133" s="178"/>
      <c r="I133" s="178"/>
    </row>
    <row r="134" spans="1:10" ht="23.25" customHeight="1" x14ac:dyDescent="0.55000000000000004">
      <c r="A134" s="351" t="s">
        <v>2</v>
      </c>
      <c r="C134" s="178">
        <v>91924241</v>
      </c>
      <c r="D134" s="178"/>
      <c r="E134" s="178">
        <v>36508435</v>
      </c>
      <c r="F134" s="178"/>
      <c r="G134" s="352">
        <v>3538772</v>
      </c>
      <c r="H134" s="178"/>
      <c r="I134" s="352">
        <v>1129970</v>
      </c>
    </row>
    <row r="135" spans="1:10" ht="23.25" customHeight="1" x14ac:dyDescent="0.55000000000000004">
      <c r="A135" s="351" t="s">
        <v>64</v>
      </c>
      <c r="C135" s="206">
        <v>-2051394</v>
      </c>
      <c r="D135" s="178"/>
      <c r="E135" s="206">
        <v>-1791194</v>
      </c>
      <c r="F135" s="178"/>
      <c r="G135" s="206">
        <v>-4611</v>
      </c>
      <c r="H135" s="178"/>
      <c r="I135" s="206">
        <v>-3339</v>
      </c>
    </row>
    <row r="136" spans="1:10" ht="23.25" customHeight="1" thickBot="1" x14ac:dyDescent="0.65">
      <c r="A136" s="353" t="s">
        <v>65</v>
      </c>
      <c r="B136" s="192"/>
      <c r="C136" s="126">
        <f>SUM(C134:C135)</f>
        <v>89872847</v>
      </c>
      <c r="D136" s="193"/>
      <c r="E136" s="126">
        <f>SUM(E134:E135)</f>
        <v>34717241</v>
      </c>
      <c r="F136" s="193"/>
      <c r="G136" s="354">
        <f>SUM(G134:G135)</f>
        <v>3534161</v>
      </c>
      <c r="H136" s="193"/>
      <c r="I136" s="354">
        <f>SUM(I134:I135)</f>
        <v>1126631</v>
      </c>
    </row>
    <row r="137" spans="1:10" ht="23.25" customHeight="1" thickTop="1" x14ac:dyDescent="0.6">
      <c r="B137" s="192"/>
    </row>
    <row r="138" spans="1:10" ht="23.25" customHeight="1" x14ac:dyDescent="0.6">
      <c r="A138" s="350" t="s">
        <v>227</v>
      </c>
    </row>
    <row r="139" spans="1:10" ht="23.25" customHeight="1" x14ac:dyDescent="0.6">
      <c r="A139" s="350"/>
    </row>
    <row r="140" spans="1:10" ht="23.25" customHeight="1" x14ac:dyDescent="0.55000000000000004">
      <c r="A140" s="229" t="s">
        <v>370</v>
      </c>
    </row>
    <row r="141" spans="1:10" ht="23.25" customHeight="1" x14ac:dyDescent="0.55000000000000004">
      <c r="A141" s="230" t="s">
        <v>366</v>
      </c>
    </row>
    <row r="142" spans="1:10" ht="23.25" customHeight="1" x14ac:dyDescent="0.55000000000000004">
      <c r="B142" s="233"/>
      <c r="C142" s="233"/>
      <c r="D142" s="233"/>
      <c r="E142" s="233"/>
      <c r="F142" s="233"/>
      <c r="G142" s="233"/>
      <c r="H142" s="233"/>
      <c r="I142" s="233"/>
    </row>
    <row r="143" spans="1:10" ht="23.25" customHeight="1" x14ac:dyDescent="0.55000000000000004">
      <c r="A143" s="229" t="s">
        <v>363</v>
      </c>
      <c r="B143" s="230"/>
      <c r="C143" s="231"/>
      <c r="D143" s="232"/>
      <c r="E143" s="231"/>
      <c r="F143" s="232"/>
      <c r="G143" s="232"/>
      <c r="H143" s="232"/>
      <c r="I143" s="232"/>
    </row>
    <row r="144" spans="1:10" ht="23.25" customHeight="1" x14ac:dyDescent="0.55000000000000004">
      <c r="A144" s="229" t="s">
        <v>364</v>
      </c>
      <c r="B144" s="229"/>
      <c r="C144" s="231"/>
      <c r="D144" s="232"/>
      <c r="E144" s="231"/>
      <c r="F144" s="232"/>
      <c r="G144" s="232"/>
      <c r="H144" s="232"/>
      <c r="I144" s="232"/>
      <c r="J144" s="233"/>
    </row>
    <row r="145" spans="1:9" ht="23.25" customHeight="1" x14ac:dyDescent="0.55000000000000004">
      <c r="A145" s="229" t="s">
        <v>362</v>
      </c>
      <c r="B145" s="230"/>
      <c r="C145" s="231"/>
      <c r="D145" s="232"/>
      <c r="E145" s="231"/>
      <c r="F145" s="232"/>
      <c r="G145" s="232"/>
      <c r="H145" s="232"/>
      <c r="I145" s="232"/>
    </row>
    <row r="146" spans="1:9" ht="23.25" customHeight="1" x14ac:dyDescent="0.55000000000000004">
      <c r="A146" s="229"/>
      <c r="B146" s="230"/>
      <c r="C146" s="231"/>
      <c r="D146" s="232"/>
      <c r="E146" s="231"/>
      <c r="F146" s="232"/>
      <c r="G146" s="232"/>
      <c r="H146" s="232"/>
      <c r="I146" s="232"/>
    </row>
    <row r="147" spans="1:9" ht="23.25" customHeight="1" x14ac:dyDescent="0.55000000000000004">
      <c r="A147" s="229" t="s">
        <v>365</v>
      </c>
      <c r="B147" s="229"/>
      <c r="C147" s="231"/>
      <c r="D147" s="232"/>
      <c r="E147" s="231"/>
      <c r="F147" s="232"/>
      <c r="G147" s="232"/>
      <c r="H147" s="232"/>
      <c r="I147" s="232"/>
    </row>
    <row r="148" spans="1:9" ht="23.25" customHeight="1" x14ac:dyDescent="0.55000000000000004">
      <c r="A148" s="229" t="s">
        <v>368</v>
      </c>
      <c r="B148" s="233"/>
      <c r="C148" s="231"/>
      <c r="D148" s="232"/>
      <c r="E148" s="231"/>
      <c r="F148" s="232"/>
      <c r="G148" s="232"/>
      <c r="H148" s="232"/>
      <c r="I148" s="232"/>
    </row>
  </sheetData>
  <mergeCells count="33">
    <mergeCell ref="C121:E121"/>
    <mergeCell ref="G121:I121"/>
    <mergeCell ref="G116:I116"/>
    <mergeCell ref="G117:I117"/>
    <mergeCell ref="C119:E119"/>
    <mergeCell ref="G119:I119"/>
    <mergeCell ref="C120:E120"/>
    <mergeCell ref="G120:I120"/>
    <mergeCell ref="C85:E85"/>
    <mergeCell ref="G85:I85"/>
    <mergeCell ref="C45:E45"/>
    <mergeCell ref="G45:I45"/>
    <mergeCell ref="C46:E46"/>
    <mergeCell ref="G46:I46"/>
    <mergeCell ref="C48:I48"/>
    <mergeCell ref="G80:I80"/>
    <mergeCell ref="G81:I81"/>
    <mergeCell ref="C83:E83"/>
    <mergeCell ref="G83:I83"/>
    <mergeCell ref="C84:E84"/>
    <mergeCell ref="G84:I84"/>
    <mergeCell ref="C6:E6"/>
    <mergeCell ref="G6:I6"/>
    <mergeCell ref="G41:I41"/>
    <mergeCell ref="G42:I42"/>
    <mergeCell ref="C44:E44"/>
    <mergeCell ref="G44:I44"/>
    <mergeCell ref="G1:I1"/>
    <mergeCell ref="G2:I2"/>
    <mergeCell ref="C4:E4"/>
    <mergeCell ref="G4:I4"/>
    <mergeCell ref="C5:E5"/>
    <mergeCell ref="G5:I5"/>
  </mergeCells>
  <pageMargins left="0.7" right="0.7" top="0.48" bottom="0.5" header="0.5" footer="0.5"/>
  <pageSetup paperSize="9" scale="85" firstPageNumber="18" fitToHeight="4" orientation="portrait" useFirstPageNumber="1" r:id="rId1"/>
  <headerFooter alignWithMargins="0">
    <oddFooter>&amp;Lหมายเหตุประกอบงบการเงินเป็นส่วนหนึ่งของงบการเงินนี้
&amp;C&amp;P</oddFooter>
  </headerFooter>
  <rowBreaks count="3" manualBreakCount="3">
    <brk id="40" max="6" man="1"/>
    <brk id="79" max="6" man="1"/>
    <brk id="11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BS-3-6</vt:lpstr>
      <vt:lpstr>PL7-14</vt:lpstr>
      <vt:lpstr>CH15</vt:lpstr>
      <vt:lpstr>CH16</vt:lpstr>
      <vt:lpstr>SH17</vt:lpstr>
      <vt:lpstr>CF18-21</vt:lpstr>
      <vt:lpstr>'BS-3-6'!Print_Area</vt:lpstr>
      <vt:lpstr>'CF18-21'!Print_Area</vt:lpstr>
      <vt:lpstr>'CH16'!Print_Area</vt:lpstr>
      <vt:lpstr>'PL7-14'!Print_Area</vt:lpstr>
      <vt:lpstr>'SH17'!Print_Area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 1 (Thai) listed - BL-CH-CF Revised 23 May (2)</dc:title>
  <dc:creator>KPMG</dc:creator>
  <cp:lastModifiedBy>hongviboonvate, chanaporn</cp:lastModifiedBy>
  <cp:lastPrinted>2020-11-12T06:12:46Z</cp:lastPrinted>
  <dcterms:created xsi:type="dcterms:W3CDTF">2006-01-06T08:39:44Z</dcterms:created>
  <dcterms:modified xsi:type="dcterms:W3CDTF">2020-11-12T08:33:01Z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</Properties>
</file>