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palee\Desktop\CPF\YE\FS2020\SET\"/>
    </mc:Choice>
  </mc:AlternateContent>
  <xr:revisionPtr revIDLastSave="0" documentId="8_{F89AE466-EE3D-49EB-899E-7150A7AD3322}" xr6:coauthVersionLast="45" xr6:coauthVersionMax="45" xr10:uidLastSave="{00000000-0000-0000-0000-000000000000}"/>
  <bookViews>
    <workbookView xWindow="-108" yWindow="-108" windowWidth="23256" windowHeight="12576" tabRatio="802" activeTab="7" xr2:uid="{00000000-000D-0000-FFFF-FFFF00000000}"/>
  </bookViews>
  <sheets>
    <sheet name="BS-7-10" sheetId="18" r:id="rId1"/>
    <sheet name="PL-11-14" sheetId="23" r:id="rId2"/>
    <sheet name="CH 15" sheetId="26" r:id="rId3"/>
    <sheet name="CH 16 - oldver " sheetId="28" state="hidden" r:id="rId4"/>
    <sheet name="CH 16 " sheetId="29" r:id="rId5"/>
    <sheet name="CH 17" sheetId="27" r:id="rId6"/>
    <sheet name="CH 18 " sheetId="25" r:id="rId7"/>
    <sheet name="CF-19-22" sheetId="22" r:id="rId8"/>
  </sheets>
  <externalReferences>
    <externalReference r:id="rId9"/>
  </externalReferences>
  <definedNames>
    <definedName name="__FPMExcelClient_CellBasedFunctionStatus" localSheetId="0" hidden="1">"2_2_2_2_2"</definedName>
    <definedName name="__FPMExcelClient_CellBasedFunctionStatus" localSheetId="7" hidden="1">"2_2_2_2_2"</definedName>
    <definedName name="__FPMExcelClient_CellBasedFunctionStatus" localSheetId="2" hidden="1">"2_2_2_2_2"</definedName>
    <definedName name="__FPMExcelClient_CellBasedFunctionStatus" localSheetId="4" hidden="1">"2_2_2_2_2"</definedName>
    <definedName name="__FPMExcelClient_CellBasedFunctionStatus" localSheetId="3" hidden="1">"2_2_2_2_2"</definedName>
    <definedName name="__FPMExcelClient_CellBasedFunctionStatus" localSheetId="5" hidden="1">"2_2_2_2_2"</definedName>
    <definedName name="__FPMExcelClient_CellBasedFunctionStatus" localSheetId="6" hidden="1">"2_2_2_2_2"</definedName>
    <definedName name="__FPMExcelClient_CellBasedFunctionStatus" localSheetId="1" hidden="1">"2_2_2_2_2"</definedName>
    <definedName name="_xlnm.Print_Area" localSheetId="0">'BS-7-10'!$A$1:$J$120</definedName>
    <definedName name="_xlnm.Print_Area" localSheetId="7">'CF-19-22'!$A$1:$J$154</definedName>
    <definedName name="_xlnm.Print_Area" localSheetId="2">'CH 15'!$A$1:$AI$33</definedName>
    <definedName name="_xlnm.Print_Area" localSheetId="4">'CH 16 '!$A$1:$AK$38</definedName>
    <definedName name="_xlnm.Print_Area" localSheetId="3">'CH 16 - oldver '!$A$1:$AK$38</definedName>
    <definedName name="_xlnm.Print_Area" localSheetId="5">'CH 17'!$A$1:$U$24</definedName>
    <definedName name="_xlnm.Print_Area" localSheetId="6">'CH 18 '!$A$1:$AA$30</definedName>
    <definedName name="_xlnm.Print_Area" localSheetId="1">'PL-11-14'!$A:$J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6" i="25" l="1"/>
  <c r="AA22" i="25"/>
  <c r="Y22" i="25"/>
  <c r="W22" i="25"/>
  <c r="U22" i="25"/>
  <c r="S22" i="25"/>
  <c r="Q22" i="25"/>
  <c r="O22" i="25"/>
  <c r="M22" i="25"/>
  <c r="K22" i="25"/>
  <c r="I22" i="25"/>
  <c r="G22" i="25"/>
  <c r="E22" i="25"/>
  <c r="U23" i="27"/>
  <c r="U12" i="27"/>
  <c r="U21" i="27"/>
  <c r="U19" i="27"/>
  <c r="U15" i="27"/>
  <c r="W27" i="25"/>
  <c r="W26" i="25"/>
  <c r="AA26" i="25" s="1"/>
  <c r="W24" i="25"/>
  <c r="AA24" i="25" s="1"/>
  <c r="AA29" i="25"/>
  <c r="AA20" i="25"/>
  <c r="AA19" i="25"/>
  <c r="W20" i="25"/>
  <c r="W19" i="25"/>
  <c r="W15" i="25"/>
  <c r="AA15" i="25" s="1"/>
  <c r="W14" i="25"/>
  <c r="AA14" i="25" s="1"/>
  <c r="Q23" i="27"/>
  <c r="Q24" i="27" s="1"/>
  <c r="AC13" i="29"/>
  <c r="C22" i="25"/>
  <c r="Q12" i="27"/>
  <c r="Q15" i="27"/>
  <c r="S22" i="27"/>
  <c r="Q22" i="27"/>
  <c r="O22" i="27"/>
  <c r="M22" i="27"/>
  <c r="K22" i="27"/>
  <c r="I22" i="27"/>
  <c r="G22" i="27"/>
  <c r="E22" i="27"/>
  <c r="C22" i="27"/>
  <c r="O17" i="27"/>
  <c r="M17" i="27"/>
  <c r="K17" i="27"/>
  <c r="I17" i="27"/>
  <c r="G17" i="27"/>
  <c r="E17" i="27"/>
  <c r="C17" i="27"/>
  <c r="AA19" i="29"/>
  <c r="AG35" i="29"/>
  <c r="AG36" i="29"/>
  <c r="AG34" i="29"/>
  <c r="AG33" i="29"/>
  <c r="AG31" i="29"/>
  <c r="AG27" i="29"/>
  <c r="AG26" i="29"/>
  <c r="AG25" i="29"/>
  <c r="AG24" i="29"/>
  <c r="AG23" i="29"/>
  <c r="AG18" i="29"/>
  <c r="AC31" i="29"/>
  <c r="C20" i="29"/>
  <c r="E20" i="29"/>
  <c r="G20" i="29"/>
  <c r="I20" i="29"/>
  <c r="K20" i="29"/>
  <c r="M20" i="29"/>
  <c r="AE20" i="29"/>
  <c r="C31" i="26"/>
  <c r="E31" i="26"/>
  <c r="G31" i="26"/>
  <c r="I31" i="26"/>
  <c r="K31" i="26"/>
  <c r="M31" i="26"/>
  <c r="O31" i="26"/>
  <c r="Q31" i="26"/>
  <c r="S31" i="26"/>
  <c r="U31" i="26"/>
  <c r="W31" i="26"/>
  <c r="Y31" i="26"/>
  <c r="AA31" i="26"/>
  <c r="AC31" i="26"/>
  <c r="AI31" i="26"/>
  <c r="AG31" i="26"/>
  <c r="AE31" i="26"/>
  <c r="AE32" i="26"/>
  <c r="J76" i="23"/>
  <c r="U22" i="27" l="1"/>
  <c r="F17" i="23"/>
  <c r="AA36" i="29" l="1"/>
  <c r="AK36" i="29" s="1"/>
  <c r="AI35" i="29"/>
  <c r="AE35" i="29"/>
  <c r="Y35" i="29"/>
  <c r="W35" i="29"/>
  <c r="U35" i="29"/>
  <c r="S35" i="29"/>
  <c r="Q35" i="29"/>
  <c r="O35" i="29"/>
  <c r="M35" i="29"/>
  <c r="K35" i="29"/>
  <c r="I35" i="29"/>
  <c r="G35" i="29"/>
  <c r="E35" i="29"/>
  <c r="C35" i="29"/>
  <c r="AA34" i="29"/>
  <c r="AK34" i="29" s="1"/>
  <c r="AA33" i="29"/>
  <c r="AC33" i="29" s="1"/>
  <c r="AA31" i="29"/>
  <c r="AI28" i="29"/>
  <c r="AE28" i="29"/>
  <c r="Y28" i="29"/>
  <c r="W28" i="29"/>
  <c r="U28" i="29"/>
  <c r="S28" i="29"/>
  <c r="Q28" i="29"/>
  <c r="O28" i="29"/>
  <c r="M28" i="29"/>
  <c r="K28" i="29"/>
  <c r="I28" i="29"/>
  <c r="G28" i="29"/>
  <c r="E28" i="29"/>
  <c r="C28" i="29"/>
  <c r="AK27" i="29"/>
  <c r="AA27" i="29"/>
  <c r="AC27" i="29" s="1"/>
  <c r="AA26" i="29"/>
  <c r="AC26" i="29" s="1"/>
  <c r="AA25" i="29"/>
  <c r="AC25" i="29" s="1"/>
  <c r="AK24" i="29"/>
  <c r="AA24" i="29"/>
  <c r="AC24" i="29" s="1"/>
  <c r="AA23" i="29"/>
  <c r="AC23" i="29" s="1"/>
  <c r="AI20" i="29"/>
  <c r="AI29" i="29" s="1"/>
  <c r="AE29" i="29"/>
  <c r="Y20" i="29"/>
  <c r="Y29" i="29" s="1"/>
  <c r="W20" i="29"/>
  <c r="W29" i="29" s="1"/>
  <c r="U20" i="29"/>
  <c r="U29" i="29" s="1"/>
  <c r="S20" i="29"/>
  <c r="S29" i="29" s="1"/>
  <c r="Q20" i="29"/>
  <c r="Q29" i="29" s="1"/>
  <c r="O20" i="29"/>
  <c r="O29" i="29" s="1"/>
  <c r="M29" i="29"/>
  <c r="M37" i="29" s="1"/>
  <c r="K29" i="29"/>
  <c r="K37" i="29" s="1"/>
  <c r="I29" i="29"/>
  <c r="G29" i="29"/>
  <c r="E29" i="29"/>
  <c r="C29" i="29"/>
  <c r="AC19" i="29"/>
  <c r="AG19" i="29" s="1"/>
  <c r="AK19" i="29" s="1"/>
  <c r="AA18" i="29"/>
  <c r="AI15" i="29"/>
  <c r="AG15" i="29"/>
  <c r="AE15" i="29"/>
  <c r="Y15" i="29"/>
  <c r="W15" i="29"/>
  <c r="W37" i="29" s="1"/>
  <c r="U15" i="29"/>
  <c r="S15" i="29"/>
  <c r="S37" i="29" s="1"/>
  <c r="Q15" i="29"/>
  <c r="O15" i="29"/>
  <c r="O37" i="29" s="1"/>
  <c r="M15" i="29"/>
  <c r="K15" i="29"/>
  <c r="I15" i="29"/>
  <c r="G15" i="29"/>
  <c r="G37" i="29" s="1"/>
  <c r="E15" i="29"/>
  <c r="C15" i="29"/>
  <c r="C37" i="29" s="1"/>
  <c r="AK14" i="29"/>
  <c r="AK15" i="29" s="1"/>
  <c r="AC14" i="29"/>
  <c r="AA14" i="29"/>
  <c r="AK13" i="29"/>
  <c r="AA13" i="29"/>
  <c r="AK26" i="29" l="1"/>
  <c r="E37" i="29"/>
  <c r="U37" i="29"/>
  <c r="AK33" i="29"/>
  <c r="AA35" i="29"/>
  <c r="AI37" i="29"/>
  <c r="AA15" i="29"/>
  <c r="AE37" i="29"/>
  <c r="Q37" i="29"/>
  <c r="AG20" i="29"/>
  <c r="AK18" i="29"/>
  <c r="AK20" i="29" s="1"/>
  <c r="AC28" i="29"/>
  <c r="I37" i="29"/>
  <c r="Y37" i="29"/>
  <c r="AC36" i="29"/>
  <c r="AA28" i="29"/>
  <c r="AC34" i="29"/>
  <c r="AC35" i="29" s="1"/>
  <c r="AC15" i="29"/>
  <c r="AC18" i="29"/>
  <c r="AC20" i="29" s="1"/>
  <c r="AA20" i="29"/>
  <c r="AK25" i="29"/>
  <c r="AK31" i="29"/>
  <c r="AK23" i="29"/>
  <c r="AC27" i="28"/>
  <c r="AA28" i="28"/>
  <c r="AI37" i="28"/>
  <c r="AE37" i="28"/>
  <c r="Y37" i="28"/>
  <c r="U37" i="28"/>
  <c r="S37" i="28"/>
  <c r="Q37" i="28"/>
  <c r="O37" i="28"/>
  <c r="AA27" i="28"/>
  <c r="AK28" i="29" l="1"/>
  <c r="AK29" i="29" s="1"/>
  <c r="AC29" i="29"/>
  <c r="AC37" i="29" s="1"/>
  <c r="AK35" i="29"/>
  <c r="AA29" i="29"/>
  <c r="AA37" i="29" s="1"/>
  <c r="AG28" i="29"/>
  <c r="AG29" i="29" s="1"/>
  <c r="AG37" i="29" s="1"/>
  <c r="AA14" i="28"/>
  <c r="AC14" i="28" s="1"/>
  <c r="AK37" i="29" l="1"/>
  <c r="S28" i="28"/>
  <c r="Q28" i="28"/>
  <c r="O28" i="28"/>
  <c r="M28" i="28"/>
  <c r="K28" i="28"/>
  <c r="I28" i="28"/>
  <c r="G28" i="28"/>
  <c r="E28" i="28"/>
  <c r="C28" i="28"/>
  <c r="U28" i="28"/>
  <c r="W28" i="28"/>
  <c r="Y28" i="28"/>
  <c r="AE28" i="28"/>
  <c r="AI28" i="28"/>
  <c r="AG27" i="28"/>
  <c r="AK27" i="28" s="1"/>
  <c r="AA36" i="28" l="1"/>
  <c r="AG36" i="28" s="1"/>
  <c r="AK36" i="28" s="1"/>
  <c r="AI35" i="28"/>
  <c r="AE35" i="28"/>
  <c r="Y35" i="28"/>
  <c r="W35" i="28"/>
  <c r="W37" i="28" s="1"/>
  <c r="U35" i="28"/>
  <c r="S35" i="28"/>
  <c r="Q35" i="28"/>
  <c r="O35" i="28"/>
  <c r="M35" i="28"/>
  <c r="K35" i="28"/>
  <c r="I35" i="28"/>
  <c r="G35" i="28"/>
  <c r="E35" i="28"/>
  <c r="C35" i="28"/>
  <c r="AA34" i="28"/>
  <c r="AG34" i="28" s="1"/>
  <c r="AK34" i="28" s="1"/>
  <c r="AA33" i="28"/>
  <c r="AG33" i="28" s="1"/>
  <c r="AK33" i="28" s="1"/>
  <c r="AA31" i="28"/>
  <c r="AG31" i="28" s="1"/>
  <c r="AK31" i="28" s="1"/>
  <c r="AA25" i="28"/>
  <c r="AG25" i="28" s="1"/>
  <c r="AK25" i="28" s="1"/>
  <c r="AA26" i="28"/>
  <c r="AG26" i="28" s="1"/>
  <c r="AK26" i="28" s="1"/>
  <c r="AG24" i="28"/>
  <c r="AK24" i="28" s="1"/>
  <c r="AA24" i="28"/>
  <c r="AC24" i="28" s="1"/>
  <c r="AG23" i="28"/>
  <c r="AA23" i="28"/>
  <c r="AI20" i="28"/>
  <c r="AE20" i="28"/>
  <c r="Y20" i="28"/>
  <c r="W20" i="28"/>
  <c r="U20" i="28"/>
  <c r="S20" i="28"/>
  <c r="Q20" i="28"/>
  <c r="Q29" i="28" s="1"/>
  <c r="O20" i="28"/>
  <c r="O29" i="28" s="1"/>
  <c r="M20" i="28"/>
  <c r="K20" i="28"/>
  <c r="I20" i="28"/>
  <c r="G20" i="28"/>
  <c r="E20" i="28"/>
  <c r="C20" i="28"/>
  <c r="AC19" i="28"/>
  <c r="AA18" i="28"/>
  <c r="AI15" i="28"/>
  <c r="AG15" i="28"/>
  <c r="AE15" i="28"/>
  <c r="Y15" i="28"/>
  <c r="W15" i="28"/>
  <c r="U15" i="28"/>
  <c r="S15" i="28"/>
  <c r="Q15" i="28"/>
  <c r="O15" i="28"/>
  <c r="M15" i="28"/>
  <c r="K15" i="28"/>
  <c r="I15" i="28"/>
  <c r="G15" i="28"/>
  <c r="E15" i="28"/>
  <c r="C15" i="28"/>
  <c r="AK14" i="28"/>
  <c r="AK13" i="28"/>
  <c r="AA13" i="28"/>
  <c r="AG28" i="28" l="1"/>
  <c r="AC23" i="28"/>
  <c r="AC33" i="28"/>
  <c r="AG18" i="28"/>
  <c r="AC18" i="28"/>
  <c r="AA15" i="28"/>
  <c r="E29" i="28"/>
  <c r="E37" i="28" s="1"/>
  <c r="E40" i="28" s="1"/>
  <c r="AE29" i="28"/>
  <c r="AE40" i="28" s="1"/>
  <c r="AC26" i="28"/>
  <c r="K29" i="28"/>
  <c r="K37" i="28" s="1"/>
  <c r="K40" i="28" s="1"/>
  <c r="U29" i="28"/>
  <c r="I29" i="28"/>
  <c r="I37" i="28" s="1"/>
  <c r="I40" i="28" s="1"/>
  <c r="Y29" i="28"/>
  <c r="M29" i="28"/>
  <c r="M37" i="28" s="1"/>
  <c r="M40" i="28" s="1"/>
  <c r="AI29" i="28"/>
  <c r="AI40" i="28" s="1"/>
  <c r="Q40" i="28"/>
  <c r="C29" i="28"/>
  <c r="C37" i="28" s="1"/>
  <c r="C40" i="28" s="1"/>
  <c r="S29" i="28"/>
  <c r="AK15" i="28"/>
  <c r="G29" i="28"/>
  <c r="G37" i="28" s="1"/>
  <c r="G40" i="28" s="1"/>
  <c r="W29" i="28"/>
  <c r="O40" i="28"/>
  <c r="AK35" i="28"/>
  <c r="AK37" i="28" s="1"/>
  <c r="AC20" i="28"/>
  <c r="AK18" i="28"/>
  <c r="AK20" i="28" s="1"/>
  <c r="AG20" i="28"/>
  <c r="AC36" i="28"/>
  <c r="AA35" i="28"/>
  <c r="AG35" i="28" s="1"/>
  <c r="AG37" i="28" s="1"/>
  <c r="AC25" i="28"/>
  <c r="AC31" i="28"/>
  <c r="AC34" i="28"/>
  <c r="AC13" i="28"/>
  <c r="AC15" i="28" s="1"/>
  <c r="AA20" i="28"/>
  <c r="AK23" i="28"/>
  <c r="AK28" i="28" s="1"/>
  <c r="D76" i="23"/>
  <c r="D34" i="23"/>
  <c r="AC28" i="28" l="1"/>
  <c r="AC29" i="28" s="1"/>
  <c r="AG29" i="28"/>
  <c r="AG40" i="28" s="1"/>
  <c r="AC35" i="28"/>
  <c r="AK29" i="28"/>
  <c r="AK40" i="28" s="1"/>
  <c r="AA29" i="28"/>
  <c r="J94" i="22"/>
  <c r="H94" i="22"/>
  <c r="F94" i="22"/>
  <c r="D94" i="22"/>
  <c r="AC37" i="28" l="1"/>
  <c r="AC40" i="28" s="1"/>
  <c r="AA37" i="28"/>
  <c r="AA40" i="28" s="1"/>
  <c r="J116" i="22"/>
  <c r="H116" i="22"/>
  <c r="F116" i="22"/>
  <c r="D116" i="22"/>
  <c r="D114" i="18" l="1"/>
  <c r="J42" i="22" l="1"/>
  <c r="H88" i="23" l="1"/>
  <c r="H34" i="23"/>
  <c r="U28" i="25" l="1"/>
  <c r="S28" i="25"/>
  <c r="Q28" i="25"/>
  <c r="O28" i="25"/>
  <c r="K28" i="25"/>
  <c r="I28" i="25"/>
  <c r="G28" i="25"/>
  <c r="E28" i="25"/>
  <c r="C28" i="25"/>
  <c r="Y21" i="25"/>
  <c r="W21" i="25"/>
  <c r="U21" i="25"/>
  <c r="S21" i="25"/>
  <c r="Q21" i="25"/>
  <c r="M21" i="25"/>
  <c r="K21" i="25"/>
  <c r="I21" i="25"/>
  <c r="G21" i="25"/>
  <c r="E21" i="25"/>
  <c r="C21" i="25"/>
  <c r="O20" i="25"/>
  <c r="AA27" i="25"/>
  <c r="D88" i="23"/>
  <c r="D90" i="23" s="1"/>
  <c r="F88" i="23"/>
  <c r="J88" i="23"/>
  <c r="O21" i="25" l="1"/>
  <c r="W28" i="25"/>
  <c r="Y28" i="25"/>
  <c r="H76" i="23" l="1"/>
  <c r="H90" i="23" s="1"/>
  <c r="D86" i="18" l="1"/>
  <c r="F86" i="18"/>
  <c r="H86" i="18"/>
  <c r="J86" i="18"/>
  <c r="F114" i="18" l="1"/>
  <c r="Q24" i="26" l="1"/>
  <c r="Q17" i="26"/>
  <c r="Q25" i="26" s="1"/>
  <c r="U16" i="25"/>
  <c r="S16" i="25"/>
  <c r="O16" i="25"/>
  <c r="Q33" i="26" l="1"/>
  <c r="O30" i="25"/>
  <c r="S30" i="25"/>
  <c r="U30" i="25"/>
  <c r="J137" i="22" l="1"/>
  <c r="F137" i="22"/>
  <c r="J63" i="22"/>
  <c r="F42" i="22"/>
  <c r="F63" i="22" s="1"/>
  <c r="Q21" i="27"/>
  <c r="Q19" i="27"/>
  <c r="O16" i="27"/>
  <c r="M16" i="27"/>
  <c r="M24" i="27" s="1"/>
  <c r="K16" i="27"/>
  <c r="K24" i="27" s="1"/>
  <c r="I16" i="27"/>
  <c r="I24" i="27" s="1"/>
  <c r="G16" i="27"/>
  <c r="E16" i="27"/>
  <c r="C16" i="27"/>
  <c r="C24" i="27" s="1"/>
  <c r="Q16" i="27"/>
  <c r="Q17" i="27" s="1"/>
  <c r="E24" i="27"/>
  <c r="Y32" i="26"/>
  <c r="AA32" i="26" s="1"/>
  <c r="Y30" i="26"/>
  <c r="Y29" i="26"/>
  <c r="Y27" i="26"/>
  <c r="AG24" i="26"/>
  <c r="AC24" i="26"/>
  <c r="W24" i="26"/>
  <c r="U24" i="26"/>
  <c r="S24" i="26"/>
  <c r="O24" i="26"/>
  <c r="M24" i="26"/>
  <c r="K24" i="26"/>
  <c r="I24" i="26"/>
  <c r="G24" i="26"/>
  <c r="E24" i="26"/>
  <c r="C24" i="26"/>
  <c r="Y23" i="26"/>
  <c r="Y22" i="26"/>
  <c r="Y21" i="26"/>
  <c r="Y20" i="26"/>
  <c r="AA20" i="26" s="1"/>
  <c r="AE20" i="26" s="1"/>
  <c r="AG17" i="26"/>
  <c r="AG25" i="26" s="1"/>
  <c r="AC17" i="26"/>
  <c r="W17" i="26"/>
  <c r="W25" i="26" s="1"/>
  <c r="U17" i="26"/>
  <c r="S17" i="26"/>
  <c r="O17" i="26"/>
  <c r="M17" i="26"/>
  <c r="K17" i="26"/>
  <c r="I17" i="26"/>
  <c r="G17" i="26"/>
  <c r="E17" i="26"/>
  <c r="E25" i="26" s="1"/>
  <c r="C17" i="26"/>
  <c r="C25" i="26" s="1"/>
  <c r="Y16" i="26"/>
  <c r="AA16" i="26" s="1"/>
  <c r="AE16" i="26" s="1"/>
  <c r="F104" i="23"/>
  <c r="J90" i="23"/>
  <c r="F76" i="23"/>
  <c r="J50" i="23"/>
  <c r="F50" i="23"/>
  <c r="J34" i="23"/>
  <c r="J18" i="23"/>
  <c r="F34" i="23"/>
  <c r="F18" i="23"/>
  <c r="H114" i="18"/>
  <c r="J114" i="18"/>
  <c r="J116" i="18" s="1"/>
  <c r="F116" i="18"/>
  <c r="F118" i="18" s="1"/>
  <c r="J77" i="18"/>
  <c r="F77" i="18"/>
  <c r="J51" i="18"/>
  <c r="F51" i="18"/>
  <c r="J25" i="18"/>
  <c r="F25" i="18"/>
  <c r="S16" i="27" l="1"/>
  <c r="U16" i="27"/>
  <c r="U17" i="27" s="1"/>
  <c r="U24" i="27" s="1"/>
  <c r="AA30" i="26"/>
  <c r="AE30" i="26" s="1"/>
  <c r="AI30" i="26" s="1"/>
  <c r="AA22" i="26"/>
  <c r="AE22" i="26" s="1"/>
  <c r="AI22" i="26" s="1"/>
  <c r="AA23" i="26"/>
  <c r="AE23" i="26" s="1"/>
  <c r="AI23" i="26" s="1"/>
  <c r="AA27" i="26"/>
  <c r="AE27" i="26" s="1"/>
  <c r="AI27" i="26" s="1"/>
  <c r="AI32" i="26"/>
  <c r="AA21" i="26"/>
  <c r="AE21" i="26" s="1"/>
  <c r="AI21" i="26" s="1"/>
  <c r="AA29" i="26"/>
  <c r="AE29" i="26" s="1"/>
  <c r="AI29" i="26" s="1"/>
  <c r="J125" i="22"/>
  <c r="J128" i="22" s="1"/>
  <c r="J130" i="22" s="1"/>
  <c r="J118" i="18"/>
  <c r="J37" i="23"/>
  <c r="J39" i="23" s="1"/>
  <c r="F125" i="22"/>
  <c r="F128" i="22" s="1"/>
  <c r="F130" i="22" s="1"/>
  <c r="F90" i="23"/>
  <c r="F91" i="23" s="1"/>
  <c r="F88" i="18"/>
  <c r="F120" i="18" s="1"/>
  <c r="J88" i="18"/>
  <c r="F53" i="18"/>
  <c r="J53" i="18"/>
  <c r="Y24" i="26"/>
  <c r="S25" i="26"/>
  <c r="S33" i="26" s="1"/>
  <c r="U25" i="26"/>
  <c r="M25" i="26"/>
  <c r="M33" i="26" s="1"/>
  <c r="C33" i="26"/>
  <c r="I25" i="26"/>
  <c r="I33" i="26" s="1"/>
  <c r="K25" i="26"/>
  <c r="K33" i="26" s="1"/>
  <c r="AC25" i="26"/>
  <c r="AC33" i="26" s="1"/>
  <c r="G25" i="26"/>
  <c r="G33" i="26" s="1"/>
  <c r="O25" i="26"/>
  <c r="O33" i="26" s="1"/>
  <c r="F37" i="23"/>
  <c r="F39" i="23" s="1"/>
  <c r="G24" i="27"/>
  <c r="O24" i="27"/>
  <c r="W33" i="26"/>
  <c r="AI20" i="26"/>
  <c r="AG33" i="26"/>
  <c r="AI16" i="26"/>
  <c r="AI17" i="26" s="1"/>
  <c r="AE17" i="26"/>
  <c r="U33" i="26"/>
  <c r="E33" i="26"/>
  <c r="Y17" i="26"/>
  <c r="AA17" i="26"/>
  <c r="J91" i="23"/>
  <c r="J104" i="23" s="1"/>
  <c r="S17" i="27" l="1"/>
  <c r="S24" i="27" s="1"/>
  <c r="AE24" i="26"/>
  <c r="AA24" i="26"/>
  <c r="AA25" i="26" s="1"/>
  <c r="AA33" i="26" s="1"/>
  <c r="Y25" i="26"/>
  <c r="Y33" i="26" s="1"/>
  <c r="AI24" i="26"/>
  <c r="AI25" i="26" s="1"/>
  <c r="AI33" i="26" s="1"/>
  <c r="J120" i="18"/>
  <c r="AE25" i="26"/>
  <c r="AE33" i="26" s="1"/>
  <c r="D42" i="22" l="1"/>
  <c r="D77" i="18" l="1"/>
  <c r="D88" i="18" s="1"/>
  <c r="M16" i="25" l="1"/>
  <c r="H25" i="18" l="1"/>
  <c r="D25" i="18"/>
  <c r="C16" i="25" l="1"/>
  <c r="Y16" i="25"/>
  <c r="Q16" i="25"/>
  <c r="K16" i="25"/>
  <c r="I16" i="25"/>
  <c r="G16" i="25"/>
  <c r="E16" i="25"/>
  <c r="W16" i="25" l="1"/>
  <c r="D104" i="23"/>
  <c r="D63" i="22" l="1"/>
  <c r="D137" i="22"/>
  <c r="H137" i="22"/>
  <c r="K30" i="25"/>
  <c r="W29" i="25"/>
  <c r="D18" i="23"/>
  <c r="D37" i="23" s="1"/>
  <c r="H18" i="23"/>
  <c r="D50" i="23"/>
  <c r="D51" i="18"/>
  <c r="D53" i="18" s="1"/>
  <c r="H51" i="18"/>
  <c r="H53" i="18" s="1"/>
  <c r="H77" i="18"/>
  <c r="D116" i="18"/>
  <c r="H116" i="18"/>
  <c r="D39" i="23" l="1"/>
  <c r="AA21" i="25"/>
  <c r="H37" i="23"/>
  <c r="H39" i="23" s="1"/>
  <c r="H42" i="22" s="1"/>
  <c r="H63" i="22" s="1"/>
  <c r="H125" i="22" s="1"/>
  <c r="H128" i="22" s="1"/>
  <c r="H130" i="22" s="1"/>
  <c r="H118" i="18"/>
  <c r="D118" i="18"/>
  <c r="D120" i="18" s="1"/>
  <c r="G30" i="25"/>
  <c r="E30" i="25"/>
  <c r="Q30" i="25"/>
  <c r="I30" i="25"/>
  <c r="W30" i="25"/>
  <c r="Y30" i="25"/>
  <c r="C30" i="25"/>
  <c r="D125" i="22"/>
  <c r="D128" i="22" s="1"/>
  <c r="D130" i="22" s="1"/>
  <c r="D91" i="23"/>
  <c r="H88" i="18"/>
  <c r="H48" i="23" l="1"/>
  <c r="H50" i="23" s="1"/>
  <c r="H91" i="23" s="1"/>
  <c r="H104" i="23" s="1"/>
  <c r="M24" i="25"/>
  <c r="H120" i="18"/>
  <c r="AA28" i="25" l="1"/>
  <c r="AA30" i="25" s="1"/>
  <c r="M28" i="25"/>
  <c r="M30" i="25" s="1"/>
</calcChain>
</file>

<file path=xl/sharedStrings.xml><?xml version="1.0" encoding="utf-8"?>
<sst xmlns="http://schemas.openxmlformats.org/spreadsheetml/2006/main" count="766" uniqueCount="362">
  <si>
    <t>สินทรัพย์</t>
  </si>
  <si>
    <t>หมายเหตุ</t>
  </si>
  <si>
    <t>เงินสดและรายการเทียบเท่าเงินสด</t>
  </si>
  <si>
    <t>สินค้าคงเหลือ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</si>
  <si>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</si>
  <si>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</si>
  <si>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</si>
  <si>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สินทรัพย์ไม่หมุนเวียนอื่น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</si>
  <si>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</si>
  <si>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</si>
  <si>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</si>
  <si>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</si>
  <si>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หนี้สินหมุนเวียนอื่น</t>
  </si>
  <si>
    <t>รวมหนี้สินหมุนเวียน</t>
  </si>
  <si>
    <t>รวมหนี้สินไม่หมุนเวียน</t>
  </si>
  <si>
    <t>รวมหนี้สิน</t>
  </si>
  <si>
    <t>ส่วนของผู้ถือหุ้น</t>
  </si>
  <si>
    <t>ทุนเรือนหุ้น</t>
  </si>
  <si>
    <t>รวมส่วนของผู้ถือหุ้น</t>
  </si>
  <si>
    <t>รวมหนี้สินและส่วนของผู้ถือหุ้น</t>
  </si>
  <si>
    <t>ดอกเบี้ยรับ</t>
  </si>
  <si>
    <t>รายได้อื่น</t>
  </si>
  <si>
    <t>รวมรายได้</t>
  </si>
  <si>
    <t>รวมค่าใช้จ่าย</t>
  </si>
  <si>
    <t>ส่วนเกิน</t>
  </si>
  <si>
    <t>ผู้ถือหุ้น</t>
  </si>
  <si>
    <t>กระแสเงินสดจากกิจกรรมดำเนินงาน</t>
  </si>
  <si>
    <t>การเปลี่ยนแปลงในสินทรัพย์และหนี้สินดำเนินงาน</t>
  </si>
  <si>
    <t>กระแสเงินสดจากกิจกรรมลงทุน</t>
  </si>
  <si>
    <t>กระแสเงินสดจากกิจกรรมจัดหาเงิน</t>
  </si>
  <si>
    <t>งบกระแสเงินสด</t>
  </si>
  <si>
    <t>ยังไม่ได้</t>
  </si>
  <si>
    <t xml:space="preserve">งบกำไรขาดทุน </t>
  </si>
  <si>
    <t>จ่ายภาษีเงินได้</t>
  </si>
  <si>
    <t xml:space="preserve">ที่ดิน อาคารและอุปกรณ์ </t>
  </si>
  <si>
    <t>การเปลี่ยนแปลง</t>
  </si>
  <si>
    <t>ส่วนเกินทุน</t>
  </si>
  <si>
    <t>งบการเงินเฉพาะกิจการ</t>
  </si>
  <si>
    <t>บริษัท เจริญโภคภัณฑ์อาหาร จำกัด (มหาชน) และบริษัทย่อย</t>
  </si>
  <si>
    <t>งบการเงินรวม</t>
  </si>
  <si>
    <t>เงินให้กู้ยืมระยะสั้นแก่บริษัทย่อย</t>
  </si>
  <si>
    <t xml:space="preserve">   ภายในหนึ่งปี</t>
  </si>
  <si>
    <t>เจ้าหนี้การค้าและเจ้าหนี้อื่น</t>
  </si>
  <si>
    <t>หนี้สินระยะยาว</t>
  </si>
  <si>
    <t>กำไรสะสม</t>
  </si>
  <si>
    <t>เงินให้กู้ยืมระยะยาวแก่บริษัทย่อย</t>
  </si>
  <si>
    <t>เงินสดรับจากการออกหุ้นกู้</t>
  </si>
  <si>
    <t>การตีราคา</t>
  </si>
  <si>
    <t>จัดสรร</t>
  </si>
  <si>
    <t>เงินปันผลรับ</t>
  </si>
  <si>
    <t>ที่ออกและ</t>
  </si>
  <si>
    <t>ข้อมูลงบกระแสเงินสดเปิดเผยเพิ่มเติม</t>
  </si>
  <si>
    <t xml:space="preserve"> </t>
  </si>
  <si>
    <t>เงินเบิกเกินบัญชีและเงินกู้ยืมระยะสั้น</t>
  </si>
  <si>
    <t>ต้นทุนขายสินค้า</t>
  </si>
  <si>
    <t>ค่าใช้จ่ายค้างจ่าย</t>
  </si>
  <si>
    <t>รายได้จากการขายสินค้า</t>
  </si>
  <si>
    <t>รวมส่วนของ</t>
  </si>
  <si>
    <t>ตามกฎหมาย</t>
  </si>
  <si>
    <t>กำไรสำหรับปี</t>
  </si>
  <si>
    <t>หุ้นทุน</t>
  </si>
  <si>
    <t>เงินลงทุนในบริษัทย่อย</t>
  </si>
  <si>
    <t>ส่วนเกินมูลค่าหุ้น</t>
  </si>
  <si>
    <t>ค่าใช้จ่ายในการบริหาร</t>
  </si>
  <si>
    <t>มูลค่าหุ้นสามัญ</t>
  </si>
  <si>
    <t>ทุนสำรอง</t>
  </si>
  <si>
    <t>ต้นทุนทางการเงิน</t>
  </si>
  <si>
    <t>ประกอบด้วย</t>
  </si>
  <si>
    <t>เงินสดรับจากเงินกู้ยืมระยะยาวจากสถาบันการเงิน</t>
  </si>
  <si>
    <t>เงินเบิกเกินบัญชี</t>
  </si>
  <si>
    <t>สุทธิ</t>
  </si>
  <si>
    <t>เงินฝากสถาบันการเงินที่มีข้อจำกัด</t>
  </si>
  <si>
    <t xml:space="preserve">   ในการเบิกใช้</t>
  </si>
  <si>
    <t>บริษัท เจริญโภคภัณฑ์อาหาร จำกัด  (มหาชน) และบริษัทย่อย</t>
  </si>
  <si>
    <t>ค่าตัดจำหน่าย</t>
  </si>
  <si>
    <t>เงินจ่ายล่วงหน้าค่าสินค้า</t>
  </si>
  <si>
    <t>ค่าใช้จ่ายจ่ายล่วงหน้า</t>
  </si>
  <si>
    <t>สินทรัพย์ (ต่อ)</t>
  </si>
  <si>
    <t xml:space="preserve">   หุ้นทุนซื้อคืนที่ถือโดยบริษัทย่อย</t>
  </si>
  <si>
    <t>กำไรจากการขายเงินลงทุน</t>
  </si>
  <si>
    <t>(หน่วย: พันบาท)</t>
  </si>
  <si>
    <t>กระแสเงินสดจากกิจกรรมดำเนินงาน (ต่อ)</t>
  </si>
  <si>
    <t>กระแสเงินสดจากกิจกรรมลงทุน (ต่อ)</t>
  </si>
  <si>
    <t>งบแสดงฐานะการเงิน</t>
  </si>
  <si>
    <t>อสังหาริมทรัพย์เพื่อการลงทุน</t>
  </si>
  <si>
    <t>ค่าความนิยม</t>
  </si>
  <si>
    <t>องค์ประกอบอื่นของส่วนของผู้ถือหุ้น</t>
  </si>
  <si>
    <t xml:space="preserve">งบแสดงการเปลี่ยนแปลงส่วนของผู้ถือหุ้น </t>
  </si>
  <si>
    <t>รวม</t>
  </si>
  <si>
    <t>องค์ประกอบอื่น</t>
  </si>
  <si>
    <t>ส่วนได้เสีย</t>
  </si>
  <si>
    <t>ของ</t>
  </si>
  <si>
    <t>ที่ไม่มีอำนาจ</t>
  </si>
  <si>
    <t xml:space="preserve">ชำระแล้ว </t>
  </si>
  <si>
    <t xml:space="preserve">ซื้อคืน </t>
  </si>
  <si>
    <t>ควบคุม</t>
  </si>
  <si>
    <t xml:space="preserve">   กำไร</t>
  </si>
  <si>
    <t xml:space="preserve">   กำไรขาดทุนเบ็ดเสร็จอื่น</t>
  </si>
  <si>
    <t xml:space="preserve"> มูลค่าหุ้นสามัญ</t>
  </si>
  <si>
    <t>งบกำไรขาดทุนเบ็ดเสร็จ</t>
  </si>
  <si>
    <t>กำไรขาดทุนเบ็ดเสร็จอื่น</t>
  </si>
  <si>
    <t>ส่วนได้เสียที่ไม่มีอำนาจควบคุม</t>
  </si>
  <si>
    <t xml:space="preserve">   ส่วนที่เป็นของบริษัทใหญ่</t>
  </si>
  <si>
    <t>กำไรขาดทุนเบ็ดเสร็จสำหรับปี</t>
  </si>
  <si>
    <t>รวมกำไรขาดทุนเบ็ดเสร็จสำหรับปี</t>
  </si>
  <si>
    <t>ส่วนเกินทุนอื่น</t>
  </si>
  <si>
    <t>จากรายการกับ</t>
  </si>
  <si>
    <t>กิจการภายใต้</t>
  </si>
  <si>
    <t>การควบคุมเดียวกัน</t>
  </si>
  <si>
    <t>สินทรัพย์ชีวภาพส่วนที่หมุนเวียน</t>
  </si>
  <si>
    <t>สินทรัพย์ชีวภาพส่วนที่ไม่หมุนเวียน</t>
  </si>
  <si>
    <t>ตั๋วแลกเงิน</t>
  </si>
  <si>
    <t xml:space="preserve">   ส่วนเกินทุนอื่น</t>
  </si>
  <si>
    <t>ส่วนเกินทุนจากรายการกับกิจการ</t>
  </si>
  <si>
    <t xml:space="preserve">   ภายใต้การควบคุมเดียวกัน</t>
  </si>
  <si>
    <t>เงินปันผลค้างรับ</t>
  </si>
  <si>
    <t>31 ธันวาคม</t>
  </si>
  <si>
    <t>เงินสดจ่ายสุทธิจากการซื้อบริษัทย่อย</t>
  </si>
  <si>
    <t xml:space="preserve">     - อื่นๆ </t>
  </si>
  <si>
    <t>2.</t>
  </si>
  <si>
    <t>รายการที่มิใช่เงินสด</t>
  </si>
  <si>
    <t>1.</t>
  </si>
  <si>
    <t xml:space="preserve">31 ธันวาคม </t>
  </si>
  <si>
    <t xml:space="preserve">สินทรัพย์หมุนเวียน </t>
  </si>
  <si>
    <t xml:space="preserve">ลูกหนี้การค้าและลูกหนี้อื่น </t>
  </si>
  <si>
    <t xml:space="preserve">สินทรัพย์ไม่มีตัวตนอื่น </t>
  </si>
  <si>
    <t xml:space="preserve">สินทรัพย์ภาษีเงินได้รอการตัดบัญชี  </t>
  </si>
  <si>
    <t xml:space="preserve">   จากสถาบันการเงิน </t>
  </si>
  <si>
    <t xml:space="preserve">หนี้สินไม่หมุนเวียน </t>
  </si>
  <si>
    <t xml:space="preserve">ประมาณการหนี้สินและอื่นๆ </t>
  </si>
  <si>
    <t xml:space="preserve">หนี้สินภาษีเงินได้รอการตัดบัญชี  </t>
  </si>
  <si>
    <t>หนี้สินและส่วนของผู้ถือหุ้น (ต่อ)</t>
  </si>
  <si>
    <t xml:space="preserve">   ส่วนเกินมูลค่าหุ้นสามัญ</t>
  </si>
  <si>
    <t xml:space="preserve">   จัดสรรแล้ว</t>
  </si>
  <si>
    <t xml:space="preserve">      ทุนสำรองตามกฎหมาย</t>
  </si>
  <si>
    <t xml:space="preserve">   ยังไม่ได้จัดสรร</t>
  </si>
  <si>
    <t xml:space="preserve">รายได้ </t>
  </si>
  <si>
    <t xml:space="preserve">ค่าใช้จ่าย </t>
  </si>
  <si>
    <t xml:space="preserve">   ของสินทรัพย์ชีวภาพ</t>
  </si>
  <si>
    <t>ส่วนเกินทุนจาก</t>
  </si>
  <si>
    <t>ในบริษัทย่อย</t>
  </si>
  <si>
    <t xml:space="preserve">   บริษัทย่อยออกหุ้นเพิ่มทุน</t>
  </si>
  <si>
    <t xml:space="preserve">เจ้าหนี้การค้าและเจ้าหนี้อื่น </t>
  </si>
  <si>
    <t>เงินสดรับจากการออกหุ้นสามัญเพิ่มทุน</t>
  </si>
  <si>
    <t xml:space="preserve">เงินสดและรายการเทียบเท่าเงินสด </t>
  </si>
  <si>
    <t xml:space="preserve">สำหรับปีสิ้นสุดวันที่ </t>
  </si>
  <si>
    <t xml:space="preserve">งบกระแสเงินสด </t>
  </si>
  <si>
    <t xml:space="preserve">   เงินปันผลจ่าย</t>
  </si>
  <si>
    <t>เงินลงทุนชั่วคราว</t>
  </si>
  <si>
    <t>ค่าเสื่อมราคา</t>
  </si>
  <si>
    <t xml:space="preserve">   การได้มาซึ่งส่วนได้เสียที่ไม่มีอำนาจควบคุม</t>
  </si>
  <si>
    <t xml:space="preserve">      โดยอำนาจควบคุมไม่เปลี่ยนแปลง</t>
  </si>
  <si>
    <t>และบริษัทร่วม</t>
  </si>
  <si>
    <t xml:space="preserve">   การเปลี่ยนแปลงส่วนได้เสียในบริษัทร่วม</t>
  </si>
  <si>
    <t>ส่วนแบ่งกำไรจากเงินลงทุนในบริษัทร่วม</t>
  </si>
  <si>
    <t xml:space="preserve">   และการร่วมค้า</t>
  </si>
  <si>
    <t>เงินลงทุนในบริษัทร่วม</t>
  </si>
  <si>
    <t>เงินลงทุนในการร่วมค้า</t>
  </si>
  <si>
    <t>ส่วนแบ่งกำไรจากเงินลงทุนในบริษัทร่วมและการร่วมค้า</t>
  </si>
  <si>
    <t>ค่าเสื่อมราคาของสินทรัพย์ชีวภาพ</t>
  </si>
  <si>
    <t>กำไรขาดทุนเบ็ดเสร็จรวมสำหรับปี</t>
  </si>
  <si>
    <t>หุ้นกู้ด้อยสิทธิที่มีลักษณะคล้ายทุน</t>
  </si>
  <si>
    <t>ต้นทุนในการจัดจำหน่าย</t>
  </si>
  <si>
    <t>รายการที่อาจถูกจัดประเภทใหม่</t>
  </si>
  <si>
    <t xml:space="preserve">   ไว้ในกำไรหรือขาดทุนในภายหลัง</t>
  </si>
  <si>
    <t xml:space="preserve">   เงินลงทุนเผื่อขาย</t>
  </si>
  <si>
    <t>ภาษีเงินได้ของรายการที่อาจถูกจัดประเภทใหม่</t>
  </si>
  <si>
    <t>รวมรายการที่อาจถูกจัดประเภทใหม่ไว้ใน</t>
  </si>
  <si>
    <t xml:space="preserve">   กำไรหรือขาดทุนในภายหลัง</t>
  </si>
  <si>
    <t>รายการที่จะไม่ถูกจัดประเภทใหม่</t>
  </si>
  <si>
    <t>ภาษีเงินได้ของรายการที่จะไม่ถูกจัดประเภทใหม่</t>
  </si>
  <si>
    <t>รวมรายการที่จะไม่ถูกจัดประเภทใหม่ไว้ใน</t>
  </si>
  <si>
    <t xml:space="preserve"> - สุทธิจากภาษี</t>
  </si>
  <si>
    <t xml:space="preserve">   ส่วนที่เป็นของส่วนได้เสียที่ไม่มีอำนาจควบคุม</t>
  </si>
  <si>
    <t>ผลต่างของ</t>
  </si>
  <si>
    <t>อัตราแลกเปลี่ยน</t>
  </si>
  <si>
    <t>จากการแปลงค่า</t>
  </si>
  <si>
    <t>งบการเงิน</t>
  </si>
  <si>
    <t xml:space="preserve">   การเปลี่ยนแปลงในส่วนได้เสียของบริษัทย่อยและบริษัทร่วม</t>
  </si>
  <si>
    <t>ดอกเบี้ยจ่ายสำหรับหุ้นกู้ด้อยสิทธิที่มีลักษณะคล้ายทุน - สุทธิจากภาษีเงินได้</t>
  </si>
  <si>
    <t>หุ้นกู้ด้อยสิทธิ</t>
  </si>
  <si>
    <t>ที่มีลักษณะ</t>
  </si>
  <si>
    <t>คล้ายทุน</t>
  </si>
  <si>
    <t>ปรับรายการที่กระทบกำไรเป็นเงินสดรับ (จ่าย)</t>
  </si>
  <si>
    <t>กระแสเงินสดสุทธิได้มาจาก (ใช้ไปใน) กิจกรรมดำเนินงาน</t>
  </si>
  <si>
    <t>เงินสดจ่ายเพื่อซื้อเงินลงทุน</t>
  </si>
  <si>
    <t>เงินสดรับจากการขายเงินลงทุน</t>
  </si>
  <si>
    <t>เงินสดรับจากการขายที่ดิน อาคารและอุปกรณ์</t>
  </si>
  <si>
    <t>เงินสดรับจากการขายสินทรัพย์ไม่มีตัวตนอื่น</t>
  </si>
  <si>
    <t xml:space="preserve">เงินสดจ่ายเพื่อซื้อสินทรัพย์ไม่มีตัวตนอื่น </t>
  </si>
  <si>
    <t>ดอกเบี้ยจ่าย</t>
  </si>
  <si>
    <t>เงินสดจ่ายเพื่อชำระเงินกู้ยืมระยะยาวจากสถาบันการเงิน</t>
  </si>
  <si>
    <t>เงินสดจ่ายเพื่อชำระคืนหุ้นกู้</t>
  </si>
  <si>
    <t>เงินสดจ่ายชำระต้นทุนธุรกรรมทางการเงิน</t>
  </si>
  <si>
    <t>เงินปันผลจ่ายให้ส่วนได้เสียที่ไม่มีอำนาจควบคุม</t>
  </si>
  <si>
    <t xml:space="preserve">   ก่อนผลกระทบของอัตราแลกเปลี่ยน  </t>
  </si>
  <si>
    <t>ผลกระทบของอัตราแลกเปลี่ยนที่มีต่อเงินสดและรายการ</t>
  </si>
  <si>
    <t xml:space="preserve">   เทียบเท่าเงินสด</t>
  </si>
  <si>
    <t>กระแสเงินสดสุทธิได้มาจาก (ใช้ไปใน) กิจกรรมจัดหาเงิน</t>
  </si>
  <si>
    <t>ขาดทุนจากอัตราแลกเปลี่ยนสุทธิ</t>
  </si>
  <si>
    <t>ประมาณการหนี้สินสำหรับผลประโยชน์พนักงาน</t>
  </si>
  <si>
    <t>การเปลี่ยนแปลงในมูลค่ายุติธรรมสุทธิของ</t>
  </si>
  <si>
    <t>เงินให้กู้ยืมระยะยาวแก่บริษัทร่วม</t>
  </si>
  <si>
    <t>เงินให้กู้ยืมระยะสั้นแก่การร่วมค้า</t>
  </si>
  <si>
    <t xml:space="preserve">   ในบริษัทย่อยและบริษัทร่วม</t>
  </si>
  <si>
    <t>ส่วนเกินทุนจากการเปลี่ยนแปลงส่วนได้เสีย</t>
  </si>
  <si>
    <t>รวมส่วนของผู้ถือหุ้นของบริษัท</t>
  </si>
  <si>
    <t>การแบ่งปันกำไร</t>
  </si>
  <si>
    <t>ของบริษัท</t>
  </si>
  <si>
    <t xml:space="preserve">    กำไร</t>
  </si>
  <si>
    <t>จ่ายผลประโยชน์พนักงาน</t>
  </si>
  <si>
    <t>ส่วนของหนี้สินระยะยาวที่ถึงกำหนดชำระ</t>
  </si>
  <si>
    <t>รายการกับผู้ถือหุ้นที่บันทึกโดยตรงเข้าส่วนของผู้ถือหุ้น</t>
  </si>
  <si>
    <t>รายการผู้ถือหุ้นที่บันทึกโดยตรงเข้าส่วนของผู้ถือหุ้น</t>
  </si>
  <si>
    <t>(กำไร) ขาดทุนจากอัตราแลกเปลี่ยนที่ยังไม่เกิดขึ้นจริง</t>
  </si>
  <si>
    <t>กำไรจากการเปลี่ยนแปลงมูลค่ายุติธรรม</t>
  </si>
  <si>
    <t xml:space="preserve">(กลับรายการ) หนี้สูญและหนี้สงสัยจะสูญ </t>
  </si>
  <si>
    <t>ขาดทุนจากการขายและตัดจำหน่าย</t>
  </si>
  <si>
    <t xml:space="preserve">   การจัดสรรส่วนทุนให้ผู้ถือหุ้น</t>
  </si>
  <si>
    <t xml:space="preserve">   รวมการจัดสรรส่วนทุนให้ผู้ถือหุ้น</t>
  </si>
  <si>
    <t xml:space="preserve">เงินสดและรายการเทียบเท่าเงินสดเพิ่มขึ้น (ลดลง) สุทธิ </t>
  </si>
  <si>
    <t>เงินสดและรายการเทียบเท่าเงินสดเพิ่มขึ้น (ลดลง) สุทธิ</t>
  </si>
  <si>
    <t xml:space="preserve">   พนักงานที่กำหนดไว้</t>
  </si>
  <si>
    <t>เงินสดจ่ายจากการให้กู้ยืมระยะยาวแก่บริษัทร่วม</t>
  </si>
  <si>
    <t>สำหรับปีสิ้นสุดวันที่ 31 ธันวาคม 2562</t>
  </si>
  <si>
    <t>ยอดคงเหลือ ณ วันที่ 1 มกราคม 2562</t>
  </si>
  <si>
    <t>ยอดคงเหลือ ณ วันที่ 31 ธันวาคม 2562</t>
  </si>
  <si>
    <t xml:space="preserve">   ผลกระทบจากการเปลี่ยนแปลงนโยบายทางบัญชี (สุทธิทางภาษี)</t>
  </si>
  <si>
    <t>สินทรัพย์ไม่หมุนเวียนที่จัดประเภทเป็น</t>
  </si>
  <si>
    <t xml:space="preserve">   สินทรัพย์ที่ถือไว้เพื่อขาย</t>
  </si>
  <si>
    <t>เงินกู้ยืมระยะสั้นจากบริษัทย่อย</t>
  </si>
  <si>
    <t xml:space="preserve">   บริษัทย่อยเลิกกิจการ</t>
  </si>
  <si>
    <t xml:space="preserve">    กำไรขาดทุนเบ็ดเสร็จอื่น</t>
  </si>
  <si>
    <t xml:space="preserve">       - ขาดทุนจากการวัดมูลค่าใหม่ของผลประโยชน์พนักงานที่กำหนดไว้</t>
  </si>
  <si>
    <t>เงินสดรับจากเงินกู้ยืมระยะสั้นจากบริษัทย่อย</t>
  </si>
  <si>
    <t>รวมรายการกับผู้ถือหุ้นที่บันทึกโดยตรงเข้าส่วนของผู้ถือหุ้น</t>
  </si>
  <si>
    <t xml:space="preserve">   รวมการเปลี่ยนแปลงในส่วนได้เสียของบริษัทย่อยและบริษัทร่วม</t>
  </si>
  <si>
    <t>เงินสดรับจาก (จ่ายเพื่อซื้อ) เงินลงทุนชั่วคราว</t>
  </si>
  <si>
    <t xml:space="preserve">ค่าใช้จ่ายภาษีเงินได้ </t>
  </si>
  <si>
    <t>ผลขาดทุนจากการวัดมูลค่าใหม่ของผลประโยชน์</t>
  </si>
  <si>
    <t>(กำไร) ขาดทุนจากการขายเงินลงทุน</t>
  </si>
  <si>
    <t>ขาดทุนจากการเลิกบริษัทย่อย</t>
  </si>
  <si>
    <t>ค่าใช้จ่ายภาษีเงินได้</t>
  </si>
  <si>
    <t>กระแสเงินสดสุทธิได้มาจาก (ใช้ไปใน) กิจกรรมลงทุน</t>
  </si>
  <si>
    <t>เงินสดรับจากการให้กู้ยืมระยะยาวแก่บริษัทย่อย</t>
  </si>
  <si>
    <t xml:space="preserve">   ของเงินลงทุนในการร่วมค้า</t>
  </si>
  <si>
    <t>เงินสดและรายการเทียบเท่าเงินสด ณ วันที่ 1 มกราคม</t>
  </si>
  <si>
    <t>เงินสดและรายการเทียบเท่าเงินสด ณ วันที่ 31 ธันวาคม</t>
  </si>
  <si>
    <t xml:space="preserve">     - กำไร (ขาดทุน) จากการวัดมูลค่าใหม่ของผลประโยชน์พนักงานที่กำหนดไว้</t>
  </si>
  <si>
    <t>กำไรก่อนค่าใช้จ่ายภาษีเงินได้</t>
  </si>
  <si>
    <t>สำหรับปีสิ้นสุดวันที่ 31 ธันวาคม 2563</t>
  </si>
  <si>
    <t xml:space="preserve">ยอดคงเหลือ ณ วันที่ 31 ธันวาคม 2562 ตามที่รายงานในงวดก่อน </t>
  </si>
  <si>
    <t>ยอดคงเหลือ ณ วันที่ 1 มกราคม 2563</t>
  </si>
  <si>
    <t>ยอดคงเหลือ ณ วันที่ 31 ธันวาคม 2563</t>
  </si>
  <si>
    <t>ผลต่างของอัตราแลกเปลี่ยนจากการแปลงค่างบการเงิน</t>
  </si>
  <si>
    <t>ส่วนแบ่งกำไร (ขาดทุน) เบ็ดเสร็จอื่นของบริษัทร่วม</t>
  </si>
  <si>
    <t>ผลกำไรจากการตีราคาสินทรัพย์ใหม่</t>
  </si>
  <si>
    <t>ขาดทุนจากเงินลงทุนในตราสารทุนที่วัดมูลค่า</t>
  </si>
  <si>
    <t xml:space="preserve">  ยุติธรรมผ่านกำไรขาดทุนเบ็ดเสร็จอื่น</t>
  </si>
  <si>
    <t xml:space="preserve">   การได้มาซึ่งบริษัทย่อยที่มีส่วนได้เสียที่ไม่มีอำนาจควบคุม</t>
  </si>
  <si>
    <t>ผลกำไร</t>
  </si>
  <si>
    <t>จากการ</t>
  </si>
  <si>
    <t>ตีราคา</t>
  </si>
  <si>
    <t>สินทรัพย์ใหม่</t>
  </si>
  <si>
    <t>ผลขาดทุน</t>
  </si>
  <si>
    <t>ป้องกัน</t>
  </si>
  <si>
    <t>ความเสี่ยง</t>
  </si>
  <si>
    <t>กระแสเงินสด</t>
  </si>
  <si>
    <t>ผลกำไร (ขาดทุน)</t>
  </si>
  <si>
    <t>จากเงินลงทุนใน</t>
  </si>
  <si>
    <t>ตราสารทุนที่</t>
  </si>
  <si>
    <t>วัดมูลค่ายุติธรรม</t>
  </si>
  <si>
    <t>ผ่านกำไรขาดทุน</t>
  </si>
  <si>
    <t>เบ็ดเสร็จอื่น</t>
  </si>
  <si>
    <t xml:space="preserve">       - อื่นๆ</t>
  </si>
  <si>
    <t>ผลกำไรจาก</t>
  </si>
  <si>
    <t>สินทรัพย์อนุพันธ์ - ส่วนที่หมุนเวียน</t>
  </si>
  <si>
    <t>เงินลงทุนในตราสารทุน</t>
  </si>
  <si>
    <t>สินทรัพย์สิทธิการใช้</t>
  </si>
  <si>
    <t>หนี้สินอนุพันธ์ - ส่วนที่หมุนเวียน</t>
  </si>
  <si>
    <t>หนี้สินตามสัญญาเช่า</t>
  </si>
  <si>
    <t>หนี้สินอนุพันธ์ - ส่วนที่ไม่หมุนเวียน</t>
  </si>
  <si>
    <t>รายได้ดอกเบี้ย</t>
  </si>
  <si>
    <t>กำไรจากอัตราแลกเปลี่ยนสุทธิ</t>
  </si>
  <si>
    <t>ขาดทุนจากการเปลี่ยนแปลงมูลค่ายุติธรรม</t>
  </si>
  <si>
    <t xml:space="preserve">   ของเงินลงทุนในบริษัทร่วม</t>
  </si>
  <si>
    <t>ต้นทุนทางการเงินของหนี้สินตามสัญญาเช่า</t>
  </si>
  <si>
    <t>(กลับรายการ) ขาดทุนจากการด้อยค่า</t>
  </si>
  <si>
    <t>14, 15</t>
  </si>
  <si>
    <t>สินทรัพย์อนุพันธ์</t>
  </si>
  <si>
    <t>หนี้สินอนุพันธ์</t>
  </si>
  <si>
    <t>เงินสดจ่ายเพื่อซื้อที่ดิน อาคารและอุปกรณ์</t>
  </si>
  <si>
    <t xml:space="preserve">   และอสังหาริมทรัพย์เพื่อการลงทุน</t>
  </si>
  <si>
    <t>เงินสดจ่ายค่าสินทรัพย์สิทธิการใช้</t>
  </si>
  <si>
    <t>เงินสดรับจากการขายสินทรัพย์สิทธิการใช้</t>
  </si>
  <si>
    <t>(กลับรายการ) ผลขาดทุนจากการปรับลด</t>
  </si>
  <si>
    <t xml:space="preserve">   มูลค่าสินค้าคงเหลือ</t>
  </si>
  <si>
    <t xml:space="preserve">   สินทรัพย์สิทธิการใช้ และสินทรัพย์ไม่มีตัวตนอื่น</t>
  </si>
  <si>
    <t>สินทรัพย์ชีวภาพ</t>
  </si>
  <si>
    <t>เงินสดจ่ายเพื่อชำระหนี้สินตามสัญญาเช่า</t>
  </si>
  <si>
    <t>เงินสดจ่ายเพื่อซื้อหุ้นทุนคืน</t>
  </si>
  <si>
    <t xml:space="preserve">   ที่ถึงกำหนดชำระภายในหนึ่งปี</t>
  </si>
  <si>
    <t>ส่วนของหนี้สินตามสัญญาเช่า</t>
  </si>
  <si>
    <t>ภาษีเงินได้นิติบุคคลค้างจ่าย</t>
  </si>
  <si>
    <t xml:space="preserve">   ทุนที่ออกและชำระแล้ว </t>
  </si>
  <si>
    <t xml:space="preserve">      (หุ้นสามัญ มูลค่า 1 บาทต่อหุ้น)</t>
  </si>
  <si>
    <t>หุ้นทุนซื้อคืน</t>
  </si>
  <si>
    <t>กำไร (ขาดทุน) เบ็ดเสร็จอื่นสำหรับปี</t>
  </si>
  <si>
    <t xml:space="preserve">   และอุปกรณ์ และอสังหาริมทรัพย์เพื่อการลงทุน</t>
  </si>
  <si>
    <t>เงินสดรับจากการให้กู้ยืมระยะสั้นแก่บริษัทย่อย</t>
  </si>
  <si>
    <t>จ่ายเงินปันผลของบริษัทสุทธิจากส่วนที่เป็นของ</t>
  </si>
  <si>
    <t xml:space="preserve"> ค้างรับ 165 ล้านบาท และ 2,690 ล้านบาท ตามลำดับ)</t>
  </si>
  <si>
    <t>2.3  ในระหว่างปี 2563  กลุ่มบริษัทและบริษัทได้มีการประเมินราคาที่ดินใหม่และรับรู้มูลค่าที่ดินเพิ่มขึ้น  ในงบการเงินรวมและงบการเงิน</t>
  </si>
  <si>
    <t xml:space="preserve">   ที่ดิน อาคารและอุปกรณ์ สินทรัพย์ที่ถือไว้เพื่อขาย</t>
  </si>
  <si>
    <t>เงินสดรับจาก (จ่ายซื้อ) ส่วนได้เสียที่ไม่มีอำนาจควบคุม</t>
  </si>
  <si>
    <t>7, 20</t>
  </si>
  <si>
    <t xml:space="preserve">    เงินปันผลจ่าย</t>
  </si>
  <si>
    <t xml:space="preserve">   ซื้อหุ้นคืน</t>
  </si>
  <si>
    <t xml:space="preserve">  รวมการจัดสรรส่วนทุนให้ผู้ถือหุ้น</t>
  </si>
  <si>
    <t xml:space="preserve">  ซื้อหุ้นคืน</t>
  </si>
  <si>
    <t>12, 16, 18</t>
  </si>
  <si>
    <t>ต้นทุนทางการเงินอื่น</t>
  </si>
  <si>
    <t>ขาดทุน (กำไร) จากการเปลี่ยนแปลงมูลค่ายุติธรรม</t>
  </si>
  <si>
    <t xml:space="preserve">       เงินให้กู้ยืมระยะสั้นแก่บริษัทย่อยดังกล่าว</t>
  </si>
  <si>
    <t>(กำไร) ขาดทุนจากการเปลี่ยนแปลงมูลค่ายุติธรรม</t>
  </si>
  <si>
    <t xml:space="preserve">  ที่ยังไม่เกิดขึ้นของหนี้สินอนุพันธ์</t>
  </si>
  <si>
    <t>เงินสดจ่ายเพื่อซื้อเงินลงทุนในบริษัทย่อยจาก</t>
  </si>
  <si>
    <t xml:space="preserve">  ส่วนได้เสียที่ไม่มีอำนาจควบคุม</t>
  </si>
  <si>
    <t xml:space="preserve">   การเปลี่ยนแปลงส่วนได้เสียในบริษัทย่อย</t>
  </si>
  <si>
    <r>
      <t xml:space="preserve">กำไรต่อหุ้นขั้นพื้นฐาน </t>
    </r>
    <r>
      <rPr>
        <b/>
        <i/>
        <sz val="15"/>
        <rFont val="Angsana New"/>
        <family val="1"/>
      </rPr>
      <t>(บาท)</t>
    </r>
  </si>
  <si>
    <r>
      <t xml:space="preserve">กำไรต่อหุ้นปรับลด </t>
    </r>
    <r>
      <rPr>
        <b/>
        <i/>
        <sz val="15"/>
        <rFont val="Angsana New"/>
        <family val="1"/>
      </rPr>
      <t>(บาท)</t>
    </r>
  </si>
  <si>
    <t>ขาดทุนจากการป้องกันความเสี่ยงกระแสเงินสด</t>
  </si>
  <si>
    <t xml:space="preserve">     - ขาดทุนจากการวัดมูลค่าใหม่ของผลประโยชน์พนักงานที่กำหนดไว้</t>
  </si>
  <si>
    <t>เงินสดรับจ่ายจากการให้กู้ยืมระยะสั้นแก่การร่วมค้า</t>
  </si>
  <si>
    <t>เงินสดรับจากตั๋วแลกเงิน</t>
  </si>
  <si>
    <t>10, 28</t>
  </si>
  <si>
    <t>เงินสดรับจากเงินกู้ยืมระยะสั้นจากสถาบันการเงิน</t>
  </si>
  <si>
    <t>เงินกู้ยืมระยะสั้นจากกิจการที่เกี่ยวข้องกัน</t>
  </si>
  <si>
    <t>กำไรจากการสูญเสียการควบคุมในบริษัทย่อย</t>
  </si>
  <si>
    <t>9, 32</t>
  </si>
  <si>
    <t xml:space="preserve">   ที่ถือไว้เพื่อขาย</t>
  </si>
  <si>
    <t>เงินสดรับจากเงินกู้ยืมระยะสั้นจากกิจการที่เกี่ยวข้องกัน</t>
  </si>
  <si>
    <t>กลับรายการขาดทุนจากการด้อยค่าของสินทรัพย์</t>
  </si>
  <si>
    <t>การแบ่งปันกำไรขาดทุนเบ็ดเสร็จรวม</t>
  </si>
  <si>
    <r>
      <t>2.1  ณ  วันที่  31  ธันวาคม  2563  กลุ่มบริษัทมีเงินปันผลค้างรับเป็นจำนวนเงิน  3,767  ล้านบาท</t>
    </r>
    <r>
      <rPr>
        <i/>
        <sz val="15"/>
        <rFont val="Angsana New"/>
        <family val="1"/>
      </rPr>
      <t xml:space="preserve">  (2562: กลุ่มบริษัทและบริษัทมีเงินปันผล</t>
    </r>
  </si>
  <si>
    <t>2.2  ในระหว่างปี  2563    บริษัทได้เข้าทำสัญญาซื้อหุ้นสามัญจำนวน  90  ล้านหุ้นของบริษัท  ซีพี ออลล์   จำกัด (มหาชน) จากบริษัทย่อย</t>
  </si>
  <si>
    <r>
      <t xml:space="preserve">   ทุนจดทะเบียน </t>
    </r>
    <r>
      <rPr>
        <i/>
        <sz val="15"/>
        <rFont val="Angsana New"/>
        <family val="1"/>
      </rPr>
      <t>(หุ้นสามัญ มูลค่า 1 บาทต่อหุ้น)</t>
    </r>
  </si>
  <si>
    <t>7, 12, 14</t>
  </si>
  <si>
    <t xml:space="preserve">ดอกเบี้ยจ่ายสำหรับหุ้นกู้ด้อยสิทธิที่มีลักษณะคล้ายทุน </t>
  </si>
  <si>
    <t xml:space="preserve">   บริษัทย่อย</t>
  </si>
  <si>
    <t xml:space="preserve">       งบการเงินเฉพาะกิจการจำนวน  14,866  ล้านบาท และ 2,838 ล้านบาท ตามลำดับ</t>
  </si>
  <si>
    <t xml:space="preserve">   การสูญเสียการควบคุมในบริษัทย่อย</t>
  </si>
  <si>
    <t>(กำไร) ขาดทุนจากการเปลี่ยนแปลงมูลค่ายุติธรรมของ</t>
  </si>
  <si>
    <t xml:space="preserve">   เงินลงทุนในบริษัทร่วมและการร่วมค้า</t>
  </si>
  <si>
    <t>7, 12</t>
  </si>
  <si>
    <t>ขาดทุนจากการขายเงินลงทุน</t>
  </si>
  <si>
    <t xml:space="preserve">        เพิ่มทุน (ดูรายละเอียดในหมายเหตุข้อ 6)</t>
  </si>
  <si>
    <t>2.4  ในระหว่างปี  2563  บริษัทย่อยแห่งหนึ่งของกลุ่มบริษัทได้เข้าซื้อหุ้นของกลุ่มธุรกิจสุกรในสาธารณรัฐประชาชนจีน  โดยการออกหุ้น</t>
  </si>
  <si>
    <t>ผลกระทบเงินสดตัดจ่ายจากการสูญเสียการควบคุมใน</t>
  </si>
  <si>
    <t>ขาดทุนจากการด้อยค่าของค่าความนิยม</t>
  </si>
  <si>
    <t xml:space="preserve">(กลับรายการ) ขาดทุนจากการด้อยค่าของที่ดิน อาคาร </t>
  </si>
  <si>
    <t xml:space="preserve">       แห่งหนึ่ง  (บริษัท ซี.พี. เมอร์แชนไดซิ่ง จำกัด)   เป็นจำนวนเงิน   5,377  ล้านบาท  โดยชำระค่าหุ้นดังกล่าวด้วยการหักลบกลบหนี้กับ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</si>
</sst>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\ ;\(#,##0\)"/>
    <numFmt numFmtId="166" formatCode="_(&quot;฿&quot;* #,##0.00_);_(&quot;฿&quot;* \(#,##0.00\);_(&quot;฿&quot;* &quot;-&quot;??_);_(@_)"/>
    <numFmt numFmtId="167" formatCode="_(* #,##0.00_);_(* \(#,##0.00\);_(* &quot;-&quot;_);_(@_)"/>
  </numFmts>
  <fonts count="24" x14ac:knownFonts="1">
    <font>
      <sz val="15"/>
      <name val="Angsana New"/>
      <family val="1"/>
    </font>
    <font>
      <sz val="10"/>
      <name val="Arial"/>
      <family val="2"/>
    </font>
    <font>
      <b/>
      <sz val="16"/>
      <name val="Angsana New"/>
      <family val="1"/>
    </font>
    <font>
      <sz val="15"/>
      <name val="Angsana New"/>
      <family val="1"/>
    </font>
    <font>
      <b/>
      <sz val="15"/>
      <name val="Angsana New"/>
      <family val="1"/>
    </font>
    <font>
      <i/>
      <sz val="15"/>
      <name val="Angsana New"/>
      <family val="1"/>
    </font>
    <font>
      <b/>
      <i/>
      <sz val="15"/>
      <name val="Angsana New"/>
      <family val="1"/>
    </font>
    <font>
      <sz val="15"/>
      <color indexed="8"/>
      <name val="Angsana New"/>
      <family val="1"/>
    </font>
    <font>
      <b/>
      <sz val="15"/>
      <color indexed="8"/>
      <name val="Angsana New"/>
      <family val="1"/>
    </font>
    <font>
      <b/>
      <sz val="16"/>
      <color indexed="8"/>
      <name val="Angsana New"/>
      <family val="1"/>
    </font>
    <font>
      <sz val="17"/>
      <name val="Angsana New"/>
      <family val="1"/>
    </font>
    <font>
      <b/>
      <sz val="17"/>
      <color indexed="8"/>
      <name val="Angsana New"/>
      <family val="1"/>
    </font>
    <font>
      <sz val="16"/>
      <name val="Angsana New"/>
      <family val="1"/>
    </font>
    <font>
      <i/>
      <sz val="15"/>
      <color indexed="8"/>
      <name val="Angsana New"/>
      <family val="1"/>
    </font>
    <font>
      <b/>
      <i/>
      <sz val="15"/>
      <color indexed="8"/>
      <name val="Angsana New"/>
      <family val="1"/>
    </font>
    <font>
      <sz val="16"/>
      <color indexed="8"/>
      <name val="Angsana New"/>
      <family val="1"/>
    </font>
    <font>
      <i/>
      <sz val="16"/>
      <name val="Angsana New"/>
      <family val="1"/>
    </font>
    <font>
      <sz val="10"/>
      <name val="Arial"/>
      <family val="2"/>
    </font>
    <font>
      <b/>
      <i/>
      <sz val="16"/>
      <name val="Angsana New"/>
      <family val="1"/>
    </font>
    <font>
      <sz val="15"/>
      <name val="Webdings"/>
      <family val="1"/>
      <charset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5"/>
      <color rgb="FFFF0000"/>
      <name val="Angsana New"/>
      <family val="1"/>
    </font>
    <font>
      <b/>
      <sz val="15"/>
      <color rgb="FFFF0000"/>
      <name val="Angsana New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0" fontId="20" fillId="0" borderId="0"/>
    <xf numFmtId="0" fontId="3" fillId="0" borderId="0"/>
  </cellStyleXfs>
  <cellXfs count="290">
    <xf numFmtId="0" fontId="0" fillId="0" borderId="0" xfId="0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2" fillId="0" borderId="0" xfId="0" applyFont="1" applyFill="1" applyAlignment="1"/>
    <xf numFmtId="0" fontId="6" fillId="0" borderId="0" xfId="0" applyFont="1" applyFill="1" applyAlignment="1"/>
    <xf numFmtId="164" fontId="3" fillId="0" borderId="0" xfId="1" applyNumberFormat="1" applyFont="1" applyFill="1" applyAlignment="1"/>
    <xf numFmtId="164" fontId="4" fillId="0" borderId="0" xfId="1" applyNumberFormat="1" applyFont="1" applyFill="1" applyAlignment="1"/>
    <xf numFmtId="164" fontId="4" fillId="0" borderId="0" xfId="1" applyNumberFormat="1" applyFont="1" applyFill="1" applyBorder="1" applyAlignment="1"/>
    <xf numFmtId="164" fontId="3" fillId="0" borderId="0" xfId="1" applyNumberFormat="1" applyFont="1" applyFill="1" applyAlignment="1">
      <alignment horizontal="right"/>
    </xf>
    <xf numFmtId="0" fontId="6" fillId="0" borderId="0" xfId="0" applyFont="1" applyFill="1" applyAlignment="1">
      <alignment horizontal="center"/>
    </xf>
    <xf numFmtId="165" fontId="3" fillId="0" borderId="0" xfId="0" applyNumberFormat="1" applyFont="1" applyFill="1" applyAlignment="1"/>
    <xf numFmtId="165" fontId="3" fillId="0" borderId="1" xfId="0" applyNumberFormat="1" applyFont="1" applyFill="1" applyBorder="1" applyAlignment="1"/>
    <xf numFmtId="165" fontId="4" fillId="0" borderId="2" xfId="0" applyNumberFormat="1" applyFont="1" applyFill="1" applyBorder="1" applyAlignment="1"/>
    <xf numFmtId="165" fontId="4" fillId="0" borderId="0" xfId="0" applyNumberFormat="1" applyFont="1" applyFill="1" applyAlignment="1"/>
    <xf numFmtId="0" fontId="3" fillId="0" borderId="0" xfId="0" applyFont="1" applyAlignment="1"/>
    <xf numFmtId="43" fontId="4" fillId="0" borderId="0" xfId="1" applyNumberFormat="1" applyFont="1" applyFill="1" applyAlignment="1"/>
    <xf numFmtId="0" fontId="5" fillId="0" borderId="0" xfId="0" applyFont="1" applyFill="1" applyBorder="1" applyAlignment="1">
      <alignment horizontal="center"/>
    </xf>
    <xf numFmtId="164" fontId="3" fillId="0" borderId="0" xfId="0" applyNumberFormat="1" applyFont="1" applyFill="1" applyAlignment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/>
    <xf numFmtId="164" fontId="3" fillId="0" borderId="1" xfId="1" applyNumberFormat="1" applyFont="1" applyFill="1" applyBorder="1" applyAlignment="1"/>
    <xf numFmtId="0" fontId="3" fillId="0" borderId="0" xfId="0" applyFont="1" applyFill="1" applyAlignment="1">
      <alignment horizontal="left"/>
    </xf>
    <xf numFmtId="0" fontId="4" fillId="0" borderId="0" xfId="0" applyNumberFormat="1" applyFont="1" applyFill="1" applyAlignment="1">
      <alignment horizontal="left"/>
    </xf>
    <xf numFmtId="164" fontId="0" fillId="0" borderId="1" xfId="0" applyNumberFormat="1" applyFill="1" applyBorder="1" applyAlignment="1">
      <alignment horizontal="center"/>
    </xf>
    <xf numFmtId="0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0" xfId="0" applyAlignment="1"/>
    <xf numFmtId="164" fontId="0" fillId="0" borderId="0" xfId="1" applyNumberFormat="1" applyFont="1" applyFill="1" applyAlignment="1"/>
    <xf numFmtId="43" fontId="4" fillId="0" borderId="0" xfId="1" applyFont="1" applyFill="1" applyAlignment="1"/>
    <xf numFmtId="43" fontId="7" fillId="0" borderId="0" xfId="1" applyFont="1" applyFill="1" applyBorder="1" applyAlignment="1">
      <alignment horizontal="right"/>
    </xf>
    <xf numFmtId="43" fontId="8" fillId="0" borderId="0" xfId="1" applyFont="1" applyFill="1" applyBorder="1" applyAlignment="1">
      <alignment horizontal="right"/>
    </xf>
    <xf numFmtId="43" fontId="3" fillId="0" borderId="0" xfId="1" applyFont="1" applyFill="1" applyAlignment="1">
      <alignment horizontal="right"/>
    </xf>
    <xf numFmtId="165" fontId="3" fillId="0" borderId="0" xfId="0" applyNumberFormat="1" applyFont="1" applyFill="1" applyBorder="1" applyAlignment="1"/>
    <xf numFmtId="49" fontId="0" fillId="0" borderId="0" xfId="0" applyNumberFormat="1" applyFill="1" applyAlignment="1"/>
    <xf numFmtId="164" fontId="0" fillId="0" borderId="0" xfId="1" applyNumberFormat="1" applyFont="1" applyFill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49" fontId="0" fillId="0" borderId="0" xfId="0" applyNumberFormat="1" applyFill="1" applyBorder="1" applyAlignment="1"/>
    <xf numFmtId="49" fontId="9" fillId="0" borderId="0" xfId="0" applyNumberFormat="1" applyFont="1" applyFill="1" applyBorder="1" applyAlignment="1"/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0" fillId="0" borderId="0" xfId="0" applyFill="1" applyBorder="1" applyAlignment="1"/>
    <xf numFmtId="49" fontId="9" fillId="0" borderId="0" xfId="0" applyNumberFormat="1" applyFont="1" applyAlignment="1"/>
    <xf numFmtId="0" fontId="9" fillId="0" borderId="0" xfId="0" applyFont="1" applyAlignment="1"/>
    <xf numFmtId="0" fontId="12" fillId="0" borderId="0" xfId="0" applyFont="1" applyAlignment="1"/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8" fillId="0" borderId="0" xfId="0" quotePrefix="1" applyNumberFormat="1" applyFont="1" applyFill="1" applyAlignment="1">
      <alignment horizontal="right"/>
    </xf>
    <xf numFmtId="0" fontId="4" fillId="0" borderId="0" xfId="0" applyFont="1" applyFill="1" applyBorder="1" applyAlignment="1"/>
    <xf numFmtId="0" fontId="6" fillId="0" borderId="0" xfId="0" applyNumberFormat="1" applyFont="1" applyFill="1" applyAlignment="1">
      <alignment horizontal="left"/>
    </xf>
    <xf numFmtId="0" fontId="7" fillId="0" borderId="0" xfId="0" applyFont="1" applyFill="1" applyAlignment="1"/>
    <xf numFmtId="165" fontId="7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/>
    <xf numFmtId="0" fontId="0" fillId="0" borderId="0" xfId="0" applyFont="1" applyFill="1" applyAlignment="1"/>
    <xf numFmtId="164" fontId="8" fillId="0" borderId="0" xfId="1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/>
    <xf numFmtId="164" fontId="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right"/>
    </xf>
    <xf numFmtId="49" fontId="9" fillId="0" borderId="0" xfId="0" applyNumberFormat="1" applyFont="1" applyAlignment="1">
      <alignment horizontal="left"/>
    </xf>
    <xf numFmtId="165" fontId="7" fillId="0" borderId="0" xfId="0" applyNumberFormat="1" applyFont="1" applyFill="1" applyAlignment="1">
      <alignment horizontal="center"/>
    </xf>
    <xf numFmtId="165" fontId="8" fillId="0" borderId="0" xfId="0" applyNumberFormat="1" applyFont="1" applyFill="1" applyAlignment="1">
      <alignment horizontal="center"/>
    </xf>
    <xf numFmtId="165" fontId="8" fillId="0" borderId="0" xfId="0" applyNumberFormat="1" applyFont="1" applyFill="1" applyAlignment="1">
      <alignment horizontal="right"/>
    </xf>
    <xf numFmtId="164" fontId="4" fillId="0" borderId="0" xfId="0" applyNumberFormat="1" applyFont="1" applyFill="1" applyBorder="1" applyAlignment="1"/>
    <xf numFmtId="0" fontId="9" fillId="0" borderId="0" xfId="0" applyFont="1" applyAlignment="1">
      <alignment horizontal="left"/>
    </xf>
    <xf numFmtId="0" fontId="15" fillId="0" borderId="0" xfId="0" applyFont="1" applyAlignment="1"/>
    <xf numFmtId="0" fontId="0" fillId="0" borderId="0" xfId="0" applyBorder="1" applyAlignment="1"/>
    <xf numFmtId="0" fontId="4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 applyAlignment="1"/>
    <xf numFmtId="0" fontId="5" fillId="0" borderId="0" xfId="0" applyNumberFormat="1" applyFont="1" applyFill="1" applyAlignment="1">
      <alignment horizontal="center"/>
    </xf>
    <xf numFmtId="165" fontId="4" fillId="0" borderId="1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164" fontId="4" fillId="0" borderId="0" xfId="1" applyNumberFormat="1" applyFont="1" applyAlignment="1"/>
    <xf numFmtId="165" fontId="0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/>
    <xf numFmtId="0" fontId="16" fillId="0" borderId="0" xfId="0" applyFont="1" applyFill="1" applyAlignment="1">
      <alignment horizontal="center"/>
    </xf>
    <xf numFmtId="0" fontId="12" fillId="0" borderId="0" xfId="0" applyFont="1" applyFill="1" applyAlignment="1"/>
    <xf numFmtId="49" fontId="3" fillId="0" borderId="0" xfId="0" applyNumberFormat="1" applyFont="1" applyFill="1" applyAlignment="1"/>
    <xf numFmtId="0" fontId="4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Alignment="1"/>
    <xf numFmtId="165" fontId="0" fillId="0" borderId="0" xfId="0" applyNumberFormat="1" applyFont="1" applyFill="1" applyAlignment="1"/>
    <xf numFmtId="165" fontId="4" fillId="0" borderId="1" xfId="0" applyNumberFormat="1" applyFont="1" applyFill="1" applyBorder="1" applyAlignment="1"/>
    <xf numFmtId="41" fontId="0" fillId="0" borderId="0" xfId="1" applyNumberFormat="1" applyFont="1" applyFill="1" applyAlignment="1">
      <alignment horizontal="right"/>
    </xf>
    <xf numFmtId="41" fontId="0" fillId="0" borderId="1" xfId="1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center"/>
    </xf>
    <xf numFmtId="37" fontId="3" fillId="0" borderId="0" xfId="0" applyNumberFormat="1" applyFont="1" applyFill="1" applyAlignment="1"/>
    <xf numFmtId="164" fontId="3" fillId="0" borderId="3" xfId="1" applyNumberFormat="1" applyFont="1" applyFill="1" applyBorder="1" applyAlignment="1"/>
    <xf numFmtId="49" fontId="0" fillId="0" borderId="0" xfId="0" applyNumberFormat="1" applyFont="1" applyFill="1" applyAlignment="1"/>
    <xf numFmtId="49" fontId="4" fillId="0" borderId="0" xfId="0" applyNumberFormat="1" applyFont="1" applyFill="1" applyBorder="1" applyAlignment="1"/>
    <xf numFmtId="0" fontId="0" fillId="0" borderId="0" xfId="0" applyFont="1" applyFill="1" applyBorder="1" applyAlignment="1">
      <alignment horizontal="center"/>
    </xf>
    <xf numFmtId="49" fontId="8" fillId="0" borderId="0" xfId="0" applyNumberFormat="1" applyFont="1" applyFill="1" applyAlignment="1"/>
    <xf numFmtId="49" fontId="14" fillId="0" borderId="0" xfId="0" applyNumberFormat="1" applyFont="1" applyFill="1" applyAlignment="1"/>
    <xf numFmtId="0" fontId="14" fillId="0" borderId="0" xfId="0" applyFont="1" applyFill="1" applyAlignment="1"/>
    <xf numFmtId="41" fontId="4" fillId="0" borderId="1" xfId="1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0" fontId="4" fillId="0" borderId="0" xfId="0" quotePrefix="1" applyFont="1" applyFill="1" applyAlignment="1">
      <alignment horizontal="left"/>
    </xf>
    <xf numFmtId="164" fontId="5" fillId="0" borderId="0" xfId="3" applyNumberFormat="1" applyFont="1" applyFill="1" applyAlignment="1">
      <alignment horizontal="right"/>
    </xf>
    <xf numFmtId="49" fontId="0" fillId="0" borderId="0" xfId="0" applyNumberFormat="1" applyFill="1" applyBorder="1" applyAlignment="1">
      <alignment horizontal="center"/>
    </xf>
    <xf numFmtId="49" fontId="6" fillId="0" borderId="0" xfId="0" applyNumberFormat="1" applyFont="1" applyFill="1" applyAlignment="1"/>
    <xf numFmtId="41" fontId="0" fillId="0" borderId="0" xfId="1" applyNumberFormat="1" applyFont="1" applyFill="1" applyBorder="1" applyAlignment="1">
      <alignment horizontal="right"/>
    </xf>
    <xf numFmtId="165" fontId="0" fillId="0" borderId="0" xfId="0" applyNumberFormat="1" applyFont="1" applyFill="1" applyBorder="1" applyAlignment="1"/>
    <xf numFmtId="44" fontId="0" fillId="0" borderId="0" xfId="0" applyNumberFormat="1" applyFill="1" applyBorder="1" applyAlignment="1">
      <alignment horizontal="right"/>
    </xf>
    <xf numFmtId="165" fontId="4" fillId="0" borderId="4" xfId="0" applyNumberFormat="1" applyFont="1" applyFill="1" applyBorder="1" applyAlignment="1"/>
    <xf numFmtId="165" fontId="4" fillId="0" borderId="3" xfId="0" applyNumberFormat="1" applyFont="1" applyFill="1" applyBorder="1" applyAlignment="1"/>
    <xf numFmtId="41" fontId="22" fillId="0" borderId="0" xfId="1" applyNumberFormat="1" applyFont="1" applyFill="1" applyAlignment="1">
      <alignment horizontal="right"/>
    </xf>
    <xf numFmtId="164" fontId="22" fillId="0" borderId="0" xfId="1" applyNumberFormat="1" applyFont="1" applyFill="1" applyAlignment="1">
      <alignment horizontal="right"/>
    </xf>
    <xf numFmtId="164" fontId="7" fillId="0" borderId="0" xfId="1" applyNumberFormat="1" applyFont="1" applyFill="1" applyAlignment="1"/>
    <xf numFmtId="37" fontId="3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165" fontId="3" fillId="0" borderId="3" xfId="0" applyNumberFormat="1" applyFont="1" applyFill="1" applyBorder="1" applyAlignment="1"/>
    <xf numFmtId="165" fontId="3" fillId="0" borderId="0" xfId="1" applyNumberFormat="1" applyFont="1" applyFill="1" applyBorder="1" applyAlignment="1"/>
    <xf numFmtId="165" fontId="7" fillId="0" borderId="0" xfId="1" applyNumberFormat="1" applyFont="1" applyFill="1" applyBorder="1" applyAlignment="1"/>
    <xf numFmtId="0" fontId="23" fillId="0" borderId="0" xfId="0" applyFont="1" applyFill="1" applyAlignment="1"/>
    <xf numFmtId="37" fontId="4" fillId="0" borderId="0" xfId="0" applyNumberFormat="1" applyFont="1" applyFill="1" applyAlignment="1"/>
    <xf numFmtId="37" fontId="4" fillId="0" borderId="0" xfId="0" applyNumberFormat="1" applyFont="1" applyFill="1" applyBorder="1" applyAlignment="1"/>
    <xf numFmtId="165" fontId="3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/>
    <xf numFmtId="37" fontId="3" fillId="0" borderId="1" xfId="0" applyNumberFormat="1" applyFont="1" applyFill="1" applyBorder="1" applyAlignment="1"/>
    <xf numFmtId="165" fontId="0" fillId="0" borderId="1" xfId="0" applyNumberFormat="1" applyFill="1" applyBorder="1" applyAlignment="1"/>
    <xf numFmtId="0" fontId="0" fillId="0" borderId="0" xfId="0" applyNumberFormat="1" applyFill="1" applyBorder="1" applyAlignment="1">
      <alignment horizontal="center"/>
    </xf>
    <xf numFmtId="49" fontId="4" fillId="0" borderId="0" xfId="0" applyNumberFormat="1" applyFont="1" applyBorder="1" applyAlignment="1"/>
    <xf numFmtId="0" fontId="4" fillId="0" borderId="0" xfId="0" applyFont="1" applyBorder="1" applyAlignment="1"/>
    <xf numFmtId="49" fontId="7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/>
    <xf numFmtId="43" fontId="3" fillId="0" borderId="0" xfId="3" applyFont="1" applyFill="1" applyBorder="1" applyAlignment="1">
      <alignment horizontal="right"/>
    </xf>
    <xf numFmtId="41" fontId="3" fillId="0" borderId="0" xfId="3" applyNumberFormat="1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left"/>
    </xf>
    <xf numFmtId="164" fontId="7" fillId="0" borderId="0" xfId="3" applyNumberFormat="1" applyFont="1" applyFill="1" applyBorder="1" applyAlignment="1">
      <alignment horizontal="right"/>
    </xf>
    <xf numFmtId="43" fontId="7" fillId="0" borderId="0" xfId="3" applyFont="1" applyFill="1" applyAlignment="1">
      <alignment horizontal="right"/>
    </xf>
    <xf numFmtId="43" fontId="7" fillId="0" borderId="0" xfId="3" applyFont="1" applyFill="1" applyBorder="1" applyAlignment="1">
      <alignment horizontal="right"/>
    </xf>
    <xf numFmtId="41" fontId="3" fillId="0" borderId="1" xfId="3" applyNumberFormat="1" applyFont="1" applyFill="1" applyBorder="1" applyAlignment="1">
      <alignment horizontal="right"/>
    </xf>
    <xf numFmtId="43" fontId="8" fillId="0" borderId="0" xfId="3" applyFont="1" applyFill="1" applyAlignment="1">
      <alignment horizontal="right"/>
    </xf>
    <xf numFmtId="43" fontId="8" fillId="0" borderId="0" xfId="3" applyFont="1" applyFill="1" applyBorder="1" applyAlignment="1">
      <alignment horizontal="right"/>
    </xf>
    <xf numFmtId="41" fontId="4" fillId="0" borderId="1" xfId="3" applyNumberFormat="1" applyFont="1" applyFill="1" applyBorder="1" applyAlignment="1">
      <alignment horizontal="right"/>
    </xf>
    <xf numFmtId="164" fontId="8" fillId="0" borderId="0" xfId="3" applyNumberFormat="1" applyFont="1" applyFill="1" applyBorder="1" applyAlignment="1">
      <alignment horizontal="right"/>
    </xf>
    <xf numFmtId="41" fontId="4" fillId="0" borderId="0" xfId="3" applyNumberFormat="1" applyFont="1" applyFill="1" applyBorder="1" applyAlignment="1">
      <alignment horizontal="right"/>
    </xf>
    <xf numFmtId="164" fontId="7" fillId="0" borderId="1" xfId="3" applyNumberFormat="1" applyFont="1" applyFill="1" applyBorder="1" applyAlignment="1">
      <alignment horizontal="right"/>
    </xf>
    <xf numFmtId="41" fontId="0" fillId="0" borderId="1" xfId="3" applyNumberFormat="1" applyFont="1" applyFill="1" applyBorder="1" applyAlignment="1">
      <alignment horizontal="right"/>
    </xf>
    <xf numFmtId="0" fontId="4" fillId="0" borderId="0" xfId="0" applyFont="1" applyAlignment="1"/>
    <xf numFmtId="165" fontId="4" fillId="0" borderId="0" xfId="0" applyNumberFormat="1" applyFont="1" applyAlignment="1"/>
    <xf numFmtId="0" fontId="18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4" fontId="3" fillId="0" borderId="0" xfId="3" applyNumberFormat="1" applyFont="1" applyFill="1" applyAlignment="1">
      <alignment horizontal="right"/>
    </xf>
    <xf numFmtId="165" fontId="7" fillId="0" borderId="0" xfId="0" applyNumberFormat="1" applyFont="1" applyFill="1" applyBorder="1" applyAlignment="1"/>
    <xf numFmtId="165" fontId="0" fillId="0" borderId="1" xfId="0" applyNumberFormat="1" applyFill="1" applyBorder="1" applyAlignment="1">
      <alignment horizontal="right"/>
    </xf>
    <xf numFmtId="165" fontId="3" fillId="0" borderId="0" xfId="0" applyNumberFormat="1" applyFont="1" applyFill="1" applyAlignment="1">
      <alignment horizontal="right"/>
    </xf>
    <xf numFmtId="165" fontId="3" fillId="0" borderId="0" xfId="0" quotePrefix="1" applyNumberFormat="1" applyFont="1" applyFill="1" applyAlignment="1"/>
    <xf numFmtId="41" fontId="4" fillId="0" borderId="0" xfId="1" applyNumberFormat="1" applyFont="1" applyFill="1" applyBorder="1" applyAlignment="1">
      <alignment horizontal="right"/>
    </xf>
    <xf numFmtId="41" fontId="0" fillId="0" borderId="0" xfId="0" applyNumberForma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43" fontId="0" fillId="0" borderId="0" xfId="1" applyFont="1" applyFill="1" applyAlignment="1"/>
    <xf numFmtId="43" fontId="3" fillId="0" borderId="0" xfId="1" applyFont="1" applyFill="1" applyAlignment="1"/>
    <xf numFmtId="41" fontId="3" fillId="0" borderId="1" xfId="1" applyNumberFormat="1" applyFont="1" applyFill="1" applyBorder="1" applyAlignment="1">
      <alignment horizontal="right"/>
    </xf>
    <xf numFmtId="0" fontId="0" fillId="0" borderId="0" xfId="0" applyFill="1" applyAlignment="1">
      <alignment wrapText="1"/>
    </xf>
    <xf numFmtId="0" fontId="0" fillId="0" borderId="1" xfId="0" applyFill="1" applyBorder="1" applyAlignment="1">
      <alignment horizontal="center"/>
    </xf>
    <xf numFmtId="41" fontId="3" fillId="0" borderId="1" xfId="4" applyNumberFormat="1" applyFont="1" applyFill="1" applyBorder="1" applyAlignment="1">
      <alignment horizontal="right"/>
    </xf>
    <xf numFmtId="0" fontId="19" fillId="0" borderId="0" xfId="0" applyFont="1" applyFill="1" applyAlignment="1"/>
    <xf numFmtId="167" fontId="4" fillId="0" borderId="3" xfId="3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165" fontId="0" fillId="0" borderId="0" xfId="0" applyNumberFormat="1" applyFont="1" applyFill="1" applyBorder="1" applyAlignment="1">
      <alignment horizontal="right"/>
    </xf>
    <xf numFmtId="41" fontId="0" fillId="0" borderId="0" xfId="0" applyNumberFormat="1" applyFill="1" applyBorder="1" applyAlignment="1">
      <alignment horizontal="right"/>
    </xf>
    <xf numFmtId="0" fontId="13" fillId="0" borderId="0" xfId="0" applyFont="1" applyFill="1" applyAlignment="1">
      <alignment horizontal="center"/>
    </xf>
    <xf numFmtId="41" fontId="0" fillId="0" borderId="0" xfId="3" applyNumberFormat="1" applyFont="1" applyFill="1" applyBorder="1" applyAlignment="1">
      <alignment horizontal="right"/>
    </xf>
    <xf numFmtId="165" fontId="0" fillId="0" borderId="1" xfId="0" applyNumberFormat="1" applyFont="1" applyFill="1" applyBorder="1" applyAlignment="1"/>
    <xf numFmtId="43" fontId="0" fillId="0" borderId="0" xfId="0" applyNumberFormat="1" applyFont="1" applyFill="1" applyAlignment="1"/>
    <xf numFmtId="41" fontId="0" fillId="0" borderId="0" xfId="3" applyNumberFormat="1" applyFont="1" applyFill="1" applyAlignment="1">
      <alignment horizontal="right"/>
    </xf>
    <xf numFmtId="164" fontId="0" fillId="0" borderId="1" xfId="1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4" fontId="4" fillId="0" borderId="1" xfId="3" applyNumberFormat="1" applyFont="1" applyFill="1" applyBorder="1" applyAlignment="1">
      <alignment horizontal="right"/>
    </xf>
    <xf numFmtId="164" fontId="3" fillId="0" borderId="0" xfId="3" applyNumberFormat="1" applyFont="1" applyFill="1" applyBorder="1" applyAlignment="1">
      <alignment horizontal="right"/>
    </xf>
    <xf numFmtId="43" fontId="4" fillId="0" borderId="0" xfId="3" applyFont="1" applyFill="1" applyAlignment="1"/>
    <xf numFmtId="164" fontId="4" fillId="0" borderId="3" xfId="1" applyNumberFormat="1" applyFont="1" applyFill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/>
    <xf numFmtId="41" fontId="4" fillId="0" borderId="0" xfId="4" applyNumberFormat="1" applyFont="1" applyFill="1" applyBorder="1" applyAlignment="1">
      <alignment horizontal="right"/>
    </xf>
    <xf numFmtId="43" fontId="3" fillId="0" borderId="0" xfId="0" applyNumberFormat="1" applyFont="1" applyFill="1" applyBorder="1" applyAlignment="1">
      <alignment horizontal="center"/>
    </xf>
    <xf numFmtId="43" fontId="0" fillId="0" borderId="0" xfId="0" applyNumberFormat="1" applyFill="1" applyBorder="1" applyAlignment="1">
      <alignment horizontal="center"/>
    </xf>
    <xf numFmtId="164" fontId="3" fillId="0" borderId="1" xfId="5" applyNumberFormat="1" applyFont="1" applyFill="1" applyBorder="1" applyAlignment="1">
      <alignment horizontal="right"/>
    </xf>
    <xf numFmtId="164" fontId="3" fillId="0" borderId="1" xfId="3" applyNumberFormat="1" applyFont="1" applyFill="1" applyBorder="1" applyAlignment="1">
      <alignment horizontal="right"/>
    </xf>
    <xf numFmtId="165" fontId="0" fillId="0" borderId="0" xfId="0" applyNumberFormat="1" applyAlignment="1"/>
    <xf numFmtId="164" fontId="0" fillId="0" borderId="0" xfId="0" applyNumberFormat="1" applyFont="1" applyFill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/>
    <xf numFmtId="164" fontId="3" fillId="0" borderId="1" xfId="1" applyNumberFormat="1" applyFont="1" applyFill="1" applyBorder="1" applyAlignment="1">
      <alignment horizontal="right"/>
    </xf>
    <xf numFmtId="0" fontId="0" fillId="0" borderId="0" xfId="0" applyFill="1"/>
    <xf numFmtId="0" fontId="0" fillId="0" borderId="0" xfId="0" applyFont="1" applyFill="1" applyAlignment="1">
      <alignment horizontal="left"/>
    </xf>
    <xf numFmtId="165" fontId="0" fillId="0" borderId="0" xfId="1" applyNumberFormat="1" applyFont="1" applyFill="1" applyBorder="1" applyAlignment="1"/>
    <xf numFmtId="165" fontId="0" fillId="0" borderId="0" xfId="1" applyNumberFormat="1" applyFont="1" applyFill="1" applyBorder="1" applyAlignment="1">
      <alignment horizontal="right"/>
    </xf>
    <xf numFmtId="164" fontId="3" fillId="0" borderId="0" xfId="1" quotePrefix="1" applyNumberFormat="1" applyFont="1" applyFill="1" applyAlignment="1">
      <alignment horizontal="right"/>
    </xf>
    <xf numFmtId="41" fontId="3" fillId="0" borderId="0" xfId="1" applyNumberFormat="1" applyFont="1" applyFill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41" fontId="4" fillId="0" borderId="4" xfId="3" applyNumberFormat="1" applyFont="1" applyFill="1" applyBorder="1" applyAlignment="1">
      <alignment horizontal="right"/>
    </xf>
    <xf numFmtId="0" fontId="0" fillId="0" borderId="0" xfId="0" applyNumberFormat="1" applyFont="1" applyFill="1" applyAlignment="1">
      <alignment horizontal="left"/>
    </xf>
    <xf numFmtId="0" fontId="0" fillId="0" borderId="0" xfId="0" applyFont="1" applyAlignment="1"/>
    <xf numFmtId="43" fontId="3" fillId="0" borderId="0" xfId="1" applyFont="1" applyFill="1" applyBorder="1" applyAlignment="1">
      <alignment horizontal="right"/>
    </xf>
    <xf numFmtId="41" fontId="8" fillId="0" borderId="2" xfId="0" applyNumberFormat="1" applyFont="1" applyFill="1" applyBorder="1" applyAlignment="1">
      <alignment horizontal="right"/>
    </xf>
    <xf numFmtId="41" fontId="0" fillId="0" borderId="4" xfId="1" applyNumberFormat="1" applyFont="1" applyFill="1" applyBorder="1" applyAlignment="1">
      <alignment horizontal="right"/>
    </xf>
    <xf numFmtId="164" fontId="7" fillId="0" borderId="4" xfId="1" applyNumberFormat="1" applyFont="1" applyFill="1" applyBorder="1" applyAlignment="1">
      <alignment horizontal="right"/>
    </xf>
    <xf numFmtId="49" fontId="0" fillId="0" borderId="0" xfId="0" applyNumberFormat="1" applyFont="1" applyFill="1" applyBorder="1" applyAlignment="1"/>
    <xf numFmtId="41" fontId="3" fillId="0" borderId="0" xfId="0" applyNumberFormat="1" applyFont="1" applyFill="1" applyAlignment="1"/>
    <xf numFmtId="0" fontId="0" fillId="0" borderId="0" xfId="0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/>
    <xf numFmtId="49" fontId="7" fillId="0" borderId="0" xfId="0" applyNumberFormat="1" applyFont="1"/>
    <xf numFmtId="16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1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center"/>
    </xf>
    <xf numFmtId="165" fontId="0" fillId="0" borderId="0" xfId="0" applyNumberFormat="1" applyFont="1" applyAlignment="1"/>
    <xf numFmtId="165" fontId="0" fillId="0" borderId="1" xfId="0" applyNumberFormat="1" applyFont="1" applyBorder="1" applyAlignment="1"/>
    <xf numFmtId="0" fontId="3" fillId="0" borderId="0" xfId="0" applyFont="1" applyFill="1"/>
    <xf numFmtId="0" fontId="0" fillId="0" borderId="0" xfId="0" quotePrefix="1" applyFont="1" applyFill="1" applyAlignment="1">
      <alignment horizontal="left"/>
    </xf>
    <xf numFmtId="0" fontId="5" fillId="0" borderId="0" xfId="0" quotePrefix="1" applyFont="1" applyFill="1" applyAlignment="1">
      <alignment horizontal="left" indent="2"/>
    </xf>
    <xf numFmtId="0" fontId="5" fillId="0" borderId="0" xfId="0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41" fontId="4" fillId="0" borderId="0" xfId="3" applyNumberFormat="1" applyFont="1" applyFill="1" applyAlignment="1">
      <alignment horizontal="left" vertical="center"/>
    </xf>
    <xf numFmtId="165" fontId="4" fillId="0" borderId="0" xfId="0" applyNumberFormat="1" applyFont="1" applyFill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49" fontId="14" fillId="0" borderId="0" xfId="0" applyNumberFormat="1" applyFont="1"/>
    <xf numFmtId="49" fontId="5" fillId="0" borderId="0" xfId="0" applyNumberFormat="1" applyFont="1" applyFill="1" applyBorder="1" applyAlignment="1"/>
    <xf numFmtId="49" fontId="9" fillId="0" borderId="0" xfId="0" applyNumberFormat="1" applyFont="1"/>
    <xf numFmtId="0" fontId="10" fillId="0" borderId="0" xfId="0" applyFont="1"/>
    <xf numFmtId="0" fontId="11" fillId="0" borderId="0" xfId="0" applyFont="1"/>
    <xf numFmtId="0" fontId="5" fillId="0" borderId="0" xfId="0" applyFont="1" applyAlignment="1">
      <alignment horizontal="right"/>
    </xf>
    <xf numFmtId="49" fontId="4" fillId="0" borderId="0" xfId="0" applyNumberFormat="1" applyFont="1"/>
    <xf numFmtId="0" fontId="4" fillId="0" borderId="0" xfId="0" applyFont="1"/>
    <xf numFmtId="49" fontId="7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1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49" fontId="8" fillId="0" borderId="0" xfId="0" applyNumberFormat="1" applyFont="1"/>
    <xf numFmtId="165" fontId="4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5" fontId="8" fillId="0" borderId="0" xfId="0" applyNumberFormat="1" applyFont="1" applyAlignment="1">
      <alignment horizontal="center"/>
    </xf>
    <xf numFmtId="165" fontId="8" fillId="0" borderId="0" xfId="0" quotePrefix="1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/>
    <xf numFmtId="165" fontId="7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right"/>
    </xf>
    <xf numFmtId="0" fontId="14" fillId="0" borderId="0" xfId="0" applyFont="1"/>
    <xf numFmtId="0" fontId="8" fillId="0" borderId="0" xfId="0" applyFont="1"/>
    <xf numFmtId="165" fontId="4" fillId="0" borderId="0" xfId="0" applyNumberFormat="1" applyFont="1"/>
    <xf numFmtId="165" fontId="0" fillId="0" borderId="0" xfId="0" applyNumberFormat="1"/>
    <xf numFmtId="164" fontId="8" fillId="0" borderId="0" xfId="0" applyNumberFormat="1" applyFont="1" applyAlignment="1">
      <alignment horizontal="center"/>
    </xf>
    <xf numFmtId="164" fontId="4" fillId="0" borderId="0" xfId="0" applyNumberFormat="1" applyFont="1"/>
    <xf numFmtId="41" fontId="8" fillId="0" borderId="2" xfId="0" applyNumberFormat="1" applyFont="1" applyBorder="1" applyAlignment="1">
      <alignment horizontal="right"/>
    </xf>
    <xf numFmtId="41" fontId="8" fillId="0" borderId="0" xfId="0" applyNumberFormat="1" applyFont="1" applyAlignment="1">
      <alignment horizontal="right"/>
    </xf>
    <xf numFmtId="0" fontId="7" fillId="0" borderId="0" xfId="0" applyFont="1" applyFill="1"/>
    <xf numFmtId="165" fontId="8" fillId="0" borderId="0" xfId="0" applyNumberFormat="1" applyFont="1" applyBorder="1" applyAlignment="1">
      <alignment horizontal="center"/>
    </xf>
    <xf numFmtId="49" fontId="4" fillId="0" borderId="0" xfId="0" applyNumberFormat="1" applyFont="1" applyFill="1"/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12" fillId="0" borderId="0" xfId="0" applyFont="1" applyFill="1" applyAlignment="1">
      <alignment horizontal="right"/>
    </xf>
    <xf numFmtId="0" fontId="0" fillId="0" borderId="5" xfId="0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165" fontId="0" fillId="0" borderId="4" xfId="0" applyNumberFormat="1" applyFont="1" applyBorder="1" applyAlignment="1"/>
  </cellXfs>
  <cellStyles count="10">
    <cellStyle name="Comma" xfId="1" builtinId="3"/>
    <cellStyle name="Comma 2" xfId="2" xr:uid="{00000000-0005-0000-0000-000001000000}"/>
    <cellStyle name="Comma 2 2" xfId="3" xr:uid="{00000000-0005-0000-0000-000002000000}"/>
    <cellStyle name="Comma 2 2 14" xfId="4" xr:uid="{00000000-0005-0000-0000-000003000000}"/>
    <cellStyle name="Comma 3" xfId="5" xr:uid="{00000000-0005-0000-0000-000004000000}"/>
    <cellStyle name="Currency 2" xfId="6" xr:uid="{00000000-0005-0000-0000-000005000000}"/>
    <cellStyle name="Normal" xfId="0" builtinId="0"/>
    <cellStyle name="Normal 2" xfId="7" xr:uid="{00000000-0005-0000-0000-000007000000}"/>
    <cellStyle name="Normal 5" xfId="8" xr:uid="{00000000-0005-0000-0000-000008000000}"/>
    <cellStyle name="Normal 68" xfId="9" xr:uid="{1642A7E3-869C-4A5A-88C7-A2E1763B1E9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gangvalpornroj/Desktop/Draft%20TH%2018.2.21%2013.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-7-10"/>
      <sheetName val="PL-11-14"/>
      <sheetName val="CH 15"/>
      <sheetName val="CH 16 "/>
      <sheetName val="CH 17"/>
      <sheetName val="CH 18 "/>
      <sheetName val="CF-19-22"/>
    </sheetNames>
    <sheetDataSet>
      <sheetData sheetId="0">
        <row r="102">
          <cell r="D102">
            <v>8611242</v>
          </cell>
        </row>
        <row r="104">
          <cell r="D104">
            <v>57298909</v>
          </cell>
        </row>
        <row r="105">
          <cell r="D105">
            <v>3470021</v>
          </cell>
        </row>
        <row r="107">
          <cell r="D107">
            <v>4809941</v>
          </cell>
        </row>
        <row r="109">
          <cell r="D109">
            <v>-5159</v>
          </cell>
        </row>
        <row r="112">
          <cell r="D112">
            <v>929166</v>
          </cell>
        </row>
        <row r="113">
          <cell r="D113">
            <v>119893131</v>
          </cell>
        </row>
        <row r="114">
          <cell r="D114">
            <v>-8997459</v>
          </cell>
        </row>
        <row r="115">
          <cell r="D115">
            <v>-9073006</v>
          </cell>
        </row>
        <row r="116">
          <cell r="D116">
            <v>176936786</v>
          </cell>
        </row>
        <row r="117">
          <cell r="D117">
            <v>15000000</v>
          </cell>
        </row>
        <row r="118">
          <cell r="D118">
            <v>191936786</v>
          </cell>
        </row>
        <row r="119">
          <cell r="D119">
            <v>70241781</v>
          </cell>
        </row>
        <row r="120">
          <cell r="D120">
            <v>262178567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124"/>
  <sheetViews>
    <sheetView view="pageBreakPreview" topLeftCell="A103" zoomScale="85" zoomScaleNormal="91" zoomScaleSheetLayoutView="85" workbookViewId="0">
      <selection activeCell="G54" sqref="G54"/>
    </sheetView>
  </sheetViews>
  <sheetFormatPr defaultColWidth="9.125" defaultRowHeight="22.5" customHeight="1" x14ac:dyDescent="0.55000000000000004"/>
  <cols>
    <col min="1" max="1" width="41.5" style="92" customWidth="1"/>
    <col min="2" max="2" width="8.125" style="2" customWidth="1"/>
    <col min="3" max="3" width="1.375" style="3" customWidth="1"/>
    <col min="4" max="4" width="14" style="3" customWidth="1"/>
    <col min="5" max="5" width="1.375" style="3" customWidth="1"/>
    <col min="6" max="6" width="14" style="3" customWidth="1"/>
    <col min="7" max="7" width="1.375" style="3" customWidth="1"/>
    <col min="8" max="8" width="14" style="3" customWidth="1"/>
    <col min="9" max="9" width="1.375" style="3" customWidth="1"/>
    <col min="10" max="10" width="14" style="3" customWidth="1"/>
    <col min="11" max="11" width="9.125" style="3"/>
    <col min="12" max="12" width="41" style="3" customWidth="1"/>
    <col min="13" max="13" width="5" style="3" customWidth="1"/>
    <col min="14" max="14" width="12" style="3" customWidth="1"/>
    <col min="15" max="15" width="13.125" style="3" customWidth="1"/>
    <col min="16" max="16" width="11.125" style="3" customWidth="1"/>
    <col min="17" max="17" width="15.875" style="8" customWidth="1"/>
    <col min="18" max="18" width="18.75" style="3" customWidth="1"/>
    <col min="19" max="20" width="9.125" style="3"/>
    <col min="21" max="21" width="12.625" style="8" customWidth="1"/>
    <col min="22" max="16384" width="9.125" style="3"/>
  </cols>
  <sheetData>
    <row r="1" spans="1:17" ht="22.5" customHeight="1" x14ac:dyDescent="0.6">
      <c r="A1" s="89" t="s">
        <v>38</v>
      </c>
    </row>
    <row r="2" spans="1:17" ht="22.5" customHeight="1" x14ac:dyDescent="0.6">
      <c r="A2" s="89" t="s">
        <v>83</v>
      </c>
    </row>
    <row r="3" spans="1:17" ht="22.5" customHeight="1" x14ac:dyDescent="0.6">
      <c r="A3" s="95"/>
      <c r="J3" s="112" t="s">
        <v>80</v>
      </c>
      <c r="N3" s="173"/>
      <c r="O3" s="173"/>
      <c r="P3" s="173"/>
    </row>
    <row r="4" spans="1:17" ht="22.5" customHeight="1" x14ac:dyDescent="0.6">
      <c r="B4" s="19"/>
      <c r="C4" s="19"/>
      <c r="D4" s="276" t="s">
        <v>39</v>
      </c>
      <c r="E4" s="276"/>
      <c r="F4" s="276"/>
      <c r="G4" s="93"/>
      <c r="H4" s="276" t="s">
        <v>37</v>
      </c>
      <c r="I4" s="276"/>
      <c r="J4" s="276"/>
      <c r="N4" s="173"/>
      <c r="O4" s="173"/>
      <c r="P4" s="173"/>
    </row>
    <row r="5" spans="1:17" ht="22.5" customHeight="1" x14ac:dyDescent="0.55000000000000004">
      <c r="C5" s="94"/>
      <c r="D5" s="277" t="s">
        <v>122</v>
      </c>
      <c r="E5" s="277"/>
      <c r="F5" s="277"/>
      <c r="G5" s="53"/>
      <c r="H5" s="277" t="s">
        <v>122</v>
      </c>
      <c r="I5" s="277"/>
      <c r="J5" s="277"/>
      <c r="N5" s="173"/>
      <c r="O5" s="173"/>
      <c r="P5" s="173"/>
    </row>
    <row r="6" spans="1:17" ht="22.5" customHeight="1" x14ac:dyDescent="0.6">
      <c r="A6" s="89" t="s">
        <v>0</v>
      </c>
      <c r="B6" s="19" t="s">
        <v>1</v>
      </c>
      <c r="C6" s="94"/>
      <c r="D6" s="59">
        <v>2563</v>
      </c>
      <c r="E6" s="94"/>
      <c r="F6" s="59">
        <v>2562</v>
      </c>
      <c r="G6" s="53"/>
      <c r="H6" s="59">
        <v>2563</v>
      </c>
      <c r="I6" s="94"/>
      <c r="J6" s="59">
        <v>2562</v>
      </c>
      <c r="N6" s="173"/>
      <c r="O6" s="173"/>
      <c r="P6" s="173"/>
      <c r="Q6" s="35"/>
    </row>
    <row r="7" spans="1:17" ht="22.5" customHeight="1" x14ac:dyDescent="0.6">
      <c r="A7" s="89"/>
      <c r="B7" s="19"/>
      <c r="C7" s="94"/>
      <c r="D7" s="53"/>
      <c r="E7" s="94"/>
      <c r="F7" s="135"/>
      <c r="G7" s="53"/>
      <c r="H7" s="53"/>
      <c r="I7" s="94"/>
      <c r="J7" s="135"/>
      <c r="N7" s="173"/>
      <c r="O7" s="173"/>
      <c r="P7" s="173"/>
    </row>
    <row r="8" spans="1:17" ht="22.5" customHeight="1" x14ac:dyDescent="0.6">
      <c r="A8" s="114" t="s">
        <v>123</v>
      </c>
      <c r="C8" s="13"/>
      <c r="D8" s="40"/>
      <c r="E8" s="40"/>
      <c r="F8" s="40"/>
      <c r="G8" s="40"/>
      <c r="H8" s="40"/>
      <c r="I8" s="40"/>
      <c r="J8" s="40"/>
      <c r="N8" s="173"/>
      <c r="O8" s="173"/>
      <c r="P8" s="173"/>
    </row>
    <row r="9" spans="1:17" ht="22.5" customHeight="1" x14ac:dyDescent="0.55000000000000004">
      <c r="A9" s="92" t="s">
        <v>2</v>
      </c>
      <c r="B9" s="2">
        <v>8</v>
      </c>
      <c r="C9" s="13"/>
      <c r="D9" s="13">
        <v>57035264</v>
      </c>
      <c r="E9" s="13"/>
      <c r="F9" s="13">
        <v>32094078</v>
      </c>
      <c r="G9" s="13"/>
      <c r="H9" s="8">
        <v>2812094</v>
      </c>
      <c r="I9" s="13"/>
      <c r="J9" s="8">
        <v>1065677</v>
      </c>
      <c r="N9" s="173"/>
      <c r="O9" s="173"/>
      <c r="P9" s="173"/>
    </row>
    <row r="10" spans="1:17" ht="22.5" customHeight="1" x14ac:dyDescent="0.55000000000000004">
      <c r="A10" s="92" t="s">
        <v>148</v>
      </c>
      <c r="C10" s="13"/>
      <c r="D10" s="13">
        <v>961659</v>
      </c>
      <c r="E10" s="13"/>
      <c r="F10" s="13">
        <v>1402034</v>
      </c>
      <c r="G10" s="13"/>
      <c r="H10" s="175">
        <v>0</v>
      </c>
      <c r="I10" s="13"/>
      <c r="J10" s="175">
        <v>0</v>
      </c>
      <c r="N10" s="173"/>
      <c r="O10" s="173"/>
      <c r="P10" s="173"/>
    </row>
    <row r="11" spans="1:17" ht="22.5" customHeight="1" x14ac:dyDescent="0.55000000000000004">
      <c r="A11" s="92" t="s">
        <v>124</v>
      </c>
      <c r="B11" s="2">
        <v>9</v>
      </c>
      <c r="C11" s="13"/>
      <c r="D11" s="13">
        <v>29952155</v>
      </c>
      <c r="E11" s="13"/>
      <c r="F11" s="13">
        <v>33117512</v>
      </c>
      <c r="G11" s="13"/>
      <c r="H11" s="8">
        <v>2583561</v>
      </c>
      <c r="I11" s="13"/>
      <c r="J11" s="8">
        <v>2508090</v>
      </c>
    </row>
    <row r="12" spans="1:17" ht="22.5" customHeight="1" x14ac:dyDescent="0.55000000000000004">
      <c r="A12" s="103" t="s">
        <v>40</v>
      </c>
      <c r="B12" s="2">
        <v>7</v>
      </c>
      <c r="C12" s="13"/>
      <c r="D12" s="175">
        <v>0</v>
      </c>
      <c r="E12" s="13"/>
      <c r="F12" s="175">
        <v>0</v>
      </c>
      <c r="G12" s="13"/>
      <c r="H12" s="8">
        <v>20024025</v>
      </c>
      <c r="I12" s="13"/>
      <c r="J12" s="8">
        <v>43075000</v>
      </c>
    </row>
    <row r="13" spans="1:17" ht="22.5" customHeight="1" x14ac:dyDescent="0.55000000000000004">
      <c r="A13" s="103" t="s">
        <v>203</v>
      </c>
      <c r="B13" s="2">
        <v>7</v>
      </c>
      <c r="C13" s="13"/>
      <c r="D13" s="175">
        <v>0</v>
      </c>
      <c r="E13" s="13"/>
      <c r="F13" s="204">
        <v>188291</v>
      </c>
      <c r="G13" s="13"/>
      <c r="H13" s="175">
        <v>0</v>
      </c>
      <c r="I13" s="13"/>
      <c r="J13" s="175">
        <v>0</v>
      </c>
    </row>
    <row r="14" spans="1:17" ht="22.5" customHeight="1" x14ac:dyDescent="0.55000000000000004">
      <c r="A14" s="28" t="s">
        <v>3</v>
      </c>
      <c r="B14" s="2">
        <v>10</v>
      </c>
      <c r="C14" s="13"/>
      <c r="D14" s="13">
        <v>52136060</v>
      </c>
      <c r="E14" s="13"/>
      <c r="F14" s="13">
        <v>60986587</v>
      </c>
      <c r="G14" s="13"/>
      <c r="H14" s="8">
        <v>2776137</v>
      </c>
      <c r="I14" s="13"/>
      <c r="J14" s="8">
        <v>2667329</v>
      </c>
    </row>
    <row r="15" spans="1:17" ht="22.5" customHeight="1" x14ac:dyDescent="0.55000000000000004">
      <c r="A15" s="32" t="s">
        <v>109</v>
      </c>
      <c r="B15" s="2">
        <v>11</v>
      </c>
      <c r="C15" s="13"/>
      <c r="D15" s="13">
        <v>38925031</v>
      </c>
      <c r="E15" s="13"/>
      <c r="F15" s="13">
        <v>37104173</v>
      </c>
      <c r="G15" s="13"/>
      <c r="H15" s="8">
        <v>984609</v>
      </c>
      <c r="I15" s="13"/>
      <c r="J15" s="8">
        <v>1059290</v>
      </c>
    </row>
    <row r="16" spans="1:17" ht="22.5" customHeight="1" x14ac:dyDescent="0.55000000000000004">
      <c r="A16" s="28" t="s">
        <v>276</v>
      </c>
      <c r="B16" s="2">
        <v>32</v>
      </c>
      <c r="C16" s="13"/>
      <c r="D16" s="13">
        <v>154590</v>
      </c>
      <c r="E16" s="13"/>
      <c r="F16" s="175">
        <v>0</v>
      </c>
      <c r="G16" s="13"/>
      <c r="H16" s="175">
        <v>10739</v>
      </c>
      <c r="I16" s="13"/>
      <c r="J16" s="175">
        <v>0</v>
      </c>
    </row>
    <row r="17" spans="1:21" ht="22.5" customHeight="1" x14ac:dyDescent="0.55000000000000004">
      <c r="A17" s="28" t="s">
        <v>71</v>
      </c>
      <c r="C17" s="13"/>
      <c r="D17" s="13"/>
      <c r="E17" s="13"/>
      <c r="F17" s="13"/>
      <c r="G17" s="13"/>
      <c r="H17" s="175"/>
      <c r="I17" s="13"/>
      <c r="J17" s="13"/>
    </row>
    <row r="18" spans="1:21" ht="22.5" customHeight="1" x14ac:dyDescent="0.55000000000000004">
      <c r="A18" s="28" t="s">
        <v>72</v>
      </c>
      <c r="C18" s="13"/>
      <c r="D18" s="13">
        <v>366374</v>
      </c>
      <c r="E18" s="13"/>
      <c r="F18" s="175">
        <v>862700</v>
      </c>
      <c r="G18" s="13"/>
      <c r="H18" s="175">
        <v>0</v>
      </c>
      <c r="I18" s="13"/>
      <c r="J18" s="175">
        <v>0</v>
      </c>
    </row>
    <row r="19" spans="1:21" ht="22.5" customHeight="1" x14ac:dyDescent="0.55000000000000004">
      <c r="A19" s="28" t="s">
        <v>75</v>
      </c>
      <c r="C19" s="13"/>
      <c r="D19" s="13">
        <v>4424757</v>
      </c>
      <c r="E19" s="13"/>
      <c r="F19" s="13">
        <v>5891200</v>
      </c>
      <c r="G19" s="13"/>
      <c r="H19" s="175">
        <v>0</v>
      </c>
      <c r="I19" s="13"/>
      <c r="J19" s="175">
        <v>0</v>
      </c>
    </row>
    <row r="20" spans="1:21" ht="22.5" customHeight="1" x14ac:dyDescent="0.55000000000000004">
      <c r="A20" s="28" t="s">
        <v>76</v>
      </c>
      <c r="C20" s="13"/>
      <c r="D20" s="13">
        <v>2364811</v>
      </c>
      <c r="E20" s="13"/>
      <c r="F20" s="13">
        <v>1947415</v>
      </c>
      <c r="G20" s="13"/>
      <c r="H20" s="8">
        <v>173135</v>
      </c>
      <c r="I20" s="13"/>
      <c r="J20" s="8">
        <v>177330</v>
      </c>
    </row>
    <row r="21" spans="1:21" ht="22.5" customHeight="1" x14ac:dyDescent="0.55000000000000004">
      <c r="A21" s="32" t="s">
        <v>115</v>
      </c>
      <c r="B21" s="2">
        <v>7</v>
      </c>
      <c r="C21" s="13"/>
      <c r="D21" s="13">
        <v>3767364</v>
      </c>
      <c r="E21" s="13"/>
      <c r="F21" s="13">
        <v>165024</v>
      </c>
      <c r="G21" s="13"/>
      <c r="H21" s="175">
        <v>0</v>
      </c>
      <c r="I21" s="13"/>
      <c r="J21" s="175">
        <v>2689695</v>
      </c>
    </row>
    <row r="22" spans="1:21" ht="22.5" customHeight="1" x14ac:dyDescent="0.55000000000000004">
      <c r="A22" s="28" t="s">
        <v>4</v>
      </c>
      <c r="C22" s="13"/>
      <c r="D22" s="176">
        <v>4581620</v>
      </c>
      <c r="E22" s="40"/>
      <c r="F22" s="24">
        <v>4887041</v>
      </c>
      <c r="G22" s="40"/>
      <c r="H22" s="26">
        <v>56841</v>
      </c>
      <c r="I22" s="40"/>
      <c r="J22" s="26">
        <v>60216</v>
      </c>
    </row>
    <row r="23" spans="1:21" ht="22.5" customHeight="1" x14ac:dyDescent="0.55000000000000004">
      <c r="A23" s="202" t="s">
        <v>228</v>
      </c>
      <c r="C23" s="13"/>
      <c r="D23" s="24"/>
      <c r="E23" s="40"/>
      <c r="F23" s="24"/>
      <c r="G23" s="40"/>
      <c r="H23" s="26"/>
      <c r="I23" s="40"/>
      <c r="J23" s="26"/>
    </row>
    <row r="24" spans="1:21" ht="22.5" customHeight="1" x14ac:dyDescent="0.55000000000000004">
      <c r="A24" s="202" t="s">
        <v>229</v>
      </c>
      <c r="B24" s="2" t="s">
        <v>354</v>
      </c>
      <c r="C24" s="13"/>
      <c r="D24" s="169">
        <v>0</v>
      </c>
      <c r="E24" s="211"/>
      <c r="F24" s="169">
        <v>0</v>
      </c>
      <c r="G24" s="13"/>
      <c r="H24" s="169">
        <v>0</v>
      </c>
      <c r="I24" s="13"/>
      <c r="J24" s="27">
        <v>1084291</v>
      </c>
    </row>
    <row r="25" spans="1:21" s="4" customFormat="1" ht="22.5" customHeight="1" x14ac:dyDescent="0.6">
      <c r="A25" s="95" t="s">
        <v>5</v>
      </c>
      <c r="B25" s="12"/>
      <c r="C25" s="16"/>
      <c r="D25" s="97">
        <f>SUM(D9:D24)</f>
        <v>194669685</v>
      </c>
      <c r="E25" s="16"/>
      <c r="F25" s="97">
        <f>SUM(F9:F24)</f>
        <v>178646055</v>
      </c>
      <c r="G25" s="16"/>
      <c r="H25" s="97">
        <f>SUM(H9:H24)</f>
        <v>29421141</v>
      </c>
      <c r="I25" s="16"/>
      <c r="J25" s="97">
        <f>SUM(J9:J24)</f>
        <v>54386918</v>
      </c>
      <c r="Q25" s="9"/>
      <c r="U25" s="9"/>
    </row>
    <row r="26" spans="1:21" s="4" customFormat="1" ht="22.5" customHeight="1" x14ac:dyDescent="0.6">
      <c r="A26" s="95"/>
      <c r="B26" s="12"/>
      <c r="C26" s="16"/>
      <c r="D26" s="65"/>
      <c r="E26" s="16"/>
      <c r="G26" s="16"/>
      <c r="H26" s="65"/>
      <c r="I26" s="16"/>
      <c r="Q26" s="9"/>
      <c r="U26" s="9"/>
    </row>
    <row r="27" spans="1:21" ht="22.5" customHeight="1" x14ac:dyDescent="0.6">
      <c r="A27" s="89" t="s">
        <v>38</v>
      </c>
    </row>
    <row r="28" spans="1:21" ht="22.5" customHeight="1" x14ac:dyDescent="0.6">
      <c r="A28" s="89" t="s">
        <v>83</v>
      </c>
    </row>
    <row r="29" spans="1:21" ht="22.5" customHeight="1" x14ac:dyDescent="0.6">
      <c r="A29" s="95"/>
      <c r="J29" s="112" t="s">
        <v>80</v>
      </c>
    </row>
    <row r="30" spans="1:21" ht="22.5" customHeight="1" x14ac:dyDescent="0.6">
      <c r="B30" s="19"/>
      <c r="C30" s="19"/>
      <c r="D30" s="276" t="s">
        <v>39</v>
      </c>
      <c r="E30" s="276"/>
      <c r="F30" s="276"/>
      <c r="G30" s="93"/>
      <c r="H30" s="276" t="s">
        <v>37</v>
      </c>
      <c r="I30" s="276"/>
      <c r="J30" s="276"/>
    </row>
    <row r="31" spans="1:21" ht="22.5" customHeight="1" x14ac:dyDescent="0.55000000000000004">
      <c r="A31" s="3"/>
      <c r="B31" s="3"/>
      <c r="C31" s="94"/>
      <c r="D31" s="277" t="s">
        <v>122</v>
      </c>
      <c r="E31" s="277"/>
      <c r="F31" s="277"/>
      <c r="G31" s="53"/>
      <c r="H31" s="277" t="s">
        <v>122</v>
      </c>
      <c r="I31" s="277"/>
      <c r="J31" s="277"/>
    </row>
    <row r="32" spans="1:21" ht="22.5" customHeight="1" x14ac:dyDescent="0.6">
      <c r="A32" s="89" t="s">
        <v>77</v>
      </c>
      <c r="B32" s="19" t="s">
        <v>1</v>
      </c>
      <c r="C32" s="94"/>
      <c r="D32" s="59">
        <v>2563</v>
      </c>
      <c r="E32" s="94"/>
      <c r="F32" s="59">
        <v>2562</v>
      </c>
      <c r="G32" s="53"/>
      <c r="H32" s="59">
        <v>2563</v>
      </c>
      <c r="I32" s="94"/>
      <c r="J32" s="59">
        <v>2562</v>
      </c>
    </row>
    <row r="33" spans="1:10" ht="22.5" customHeight="1" x14ac:dyDescent="0.6">
      <c r="A33" s="89"/>
      <c r="B33" s="19"/>
      <c r="C33" s="94"/>
      <c r="D33" s="53"/>
      <c r="E33" s="94"/>
      <c r="F33" s="113"/>
      <c r="G33" s="53"/>
      <c r="H33" s="53"/>
      <c r="I33" s="94"/>
      <c r="J33" s="113"/>
    </row>
    <row r="34" spans="1:10" ht="22.5" customHeight="1" x14ac:dyDescent="0.6">
      <c r="A34" s="114" t="s">
        <v>6</v>
      </c>
      <c r="C34" s="13"/>
      <c r="D34" s="40"/>
      <c r="E34" s="40"/>
      <c r="F34" s="40"/>
      <c r="G34" s="40"/>
      <c r="H34" s="40"/>
      <c r="I34" s="40"/>
      <c r="J34" s="40"/>
    </row>
    <row r="35" spans="1:10" ht="22.5" customHeight="1" x14ac:dyDescent="0.55000000000000004">
      <c r="A35" s="41" t="s">
        <v>277</v>
      </c>
      <c r="B35" s="2">
        <v>32</v>
      </c>
      <c r="C35" s="13"/>
      <c r="D35" s="26">
        <v>11421702</v>
      </c>
      <c r="E35" s="40"/>
      <c r="F35" s="26">
        <v>5325590</v>
      </c>
      <c r="G35" s="40"/>
      <c r="H35" s="40">
        <v>663000</v>
      </c>
      <c r="I35" s="40"/>
      <c r="J35" s="175">
        <v>150291</v>
      </c>
    </row>
    <row r="36" spans="1:10" ht="22.5" customHeight="1" x14ac:dyDescent="0.55000000000000004">
      <c r="A36" s="103" t="s">
        <v>61</v>
      </c>
      <c r="B36" s="2">
        <v>12</v>
      </c>
      <c r="C36" s="13"/>
      <c r="D36" s="175">
        <v>0</v>
      </c>
      <c r="E36" s="13"/>
      <c r="F36" s="175">
        <v>0</v>
      </c>
      <c r="G36" s="13"/>
      <c r="H36" s="24">
        <v>227367626</v>
      </c>
      <c r="I36" s="13"/>
      <c r="J36" s="24">
        <v>191465717</v>
      </c>
    </row>
    <row r="37" spans="1:10" ht="22.5" customHeight="1" x14ac:dyDescent="0.55000000000000004">
      <c r="A37" s="170" t="s">
        <v>156</v>
      </c>
      <c r="B37" s="2">
        <v>14</v>
      </c>
      <c r="C37" s="13"/>
      <c r="D37" s="26">
        <v>217839231</v>
      </c>
      <c r="E37" s="13"/>
      <c r="F37" s="26">
        <v>105893324</v>
      </c>
      <c r="G37" s="13"/>
      <c r="H37" s="40">
        <v>5533809</v>
      </c>
      <c r="I37" s="13"/>
      <c r="J37" s="40">
        <v>334809</v>
      </c>
    </row>
    <row r="38" spans="1:10" ht="22.5" customHeight="1" x14ac:dyDescent="0.55000000000000004">
      <c r="A38" s="41" t="s">
        <v>157</v>
      </c>
      <c r="B38" s="2">
        <v>15</v>
      </c>
      <c r="C38" s="13"/>
      <c r="D38" s="26">
        <v>21014106</v>
      </c>
      <c r="E38" s="13"/>
      <c r="F38" s="26">
        <v>19434231</v>
      </c>
      <c r="G38" s="13"/>
      <c r="H38" s="11">
        <v>4360381</v>
      </c>
      <c r="I38" s="40"/>
      <c r="J38" s="11">
        <v>4360381</v>
      </c>
    </row>
    <row r="39" spans="1:10" ht="22.5" customHeight="1" x14ac:dyDescent="0.55000000000000004">
      <c r="A39" s="92" t="s">
        <v>45</v>
      </c>
      <c r="B39" s="2">
        <v>7</v>
      </c>
      <c r="C39" s="13"/>
      <c r="D39" s="175">
        <v>0</v>
      </c>
      <c r="E39" s="13"/>
      <c r="F39" s="175">
        <v>0</v>
      </c>
      <c r="G39" s="13"/>
      <c r="H39" s="40">
        <v>570000</v>
      </c>
      <c r="I39" s="13"/>
      <c r="J39" s="40">
        <v>600000</v>
      </c>
    </row>
    <row r="40" spans="1:10" ht="22.5" customHeight="1" x14ac:dyDescent="0.55000000000000004">
      <c r="A40" s="103" t="s">
        <v>202</v>
      </c>
      <c r="B40" s="2">
        <v>7</v>
      </c>
      <c r="C40" s="13"/>
      <c r="D40" s="42">
        <v>49050</v>
      </c>
      <c r="E40" s="13"/>
      <c r="F40" s="42">
        <v>28650</v>
      </c>
      <c r="G40" s="13"/>
      <c r="H40" s="175">
        <v>0</v>
      </c>
      <c r="I40" s="13"/>
      <c r="J40" s="175">
        <v>0</v>
      </c>
    </row>
    <row r="41" spans="1:10" ht="22.5" customHeight="1" x14ac:dyDescent="0.55000000000000004">
      <c r="A41" s="41" t="s">
        <v>84</v>
      </c>
      <c r="C41" s="13"/>
      <c r="D41" s="8">
        <v>1433369</v>
      </c>
      <c r="E41" s="13"/>
      <c r="F41" s="8">
        <v>1647276</v>
      </c>
      <c r="G41" s="13"/>
      <c r="H41" s="205">
        <v>355333</v>
      </c>
      <c r="I41" s="13"/>
      <c r="J41" s="205">
        <v>354663</v>
      </c>
    </row>
    <row r="42" spans="1:10" ht="22.5" customHeight="1" x14ac:dyDescent="0.55000000000000004">
      <c r="A42" s="41" t="s">
        <v>34</v>
      </c>
      <c r="B42" s="2">
        <v>16</v>
      </c>
      <c r="C42" s="24"/>
      <c r="D42" s="8">
        <v>200138278</v>
      </c>
      <c r="E42" s="24"/>
      <c r="F42" s="8">
        <v>197430375</v>
      </c>
      <c r="G42" s="24"/>
      <c r="H42" s="40">
        <v>16834537</v>
      </c>
      <c r="I42" s="24"/>
      <c r="J42" s="40">
        <v>15091603</v>
      </c>
    </row>
    <row r="43" spans="1:10" ht="22.5" customHeight="1" x14ac:dyDescent="0.55000000000000004">
      <c r="A43" s="41" t="s">
        <v>278</v>
      </c>
      <c r="B43" s="2">
        <v>17</v>
      </c>
      <c r="C43" s="13"/>
      <c r="D43" s="8">
        <v>32373333</v>
      </c>
      <c r="E43" s="13"/>
      <c r="F43" s="8">
        <v>8520350</v>
      </c>
      <c r="G43" s="13"/>
      <c r="H43" s="175">
        <v>422837</v>
      </c>
      <c r="I43" s="40"/>
      <c r="J43" s="175">
        <v>0</v>
      </c>
    </row>
    <row r="44" spans="1:10" ht="22.5" customHeight="1" x14ac:dyDescent="0.55000000000000004">
      <c r="A44" s="41" t="s">
        <v>85</v>
      </c>
      <c r="B44" s="2">
        <v>18</v>
      </c>
      <c r="C44" s="24"/>
      <c r="D44" s="8">
        <v>54565338</v>
      </c>
      <c r="E44" s="24"/>
      <c r="F44" s="8">
        <v>87761837</v>
      </c>
      <c r="G44" s="24"/>
      <c r="H44" s="175">
        <v>0</v>
      </c>
      <c r="I44" s="40"/>
      <c r="J44" s="175">
        <v>0</v>
      </c>
    </row>
    <row r="45" spans="1:10" ht="22.5" customHeight="1" x14ac:dyDescent="0.55000000000000004">
      <c r="A45" s="41" t="s">
        <v>125</v>
      </c>
      <c r="B45" s="2">
        <v>19</v>
      </c>
      <c r="C45" s="13"/>
      <c r="D45" s="8">
        <v>13142577</v>
      </c>
      <c r="E45" s="13"/>
      <c r="F45" s="8">
        <v>14404897</v>
      </c>
      <c r="G45" s="13"/>
      <c r="H45" s="205">
        <v>23690</v>
      </c>
      <c r="I45" s="13"/>
      <c r="J45" s="205">
        <v>27869</v>
      </c>
    </row>
    <row r="46" spans="1:10" ht="22.5" customHeight="1" x14ac:dyDescent="0.55000000000000004">
      <c r="A46" s="32" t="s">
        <v>110</v>
      </c>
      <c r="B46" s="2">
        <v>11</v>
      </c>
      <c r="C46" s="24"/>
      <c r="D46" s="8">
        <v>8531123</v>
      </c>
      <c r="E46" s="24"/>
      <c r="F46" s="8">
        <v>8057126</v>
      </c>
      <c r="G46" s="24"/>
      <c r="H46" s="175">
        <v>0</v>
      </c>
      <c r="I46" s="40"/>
      <c r="J46" s="175">
        <v>0</v>
      </c>
    </row>
    <row r="47" spans="1:10" ht="22.5" customHeight="1" x14ac:dyDescent="0.55000000000000004">
      <c r="A47" s="92" t="s">
        <v>126</v>
      </c>
      <c r="B47" s="2">
        <v>29</v>
      </c>
      <c r="C47" s="13"/>
      <c r="D47" s="8">
        <v>2947591</v>
      </c>
      <c r="E47" s="13"/>
      <c r="F47" s="8">
        <v>3155636</v>
      </c>
      <c r="G47" s="13"/>
      <c r="H47" s="13">
        <v>90697</v>
      </c>
      <c r="I47" s="13"/>
      <c r="J47" s="13">
        <v>955778</v>
      </c>
    </row>
    <row r="48" spans="1:10" ht="22.5" customHeight="1" x14ac:dyDescent="0.55000000000000004">
      <c r="A48" s="92" t="s">
        <v>71</v>
      </c>
      <c r="C48" s="13"/>
      <c r="D48" s="8"/>
      <c r="E48" s="13"/>
      <c r="F48" s="8"/>
      <c r="G48" s="13"/>
      <c r="H48" s="13"/>
      <c r="I48" s="13"/>
      <c r="J48" s="13"/>
    </row>
    <row r="49" spans="1:21" ht="22.5" customHeight="1" x14ac:dyDescent="0.55000000000000004">
      <c r="A49" s="28" t="s">
        <v>72</v>
      </c>
      <c r="C49" s="8"/>
      <c r="D49" s="175">
        <v>0</v>
      </c>
      <c r="E49" s="8"/>
      <c r="F49" s="8">
        <v>2698</v>
      </c>
      <c r="G49" s="8"/>
      <c r="H49" s="175">
        <v>0</v>
      </c>
      <c r="I49" s="40"/>
      <c r="J49" s="175">
        <v>0</v>
      </c>
    </row>
    <row r="50" spans="1:21" ht="22.5" customHeight="1" x14ac:dyDescent="0.55000000000000004">
      <c r="A50" s="92" t="s">
        <v>7</v>
      </c>
      <c r="C50" s="13"/>
      <c r="D50" s="27">
        <v>3593702</v>
      </c>
      <c r="E50" s="13"/>
      <c r="F50" s="27">
        <v>3742514</v>
      </c>
      <c r="G50" s="13"/>
      <c r="H50" s="14">
        <v>163225</v>
      </c>
      <c r="I50" s="13"/>
      <c r="J50" s="14">
        <v>197004</v>
      </c>
    </row>
    <row r="51" spans="1:21" s="4" customFormat="1" ht="22.5" customHeight="1" x14ac:dyDescent="0.6">
      <c r="A51" s="95" t="s">
        <v>8</v>
      </c>
      <c r="B51" s="12"/>
      <c r="C51" s="16"/>
      <c r="D51" s="97">
        <f>SUM(D35:D50)</f>
        <v>567049400</v>
      </c>
      <c r="E51" s="65"/>
      <c r="F51" s="97">
        <f>SUM(F35:F50)</f>
        <v>455404504</v>
      </c>
      <c r="G51" s="65"/>
      <c r="H51" s="97">
        <f>SUM(H35:H50)</f>
        <v>256385135</v>
      </c>
      <c r="I51" s="65"/>
      <c r="J51" s="97">
        <f>SUM(J35:J50)</f>
        <v>213538115</v>
      </c>
      <c r="Q51" s="9"/>
      <c r="U51" s="9"/>
    </row>
    <row r="52" spans="1:21" s="4" customFormat="1" ht="22.5" customHeight="1" x14ac:dyDescent="0.6">
      <c r="A52" s="95"/>
      <c r="B52" s="12"/>
      <c r="C52" s="16"/>
      <c r="D52" s="16"/>
      <c r="E52" s="16"/>
      <c r="F52" s="16"/>
      <c r="G52" s="16"/>
      <c r="H52" s="16"/>
      <c r="I52" s="16"/>
      <c r="J52" s="16"/>
      <c r="L52" s="9"/>
      <c r="Q52" s="9"/>
      <c r="U52" s="9"/>
    </row>
    <row r="53" spans="1:21" s="4" customFormat="1" ht="22.5" customHeight="1" thickBot="1" x14ac:dyDescent="0.65">
      <c r="A53" s="95" t="s">
        <v>9</v>
      </c>
      <c r="B53" s="12"/>
      <c r="C53" s="16"/>
      <c r="D53" s="119">
        <f>+D51+D25</f>
        <v>761719085</v>
      </c>
      <c r="E53" s="16"/>
      <c r="F53" s="119">
        <f>+F51+F25</f>
        <v>634050559</v>
      </c>
      <c r="G53" s="16"/>
      <c r="H53" s="119">
        <f>+H51+H25</f>
        <v>285806276</v>
      </c>
      <c r="I53" s="16"/>
      <c r="J53" s="119">
        <f>+J51+J25</f>
        <v>267925033</v>
      </c>
      <c r="L53" s="120"/>
      <c r="M53" s="120"/>
      <c r="N53" s="120"/>
      <c r="O53" s="120"/>
      <c r="P53" s="120"/>
      <c r="Q53" s="121"/>
      <c r="R53" s="120"/>
      <c r="U53" s="9"/>
    </row>
    <row r="54" spans="1:21" s="4" customFormat="1" ht="22.5" customHeight="1" thickTop="1" x14ac:dyDescent="0.6">
      <c r="A54" s="95"/>
      <c r="B54" s="12"/>
      <c r="C54" s="16"/>
      <c r="D54" s="65"/>
      <c r="E54" s="16"/>
      <c r="F54" s="65"/>
      <c r="G54" s="16"/>
      <c r="H54" s="65"/>
      <c r="I54" s="16"/>
      <c r="J54" s="65"/>
      <c r="Q54" s="9"/>
      <c r="U54" s="9"/>
    </row>
    <row r="55" spans="1:21" ht="22.5" customHeight="1" x14ac:dyDescent="0.6">
      <c r="A55" s="89" t="s">
        <v>38</v>
      </c>
    </row>
    <row r="56" spans="1:21" ht="22.5" customHeight="1" x14ac:dyDescent="0.6">
      <c r="A56" s="89" t="s">
        <v>83</v>
      </c>
    </row>
    <row r="57" spans="1:21" ht="22.5" customHeight="1" x14ac:dyDescent="0.6">
      <c r="A57" s="95"/>
      <c r="J57" s="112" t="s">
        <v>80</v>
      </c>
    </row>
    <row r="58" spans="1:21" ht="22.5" customHeight="1" x14ac:dyDescent="0.6">
      <c r="B58" s="19"/>
      <c r="C58" s="19"/>
      <c r="D58" s="276" t="s">
        <v>39</v>
      </c>
      <c r="E58" s="276"/>
      <c r="F58" s="276"/>
      <c r="G58" s="93"/>
      <c r="H58" s="276" t="s">
        <v>37</v>
      </c>
      <c r="I58" s="276"/>
      <c r="J58" s="276"/>
    </row>
    <row r="59" spans="1:21" ht="22.5" customHeight="1" x14ac:dyDescent="0.55000000000000004">
      <c r="A59" s="3"/>
      <c r="B59" s="3"/>
      <c r="C59" s="94"/>
      <c r="D59" s="277" t="s">
        <v>122</v>
      </c>
      <c r="E59" s="277"/>
      <c r="F59" s="277"/>
      <c r="G59" s="53"/>
      <c r="H59" s="277" t="s">
        <v>122</v>
      </c>
      <c r="I59" s="277"/>
      <c r="J59" s="277"/>
    </row>
    <row r="60" spans="1:21" ht="22.5" customHeight="1" x14ac:dyDescent="0.6">
      <c r="A60" s="89" t="s">
        <v>10</v>
      </c>
      <c r="B60" s="19" t="s">
        <v>1</v>
      </c>
      <c r="C60" s="94"/>
      <c r="D60" s="59">
        <v>2563</v>
      </c>
      <c r="E60" s="94"/>
      <c r="F60" s="59">
        <v>2562</v>
      </c>
      <c r="G60" s="53"/>
      <c r="H60" s="59">
        <v>2563</v>
      </c>
      <c r="I60" s="94"/>
      <c r="J60" s="59">
        <v>2562</v>
      </c>
    </row>
    <row r="61" spans="1:21" ht="22.5" customHeight="1" x14ac:dyDescent="0.55000000000000004">
      <c r="B61" s="19"/>
      <c r="C61" s="55"/>
      <c r="D61" s="81"/>
      <c r="E61" s="55"/>
      <c r="F61" s="81"/>
      <c r="G61" s="53"/>
      <c r="H61" s="81"/>
      <c r="I61" s="55"/>
      <c r="J61" s="81"/>
      <c r="K61" s="55"/>
    </row>
    <row r="62" spans="1:21" ht="22.5" customHeight="1" x14ac:dyDescent="0.6">
      <c r="A62" s="114" t="s">
        <v>11</v>
      </c>
      <c r="B62" s="19"/>
      <c r="C62" s="13"/>
      <c r="D62" s="40"/>
      <c r="E62" s="40"/>
      <c r="F62" s="40"/>
      <c r="G62" s="40"/>
      <c r="H62" s="40"/>
      <c r="I62" s="40"/>
      <c r="J62" s="40"/>
    </row>
    <row r="63" spans="1:21" ht="22.5" customHeight="1" x14ac:dyDescent="0.55000000000000004">
      <c r="A63" s="92" t="s">
        <v>53</v>
      </c>
      <c r="C63" s="101"/>
      <c r="D63" s="101"/>
      <c r="E63" s="101"/>
      <c r="F63" s="101"/>
      <c r="G63" s="101"/>
      <c r="H63" s="101"/>
      <c r="I63" s="101"/>
      <c r="J63" s="101"/>
    </row>
    <row r="64" spans="1:21" ht="22.5" customHeight="1" x14ac:dyDescent="0.55000000000000004">
      <c r="A64" s="41" t="s">
        <v>127</v>
      </c>
      <c r="B64" s="2">
        <v>20</v>
      </c>
      <c r="C64" s="13"/>
      <c r="D64" s="122">
        <v>63846345</v>
      </c>
      <c r="E64" s="13"/>
      <c r="F64" s="122">
        <v>72204443</v>
      </c>
      <c r="G64" s="13"/>
      <c r="H64" s="13">
        <v>5400000</v>
      </c>
      <c r="I64" s="13"/>
      <c r="J64" s="13">
        <v>2852870</v>
      </c>
    </row>
    <row r="65" spans="1:21" ht="22.5" customHeight="1" x14ac:dyDescent="0.55000000000000004">
      <c r="A65" s="41" t="s">
        <v>111</v>
      </c>
      <c r="B65" s="2">
        <v>20</v>
      </c>
      <c r="C65" s="13"/>
      <c r="D65" s="122">
        <v>38753567</v>
      </c>
      <c r="E65" s="13"/>
      <c r="F65" s="122">
        <v>21818185</v>
      </c>
      <c r="G65" s="13"/>
      <c r="H65" s="122">
        <v>18157729</v>
      </c>
      <c r="I65" s="13"/>
      <c r="J65" s="122">
        <v>16339484</v>
      </c>
    </row>
    <row r="66" spans="1:21" ht="22.5" customHeight="1" x14ac:dyDescent="0.55000000000000004">
      <c r="A66" s="92" t="s">
        <v>42</v>
      </c>
      <c r="B66" s="2">
        <v>22</v>
      </c>
      <c r="C66" s="13"/>
      <c r="D66" s="8">
        <v>32312422</v>
      </c>
      <c r="E66" s="13"/>
      <c r="F66" s="8">
        <v>32184326</v>
      </c>
      <c r="G66" s="13"/>
      <c r="H66" s="13">
        <v>1133099</v>
      </c>
      <c r="I66" s="13"/>
      <c r="J66" s="13">
        <v>1168973</v>
      </c>
    </row>
    <row r="67" spans="1:21" ht="22.5" customHeight="1" x14ac:dyDescent="0.55000000000000004">
      <c r="A67" s="92" t="s">
        <v>55</v>
      </c>
      <c r="C67" s="13"/>
      <c r="D67" s="11">
        <v>9333227</v>
      </c>
      <c r="E67" s="13"/>
      <c r="F67" s="11">
        <v>13001271</v>
      </c>
      <c r="G67" s="13"/>
      <c r="H67" s="13">
        <v>159313</v>
      </c>
      <c r="I67" s="13"/>
      <c r="J67" s="13">
        <v>150132</v>
      </c>
    </row>
    <row r="68" spans="1:21" ht="22.5" customHeight="1" x14ac:dyDescent="0.55000000000000004">
      <c r="A68" s="41" t="s">
        <v>211</v>
      </c>
      <c r="C68" s="13"/>
      <c r="E68" s="13"/>
      <c r="G68" s="13"/>
      <c r="H68" s="206"/>
      <c r="I68" s="13"/>
      <c r="J68" s="206"/>
    </row>
    <row r="69" spans="1:21" ht="22.5" customHeight="1" x14ac:dyDescent="0.55000000000000004">
      <c r="A69" s="41" t="s">
        <v>41</v>
      </c>
      <c r="B69" s="2">
        <v>20</v>
      </c>
      <c r="C69" s="13"/>
      <c r="D69" s="8">
        <v>37026783</v>
      </c>
      <c r="E69" s="13"/>
      <c r="F69" s="8">
        <v>42403756</v>
      </c>
      <c r="G69" s="13"/>
      <c r="H69" s="206">
        <v>8500000</v>
      </c>
      <c r="I69" s="13"/>
      <c r="J69" s="206">
        <v>16519926</v>
      </c>
    </row>
    <row r="70" spans="1:21" ht="22.5" customHeight="1" x14ac:dyDescent="0.55000000000000004">
      <c r="A70" s="41" t="s">
        <v>302</v>
      </c>
      <c r="C70" s="13"/>
      <c r="E70" s="13"/>
      <c r="F70" s="8"/>
      <c r="G70" s="13"/>
      <c r="H70" s="206"/>
      <c r="I70" s="13"/>
      <c r="J70" s="206"/>
    </row>
    <row r="71" spans="1:21" ht="22.5" customHeight="1" x14ac:dyDescent="0.55000000000000004">
      <c r="A71" s="41" t="s">
        <v>301</v>
      </c>
      <c r="B71" s="2">
        <v>20</v>
      </c>
      <c r="C71" s="13"/>
      <c r="D71" s="8">
        <v>4172469</v>
      </c>
      <c r="E71" s="13"/>
      <c r="F71" s="8">
        <v>323462</v>
      </c>
      <c r="G71" s="13"/>
      <c r="H71" s="206">
        <v>217449</v>
      </c>
      <c r="I71" s="13"/>
      <c r="J71" s="206">
        <v>0</v>
      </c>
    </row>
    <row r="72" spans="1:21" ht="22.5" customHeight="1" x14ac:dyDescent="0.55000000000000004">
      <c r="A72" s="92" t="s">
        <v>230</v>
      </c>
      <c r="B72" s="2" t="s">
        <v>315</v>
      </c>
      <c r="C72" s="13"/>
      <c r="D72" s="175">
        <v>0</v>
      </c>
      <c r="E72" s="13"/>
      <c r="F72" s="175">
        <v>0</v>
      </c>
      <c r="G72" s="13"/>
      <c r="H72" s="13">
        <v>13250742</v>
      </c>
      <c r="I72" s="13"/>
      <c r="J72" s="13">
        <v>6500000</v>
      </c>
    </row>
    <row r="73" spans="1:21" ht="22.5" customHeight="1" x14ac:dyDescent="0.55000000000000004">
      <c r="A73" s="41" t="s">
        <v>337</v>
      </c>
      <c r="B73" s="2" t="s">
        <v>315</v>
      </c>
      <c r="C73" s="13"/>
      <c r="D73" s="8">
        <v>423443</v>
      </c>
      <c r="E73" s="13"/>
      <c r="F73" s="8">
        <v>657200</v>
      </c>
      <c r="G73" s="13"/>
      <c r="H73" s="175">
        <v>0</v>
      </c>
      <c r="I73" s="13"/>
      <c r="J73" s="175">
        <v>0</v>
      </c>
    </row>
    <row r="74" spans="1:21" ht="22.5" customHeight="1" x14ac:dyDescent="0.55000000000000004">
      <c r="A74" s="103" t="s">
        <v>303</v>
      </c>
      <c r="C74" s="13"/>
      <c r="D74" s="8">
        <v>2946239</v>
      </c>
      <c r="E74" s="13"/>
      <c r="F74" s="8">
        <v>1501248</v>
      </c>
      <c r="G74" s="13"/>
      <c r="H74" s="175">
        <v>0</v>
      </c>
      <c r="I74" s="13"/>
      <c r="J74" s="175">
        <v>0</v>
      </c>
    </row>
    <row r="75" spans="1:21" ht="22.5" customHeight="1" x14ac:dyDescent="0.55000000000000004">
      <c r="A75" s="103" t="s">
        <v>279</v>
      </c>
      <c r="B75" s="2">
        <v>32</v>
      </c>
      <c r="C75" s="13"/>
      <c r="D75" s="8">
        <v>669961</v>
      </c>
      <c r="E75" s="13"/>
      <c r="F75" s="175">
        <v>0</v>
      </c>
      <c r="G75" s="13"/>
      <c r="H75" s="175">
        <v>60064</v>
      </c>
      <c r="I75" s="13"/>
      <c r="J75" s="175">
        <v>0</v>
      </c>
    </row>
    <row r="76" spans="1:21" ht="22.5" customHeight="1" x14ac:dyDescent="0.55000000000000004">
      <c r="A76" s="92" t="s">
        <v>12</v>
      </c>
      <c r="B76" s="2" t="s">
        <v>52</v>
      </c>
      <c r="C76" s="13"/>
      <c r="D76" s="27">
        <v>14662309</v>
      </c>
      <c r="E76" s="13"/>
      <c r="F76" s="27">
        <v>13617219</v>
      </c>
      <c r="G76" s="13"/>
      <c r="H76" s="14">
        <v>1461571</v>
      </c>
      <c r="I76" s="13"/>
      <c r="J76" s="14">
        <v>1434108</v>
      </c>
    </row>
    <row r="77" spans="1:21" s="4" customFormat="1" ht="22.5" customHeight="1" x14ac:dyDescent="0.6">
      <c r="A77" s="95" t="s">
        <v>13</v>
      </c>
      <c r="B77" s="12"/>
      <c r="C77" s="16"/>
      <c r="D77" s="97">
        <f>SUM(D64:D76)</f>
        <v>204146765</v>
      </c>
      <c r="E77" s="16"/>
      <c r="F77" s="97">
        <f>SUM(F64:F76)</f>
        <v>197711110</v>
      </c>
      <c r="G77" s="16"/>
      <c r="H77" s="97">
        <f>SUM(H64:H76)</f>
        <v>48339967</v>
      </c>
      <c r="I77" s="16"/>
      <c r="J77" s="97">
        <f>SUM(J64:J76)</f>
        <v>44965493</v>
      </c>
      <c r="Q77" s="9"/>
      <c r="U77" s="9"/>
    </row>
    <row r="78" spans="1:21" ht="22.5" customHeight="1" x14ac:dyDescent="0.55000000000000004">
      <c r="C78" s="13"/>
      <c r="D78" s="13"/>
      <c r="E78" s="13"/>
      <c r="F78" s="13"/>
      <c r="G78" s="13"/>
      <c r="H78" s="13"/>
      <c r="I78" s="13"/>
      <c r="J78" s="13"/>
    </row>
    <row r="79" spans="1:21" ht="22.5" customHeight="1" x14ac:dyDescent="0.6">
      <c r="A79" s="114" t="s">
        <v>128</v>
      </c>
      <c r="C79" s="13"/>
      <c r="D79" s="13"/>
      <c r="E79" s="13"/>
      <c r="F79" s="13"/>
      <c r="G79" s="13"/>
      <c r="H79" s="13"/>
      <c r="I79" s="13"/>
      <c r="J79" s="13"/>
    </row>
    <row r="80" spans="1:21" ht="22.5" customHeight="1" x14ac:dyDescent="0.55000000000000004">
      <c r="A80" s="92" t="s">
        <v>43</v>
      </c>
      <c r="B80" s="2">
        <v>20</v>
      </c>
      <c r="C80" s="13"/>
      <c r="D80" s="40">
        <v>244196279</v>
      </c>
      <c r="E80" s="40"/>
      <c r="F80" s="40">
        <v>194023188</v>
      </c>
      <c r="G80" s="40"/>
      <c r="H80" s="26">
        <v>95597523</v>
      </c>
      <c r="I80" s="40"/>
      <c r="J80" s="26">
        <v>79207982</v>
      </c>
      <c r="K80" s="55"/>
    </row>
    <row r="81" spans="1:21" ht="22.5" customHeight="1" x14ac:dyDescent="0.55000000000000004">
      <c r="A81" s="103" t="s">
        <v>280</v>
      </c>
      <c r="B81" s="2">
        <v>20</v>
      </c>
      <c r="C81" s="13"/>
      <c r="D81" s="40">
        <v>27692379</v>
      </c>
      <c r="E81" s="40"/>
      <c r="F81" s="40">
        <v>2471463</v>
      </c>
      <c r="G81" s="40"/>
      <c r="H81" s="26">
        <v>186429</v>
      </c>
      <c r="I81" s="40"/>
      <c r="J81" s="175">
        <v>0</v>
      </c>
      <c r="K81" s="55"/>
    </row>
    <row r="82" spans="1:21" ht="22.5" customHeight="1" x14ac:dyDescent="0.55000000000000004">
      <c r="A82" s="92" t="s">
        <v>130</v>
      </c>
      <c r="B82" s="2">
        <v>29</v>
      </c>
      <c r="C82" s="40"/>
      <c r="D82" s="116">
        <v>8962390</v>
      </c>
      <c r="E82" s="40"/>
      <c r="F82" s="40">
        <v>7881843</v>
      </c>
      <c r="G82" s="40"/>
      <c r="H82" s="175">
        <v>0</v>
      </c>
      <c r="I82" s="117"/>
      <c r="J82" s="175">
        <v>0</v>
      </c>
      <c r="K82" s="55"/>
    </row>
    <row r="83" spans="1:21" ht="22.5" customHeight="1" x14ac:dyDescent="0.55000000000000004">
      <c r="A83" s="41" t="s">
        <v>200</v>
      </c>
      <c r="B83" s="2">
        <v>23</v>
      </c>
      <c r="C83" s="40"/>
      <c r="D83" s="40">
        <v>10553012</v>
      </c>
      <c r="E83" s="40"/>
      <c r="F83" s="40">
        <v>9595827</v>
      </c>
      <c r="G83" s="40"/>
      <c r="H83" s="175">
        <v>2977226</v>
      </c>
      <c r="I83" s="40"/>
      <c r="J83" s="175">
        <v>2725561</v>
      </c>
      <c r="K83" s="55"/>
    </row>
    <row r="84" spans="1:21" ht="22.5" customHeight="1" x14ac:dyDescent="0.55000000000000004">
      <c r="A84" s="92" t="s">
        <v>129</v>
      </c>
      <c r="C84" s="40"/>
      <c r="D84" s="43">
        <v>2469627</v>
      </c>
      <c r="E84" s="40"/>
      <c r="F84" s="43">
        <v>3494734</v>
      </c>
      <c r="G84" s="40"/>
      <c r="H84" s="175">
        <v>0</v>
      </c>
      <c r="I84" s="26"/>
      <c r="J84" s="175">
        <v>0</v>
      </c>
      <c r="K84" s="55"/>
    </row>
    <row r="85" spans="1:21" ht="22.5" customHeight="1" x14ac:dyDescent="0.55000000000000004">
      <c r="A85" s="103" t="s">
        <v>281</v>
      </c>
      <c r="B85" s="2">
        <v>32</v>
      </c>
      <c r="C85" s="40"/>
      <c r="D85" s="200">
        <v>1520065</v>
      </c>
      <c r="E85" s="40"/>
      <c r="F85" s="169">
        <v>0</v>
      </c>
      <c r="G85" s="40"/>
      <c r="H85" s="169">
        <v>248939</v>
      </c>
      <c r="I85" s="26"/>
      <c r="J85" s="169">
        <v>0</v>
      </c>
      <c r="K85" s="55"/>
    </row>
    <row r="86" spans="1:21" s="4" customFormat="1" ht="22.5" customHeight="1" x14ac:dyDescent="0.6">
      <c r="A86" s="95" t="s">
        <v>14</v>
      </c>
      <c r="B86" s="12"/>
      <c r="C86" s="16"/>
      <c r="D86" s="85">
        <f>SUM(D80:D85)</f>
        <v>295393752</v>
      </c>
      <c r="E86" s="16"/>
      <c r="F86" s="85">
        <f>SUM(F80:F85)</f>
        <v>217467055</v>
      </c>
      <c r="G86" s="16"/>
      <c r="H86" s="85">
        <f>SUM(H80:H85)</f>
        <v>99010117</v>
      </c>
      <c r="I86" s="25"/>
      <c r="J86" s="85">
        <f>SUM(J80:J85)</f>
        <v>81933543</v>
      </c>
      <c r="Q86" s="9"/>
      <c r="U86" s="9"/>
    </row>
    <row r="87" spans="1:21" s="4" customFormat="1" ht="22.5" customHeight="1" x14ac:dyDescent="0.6">
      <c r="A87" s="95"/>
      <c r="B87" s="12"/>
      <c r="C87" s="16"/>
      <c r="D87" s="16"/>
      <c r="E87" s="16"/>
      <c r="F87" s="16"/>
      <c r="G87" s="16"/>
      <c r="H87" s="16"/>
      <c r="I87" s="16"/>
      <c r="J87" s="16"/>
      <c r="Q87" s="9"/>
      <c r="U87" s="9"/>
    </row>
    <row r="88" spans="1:21" s="4" customFormat="1" ht="22.5" customHeight="1" x14ac:dyDescent="0.6">
      <c r="A88" s="95" t="s">
        <v>15</v>
      </c>
      <c r="B88" s="12"/>
      <c r="C88" s="16"/>
      <c r="D88" s="85">
        <f>SUM(D77+D86)</f>
        <v>499540517</v>
      </c>
      <c r="E88" s="16"/>
      <c r="F88" s="85">
        <f>SUM(F77+F86)</f>
        <v>415178165</v>
      </c>
      <c r="G88" s="16"/>
      <c r="H88" s="85">
        <f>+H86+H77</f>
        <v>147350084</v>
      </c>
      <c r="I88" s="16"/>
      <c r="J88" s="85">
        <f>+J86+J77</f>
        <v>126899036</v>
      </c>
      <c r="Q88" s="9"/>
      <c r="U88" s="9"/>
    </row>
    <row r="89" spans="1:21" ht="22.5" customHeight="1" x14ac:dyDescent="0.6">
      <c r="A89" s="89" t="s">
        <v>38</v>
      </c>
      <c r="B89" s="90"/>
      <c r="C89" s="91"/>
      <c r="D89" s="91"/>
      <c r="E89" s="91"/>
      <c r="F89" s="91"/>
      <c r="G89" s="91"/>
      <c r="H89" s="91"/>
      <c r="I89" s="91"/>
      <c r="J89" s="91"/>
    </row>
    <row r="90" spans="1:21" ht="22.5" customHeight="1" x14ac:dyDescent="0.6">
      <c r="A90" s="89" t="s">
        <v>83</v>
      </c>
      <c r="B90" s="90"/>
      <c r="C90" s="91"/>
      <c r="D90" s="91"/>
      <c r="E90" s="91"/>
      <c r="F90" s="91"/>
      <c r="G90" s="91"/>
      <c r="H90" s="91"/>
      <c r="I90" s="91"/>
      <c r="J90" s="91"/>
    </row>
    <row r="91" spans="1:21" ht="22.5" customHeight="1" x14ac:dyDescent="0.6">
      <c r="A91" s="95"/>
      <c r="J91" s="112" t="s">
        <v>80</v>
      </c>
    </row>
    <row r="92" spans="1:21" ht="22.5" customHeight="1" x14ac:dyDescent="0.6">
      <c r="B92" s="19"/>
      <c r="C92" s="19"/>
      <c r="D92" s="276" t="s">
        <v>39</v>
      </c>
      <c r="E92" s="276"/>
      <c r="F92" s="276"/>
      <c r="G92" s="93"/>
      <c r="H92" s="276" t="s">
        <v>37</v>
      </c>
      <c r="I92" s="276"/>
      <c r="J92" s="276"/>
    </row>
    <row r="93" spans="1:21" ht="22.5" customHeight="1" x14ac:dyDescent="0.55000000000000004">
      <c r="A93" s="3"/>
      <c r="B93" s="3"/>
      <c r="C93" s="94"/>
      <c r="D93" s="277" t="s">
        <v>122</v>
      </c>
      <c r="E93" s="277"/>
      <c r="F93" s="277"/>
      <c r="G93" s="53"/>
      <c r="H93" s="277" t="s">
        <v>122</v>
      </c>
      <c r="I93" s="277"/>
      <c r="J93" s="277"/>
    </row>
    <row r="94" spans="1:21" ht="22.5" customHeight="1" x14ac:dyDescent="0.6">
      <c r="A94" s="89" t="s">
        <v>131</v>
      </c>
      <c r="B94" s="19" t="s">
        <v>1</v>
      </c>
      <c r="C94" s="94"/>
      <c r="D94" s="59">
        <v>2563</v>
      </c>
      <c r="E94" s="94"/>
      <c r="F94" s="59">
        <v>2562</v>
      </c>
      <c r="G94" s="53"/>
      <c r="H94" s="59">
        <v>2563</v>
      </c>
      <c r="I94" s="94"/>
      <c r="J94" s="59">
        <v>2562</v>
      </c>
    </row>
    <row r="95" spans="1:21" ht="22.5" customHeight="1" x14ac:dyDescent="0.55000000000000004">
      <c r="B95" s="19"/>
      <c r="D95" s="81"/>
      <c r="E95" s="55"/>
      <c r="F95" s="81"/>
      <c r="G95" s="53"/>
      <c r="H95" s="81"/>
      <c r="I95" s="55"/>
      <c r="J95" s="81"/>
    </row>
    <row r="96" spans="1:21" ht="22.5" customHeight="1" x14ac:dyDescent="0.6">
      <c r="A96" s="114" t="s">
        <v>16</v>
      </c>
      <c r="B96" s="19"/>
      <c r="C96" s="101"/>
      <c r="D96" s="123"/>
      <c r="E96" s="123"/>
      <c r="F96" s="123"/>
      <c r="G96" s="123"/>
      <c r="H96" s="123"/>
      <c r="I96" s="123"/>
      <c r="J96" s="123"/>
    </row>
    <row r="97" spans="1:10" ht="22.5" customHeight="1" x14ac:dyDescent="0.55000000000000004">
      <c r="A97" s="124" t="s">
        <v>17</v>
      </c>
      <c r="B97" s="19"/>
      <c r="C97" s="123"/>
      <c r="D97" s="123"/>
      <c r="E97" s="123"/>
      <c r="F97" s="123"/>
      <c r="G97" s="123"/>
      <c r="H97" s="123"/>
      <c r="I97" s="123"/>
      <c r="J97" s="123"/>
    </row>
    <row r="98" spans="1:10" ht="22.5" customHeight="1" thickBot="1" x14ac:dyDescent="0.6">
      <c r="A98" s="220" t="s">
        <v>346</v>
      </c>
      <c r="B98" s="19"/>
      <c r="C98" s="40"/>
      <c r="D98" s="125">
        <v>9291530</v>
      </c>
      <c r="E98" s="40"/>
      <c r="F98" s="125">
        <v>9291530</v>
      </c>
      <c r="G98" s="40"/>
      <c r="H98" s="102">
        <v>9291530</v>
      </c>
      <c r="I98" s="40"/>
      <c r="J98" s="102">
        <v>9291530</v>
      </c>
    </row>
    <row r="99" spans="1:10" ht="22.5" customHeight="1" thickTop="1" x14ac:dyDescent="0.55000000000000004">
      <c r="A99" s="215" t="s">
        <v>304</v>
      </c>
      <c r="B99" s="19"/>
      <c r="C99" s="40"/>
      <c r="D99" s="8"/>
      <c r="E99" s="40"/>
      <c r="F99" s="8"/>
      <c r="G99" s="40"/>
      <c r="H99" s="11"/>
      <c r="I99" s="40"/>
      <c r="J99" s="11"/>
    </row>
    <row r="100" spans="1:10" ht="22.5" customHeight="1" x14ac:dyDescent="0.55000000000000004">
      <c r="A100" s="242" t="s">
        <v>305</v>
      </c>
      <c r="B100" s="19"/>
      <c r="C100" s="40"/>
      <c r="D100" s="8">
        <v>8611242</v>
      </c>
      <c r="E100" s="40"/>
      <c r="F100" s="8">
        <v>8611242</v>
      </c>
      <c r="G100" s="40"/>
      <c r="H100" s="11">
        <v>8611242</v>
      </c>
      <c r="I100" s="40"/>
      <c r="J100" s="11">
        <v>8611242</v>
      </c>
    </row>
    <row r="101" spans="1:10" ht="22.5" customHeight="1" x14ac:dyDescent="0.55000000000000004">
      <c r="A101" s="124" t="s">
        <v>62</v>
      </c>
      <c r="B101" s="2">
        <v>24</v>
      </c>
      <c r="C101" s="126"/>
      <c r="D101" s="127"/>
      <c r="E101" s="126"/>
      <c r="F101" s="127"/>
      <c r="G101" s="126"/>
      <c r="H101" s="126"/>
      <c r="I101" s="126"/>
      <c r="J101" s="126"/>
    </row>
    <row r="102" spans="1:10" ht="22.5" customHeight="1" x14ac:dyDescent="0.55000000000000004">
      <c r="A102" s="92" t="s">
        <v>132</v>
      </c>
      <c r="B102" s="19"/>
      <c r="C102" s="40"/>
      <c r="D102" s="122">
        <v>57298909</v>
      </c>
      <c r="E102" s="40"/>
      <c r="F102" s="122">
        <v>57298909</v>
      </c>
      <c r="G102" s="40"/>
      <c r="H102" s="8">
        <v>56408882</v>
      </c>
      <c r="I102" s="40"/>
      <c r="J102" s="8">
        <v>56408882</v>
      </c>
    </row>
    <row r="103" spans="1:10" ht="22.5" customHeight="1" x14ac:dyDescent="0.55000000000000004">
      <c r="A103" s="41" t="s">
        <v>112</v>
      </c>
      <c r="B103" s="19"/>
      <c r="C103" s="40"/>
      <c r="D103" s="122">
        <v>3470021</v>
      </c>
      <c r="E103" s="40"/>
      <c r="F103" s="122">
        <v>3470021</v>
      </c>
      <c r="G103" s="40"/>
      <c r="H103" s="11">
        <v>3470021</v>
      </c>
      <c r="I103" s="40"/>
      <c r="J103" s="11">
        <v>3470021</v>
      </c>
    </row>
    <row r="104" spans="1:10" ht="22.5" customHeight="1" x14ac:dyDescent="0.55000000000000004">
      <c r="A104" s="41" t="s">
        <v>205</v>
      </c>
      <c r="B104" s="19"/>
      <c r="C104" s="40"/>
      <c r="D104" s="122"/>
      <c r="E104" s="40"/>
      <c r="F104" s="122"/>
      <c r="G104" s="40"/>
      <c r="H104" s="40"/>
      <c r="I104" s="40"/>
      <c r="J104" s="40"/>
    </row>
    <row r="105" spans="1:10" ht="22.5" customHeight="1" x14ac:dyDescent="0.55000000000000004">
      <c r="A105" s="41" t="s">
        <v>204</v>
      </c>
      <c r="B105" s="19"/>
      <c r="C105" s="40"/>
      <c r="D105" s="122">
        <v>4809941</v>
      </c>
      <c r="E105" s="40"/>
      <c r="F105" s="122">
        <v>4072786</v>
      </c>
      <c r="G105" s="40"/>
      <c r="H105" s="175">
        <v>0</v>
      </c>
      <c r="I105" s="126"/>
      <c r="J105" s="175">
        <v>0</v>
      </c>
    </row>
    <row r="106" spans="1:10" ht="22.5" customHeight="1" x14ac:dyDescent="0.55000000000000004">
      <c r="A106" s="41" t="s">
        <v>113</v>
      </c>
      <c r="B106" s="19"/>
      <c r="C106" s="40"/>
      <c r="D106" s="122"/>
      <c r="E106" s="40"/>
      <c r="F106" s="122"/>
      <c r="G106" s="40"/>
      <c r="H106" s="40"/>
      <c r="I106" s="40"/>
      <c r="J106" s="40"/>
    </row>
    <row r="107" spans="1:10" ht="22.5" customHeight="1" x14ac:dyDescent="0.55000000000000004">
      <c r="A107" s="41" t="s">
        <v>114</v>
      </c>
      <c r="B107" s="19"/>
      <c r="C107" s="40"/>
      <c r="D107" s="126">
        <v>-5159</v>
      </c>
      <c r="E107" s="40"/>
      <c r="F107" s="126">
        <v>-5159</v>
      </c>
      <c r="G107" s="40"/>
      <c r="H107" s="11">
        <v>490423</v>
      </c>
      <c r="I107" s="40"/>
      <c r="J107" s="11">
        <v>490423</v>
      </c>
    </row>
    <row r="108" spans="1:10" ht="22.5" customHeight="1" x14ac:dyDescent="0.55000000000000004">
      <c r="A108" s="124" t="s">
        <v>44</v>
      </c>
      <c r="B108" s="19"/>
      <c r="C108" s="40"/>
      <c r="D108" s="122"/>
      <c r="E108" s="40"/>
      <c r="F108" s="122"/>
      <c r="G108" s="40"/>
      <c r="H108" s="40"/>
      <c r="I108" s="40"/>
      <c r="J108" s="40"/>
    </row>
    <row r="109" spans="1:10" ht="22.5" customHeight="1" x14ac:dyDescent="0.55000000000000004">
      <c r="A109" s="124" t="s">
        <v>133</v>
      </c>
      <c r="B109" s="2">
        <v>24</v>
      </c>
      <c r="C109" s="40"/>
      <c r="D109" s="122"/>
      <c r="E109" s="40"/>
      <c r="F109" s="122"/>
      <c r="G109" s="40"/>
      <c r="H109" s="40"/>
      <c r="I109" s="40"/>
      <c r="J109" s="40"/>
    </row>
    <row r="110" spans="1:10" ht="22.5" customHeight="1" x14ac:dyDescent="0.55000000000000004">
      <c r="A110" s="124" t="s">
        <v>134</v>
      </c>
      <c r="B110" s="19"/>
      <c r="C110" s="40"/>
      <c r="D110" s="8">
        <v>929166</v>
      </c>
      <c r="E110" s="40"/>
      <c r="F110" s="8">
        <v>929166</v>
      </c>
      <c r="G110" s="40"/>
      <c r="H110" s="8">
        <v>929166</v>
      </c>
      <c r="I110" s="40"/>
      <c r="J110" s="8">
        <v>929166</v>
      </c>
    </row>
    <row r="111" spans="1:10" ht="22.5" customHeight="1" x14ac:dyDescent="0.55000000000000004">
      <c r="A111" s="124" t="s">
        <v>135</v>
      </c>
      <c r="B111" s="19"/>
      <c r="C111" s="40"/>
      <c r="D111" s="122">
        <v>119893131</v>
      </c>
      <c r="E111" s="40"/>
      <c r="F111" s="122">
        <v>103579286</v>
      </c>
      <c r="G111" s="40"/>
      <c r="H111" s="26">
        <v>54224986</v>
      </c>
      <c r="I111" s="40"/>
      <c r="J111" s="26">
        <v>53294335</v>
      </c>
    </row>
    <row r="112" spans="1:10" ht="22.5" customHeight="1" x14ac:dyDescent="0.55000000000000004">
      <c r="A112" s="103" t="s">
        <v>306</v>
      </c>
      <c r="B112" s="2">
        <v>21</v>
      </c>
      <c r="C112" s="126"/>
      <c r="D112" s="203">
        <v>-8997459</v>
      </c>
      <c r="E112" s="126"/>
      <c r="F112" s="203">
        <v>-2909249</v>
      </c>
      <c r="G112" s="126"/>
      <c r="H112" s="175">
        <v>-6088210</v>
      </c>
      <c r="I112" s="126"/>
      <c r="J112" s="175">
        <v>0</v>
      </c>
    </row>
    <row r="113" spans="1:21" ht="22.5" customHeight="1" x14ac:dyDescent="0.55000000000000004">
      <c r="A113" s="44" t="s">
        <v>86</v>
      </c>
      <c r="B113" s="19"/>
      <c r="C113" s="40"/>
      <c r="D113" s="27">
        <v>-9073005</v>
      </c>
      <c r="E113" s="40"/>
      <c r="F113" s="27">
        <v>-21771738</v>
      </c>
      <c r="G113" s="40"/>
      <c r="H113" s="14">
        <v>5409682</v>
      </c>
      <c r="I113" s="40"/>
      <c r="J113" s="14">
        <v>2821928</v>
      </c>
    </row>
    <row r="114" spans="1:21" s="4" customFormat="1" ht="22.5" customHeight="1" x14ac:dyDescent="0.6">
      <c r="A114" s="95" t="s">
        <v>88</v>
      </c>
      <c r="B114" s="12"/>
      <c r="C114" s="16"/>
      <c r="D114" s="16">
        <f>SUM(D99:D113)</f>
        <v>176936787</v>
      </c>
      <c r="E114" s="16"/>
      <c r="F114" s="16">
        <f>SUM(F99:F113)</f>
        <v>153275264</v>
      </c>
      <c r="G114" s="16"/>
      <c r="H114" s="16">
        <f>SUM(H99:H113)</f>
        <v>123456192</v>
      </c>
      <c r="I114" s="16"/>
      <c r="J114" s="16">
        <f>SUM(J99:J113)</f>
        <v>126025997</v>
      </c>
      <c r="Q114" s="9"/>
      <c r="U114" s="9"/>
    </row>
    <row r="115" spans="1:21" s="66" customFormat="1" ht="22.5" customHeight="1" x14ac:dyDescent="0.55000000000000004">
      <c r="A115" s="103" t="s">
        <v>161</v>
      </c>
      <c r="B115" s="2">
        <v>25</v>
      </c>
      <c r="C115" s="96"/>
      <c r="D115" s="180">
        <v>15000000</v>
      </c>
      <c r="E115" s="96"/>
      <c r="F115" s="180">
        <v>15000000</v>
      </c>
      <c r="G115" s="96"/>
      <c r="H115" s="180">
        <v>15000000</v>
      </c>
      <c r="I115" s="96"/>
      <c r="J115" s="180">
        <v>15000000</v>
      </c>
      <c r="Q115" s="8"/>
      <c r="U115" s="8"/>
    </row>
    <row r="116" spans="1:21" s="4" customFormat="1" ht="22.5" customHeight="1" x14ac:dyDescent="0.6">
      <c r="A116" s="95" t="s">
        <v>206</v>
      </c>
      <c r="B116" s="12"/>
      <c r="C116" s="16"/>
      <c r="D116" s="16">
        <f>SUM(D114:D115)</f>
        <v>191936787</v>
      </c>
      <c r="E116" s="16"/>
      <c r="F116" s="16">
        <f>SUM(F114:F115)</f>
        <v>168275264</v>
      </c>
      <c r="G116" s="16"/>
      <c r="H116" s="16">
        <f>SUM(H114:H115)</f>
        <v>138456192</v>
      </c>
      <c r="I116" s="16"/>
      <c r="J116" s="16">
        <f>SUM(J114:J115)</f>
        <v>141025997</v>
      </c>
      <c r="Q116" s="9"/>
      <c r="U116" s="9"/>
    </row>
    <row r="117" spans="1:21" ht="22.5" customHeight="1" x14ac:dyDescent="0.55000000000000004">
      <c r="A117" s="92" t="s">
        <v>101</v>
      </c>
      <c r="B117" s="2">
        <v>13</v>
      </c>
      <c r="C117" s="40"/>
      <c r="D117" s="27">
        <v>70241781</v>
      </c>
      <c r="E117" s="40"/>
      <c r="F117" s="27">
        <v>50597130</v>
      </c>
      <c r="G117" s="40"/>
      <c r="H117" s="169">
        <v>0</v>
      </c>
      <c r="I117" s="13"/>
      <c r="J117" s="169">
        <v>0</v>
      </c>
    </row>
    <row r="118" spans="1:21" s="4" customFormat="1" ht="22.5" customHeight="1" x14ac:dyDescent="0.6">
      <c r="A118" s="95" t="s">
        <v>18</v>
      </c>
      <c r="B118" s="2"/>
      <c r="C118" s="65"/>
      <c r="D118" s="97">
        <f>SUM(D116:D117)</f>
        <v>262178568</v>
      </c>
      <c r="E118" s="65"/>
      <c r="F118" s="97">
        <f>SUM(F116:F117)</f>
        <v>218872394</v>
      </c>
      <c r="G118" s="65"/>
      <c r="H118" s="97">
        <f>SUM(H116:H117)</f>
        <v>138456192</v>
      </c>
      <c r="I118" s="65"/>
      <c r="J118" s="97">
        <f>SUM(J116:J117)</f>
        <v>141025997</v>
      </c>
      <c r="P118" s="128"/>
      <c r="Q118" s="9"/>
      <c r="U118" s="9"/>
    </row>
    <row r="119" spans="1:21" ht="22.5" customHeight="1" x14ac:dyDescent="0.6">
      <c r="A119" s="95"/>
      <c r="C119" s="13"/>
      <c r="D119" s="13"/>
      <c r="E119" s="13"/>
      <c r="F119" s="13"/>
      <c r="G119" s="13"/>
      <c r="H119" s="13"/>
      <c r="I119" s="13"/>
      <c r="J119" s="13"/>
    </row>
    <row r="120" spans="1:21" ht="22.5" customHeight="1" thickBot="1" x14ac:dyDescent="0.65">
      <c r="A120" s="95" t="s">
        <v>19</v>
      </c>
      <c r="C120" s="16"/>
      <c r="D120" s="119">
        <f>SUM(D88+D118)</f>
        <v>761719085</v>
      </c>
      <c r="E120" s="16"/>
      <c r="F120" s="119">
        <f>SUM(F88+F118)</f>
        <v>634050559</v>
      </c>
      <c r="G120" s="16"/>
      <c r="H120" s="119">
        <f>SUM(H88+H118)</f>
        <v>285806276</v>
      </c>
      <c r="I120" s="16"/>
      <c r="J120" s="119">
        <f>SUM(J88+J118)</f>
        <v>267925033</v>
      </c>
      <c r="M120" s="120"/>
      <c r="N120" s="120"/>
      <c r="O120" s="120"/>
      <c r="P120" s="120"/>
      <c r="Q120" s="121"/>
      <c r="R120" s="120"/>
    </row>
    <row r="121" spans="1:21" ht="22.5" customHeight="1" thickTop="1" x14ac:dyDescent="0.6">
      <c r="A121" s="95"/>
      <c r="C121" s="129"/>
      <c r="D121" s="130"/>
      <c r="E121" s="129"/>
      <c r="F121" s="130"/>
      <c r="G121" s="129"/>
      <c r="H121" s="130"/>
      <c r="I121" s="129"/>
      <c r="J121" s="130"/>
    </row>
    <row r="122" spans="1:21" ht="22.5" customHeight="1" x14ac:dyDescent="0.55000000000000004">
      <c r="D122" s="13"/>
      <c r="F122" s="13"/>
      <c r="H122" s="13"/>
      <c r="J122" s="13"/>
    </row>
    <row r="123" spans="1:21" ht="22.5" customHeight="1" x14ac:dyDescent="0.55000000000000004">
      <c r="D123" s="168"/>
      <c r="E123" s="168"/>
      <c r="F123" s="168"/>
      <c r="G123" s="168"/>
      <c r="H123" s="168"/>
      <c r="I123" s="168"/>
      <c r="J123" s="168"/>
    </row>
    <row r="124" spans="1:21" ht="22.5" customHeight="1" x14ac:dyDescent="0.6">
      <c r="A124" s="95"/>
      <c r="B124" s="12"/>
      <c r="C124" s="4"/>
      <c r="D124" s="10"/>
      <c r="E124" s="9"/>
      <c r="F124" s="10"/>
      <c r="G124" s="9"/>
      <c r="H124" s="10"/>
      <c r="I124" s="9"/>
      <c r="J124" s="10"/>
    </row>
  </sheetData>
  <mergeCells count="16">
    <mergeCell ref="D93:F93"/>
    <mergeCell ref="H93:J93"/>
    <mergeCell ref="D59:F59"/>
    <mergeCell ref="H59:J59"/>
    <mergeCell ref="D5:F5"/>
    <mergeCell ref="H5:J5"/>
    <mergeCell ref="D31:F31"/>
    <mergeCell ref="H31:J31"/>
    <mergeCell ref="D92:F92"/>
    <mergeCell ref="H92:J92"/>
    <mergeCell ref="D4:F4"/>
    <mergeCell ref="H4:J4"/>
    <mergeCell ref="D30:F30"/>
    <mergeCell ref="H30:J30"/>
    <mergeCell ref="D58:F58"/>
    <mergeCell ref="H58:J58"/>
  </mergeCells>
  <pageMargins left="0.8" right="0.8" top="0.48" bottom="0.5" header="0.5" footer="0.5"/>
  <pageSetup paperSize="9" scale="85" firstPageNumber="7" fitToHeight="0" orientation="portrait" useFirstPageNumber="1" r:id="rId1"/>
  <headerFooter>
    <oddFooter>&amp;Lหมายเหตุประกอบงบการเงินเป็นส่วนหนึ่งของงบการเงินนี้
&amp;C&amp;14&amp;P</oddFooter>
  </headerFooter>
  <rowBreaks count="3" manualBreakCount="3">
    <brk id="26" max="9" man="1"/>
    <brk id="54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U105"/>
  <sheetViews>
    <sheetView view="pageBreakPreview" topLeftCell="A82" zoomScale="66" zoomScaleNormal="100" zoomScaleSheetLayoutView="115" workbookViewId="0">
      <selection activeCell="H81" sqref="H81"/>
    </sheetView>
  </sheetViews>
  <sheetFormatPr defaultColWidth="9.125" defaultRowHeight="22.5" customHeight="1" x14ac:dyDescent="0.55000000000000004"/>
  <cols>
    <col min="1" max="1" width="47.125" style="92" customWidth="1"/>
    <col min="2" max="2" width="11" style="2" bestFit="1" customWidth="1"/>
    <col min="3" max="3" width="1.125" style="3" customWidth="1"/>
    <col min="4" max="4" width="13" style="3" bestFit="1" customWidth="1"/>
    <col min="5" max="5" width="0.875" style="3" customWidth="1"/>
    <col min="6" max="6" width="13.75" style="3" bestFit="1" customWidth="1"/>
    <col min="7" max="7" width="0.875" style="3" customWidth="1"/>
    <col min="8" max="8" width="13" style="3" bestFit="1" customWidth="1"/>
    <col min="9" max="9" width="1.375" style="3" customWidth="1"/>
    <col min="10" max="10" width="12.875" style="3" customWidth="1"/>
    <col min="11" max="12" width="14.625" style="3" bestFit="1" customWidth="1"/>
    <col min="13" max="13" width="1.875" style="3" customWidth="1"/>
    <col min="14" max="14" width="12" style="3" customWidth="1"/>
    <col min="15" max="15" width="1.875" style="3" customWidth="1"/>
    <col min="16" max="16" width="11.125" style="3" customWidth="1"/>
    <col min="17" max="17" width="15.875" style="8" customWidth="1"/>
    <col min="18" max="18" width="18.75" style="3" customWidth="1"/>
    <col min="19" max="20" width="9.125" style="3"/>
    <col min="21" max="21" width="12.625" style="8" customWidth="1"/>
    <col min="22" max="16384" width="9.125" style="3"/>
  </cols>
  <sheetData>
    <row r="1" spans="1:10" ht="22.5" customHeight="1" x14ac:dyDescent="0.6">
      <c r="A1" s="89" t="s">
        <v>38</v>
      </c>
      <c r="B1" s="90"/>
      <c r="C1" s="91"/>
      <c r="D1" s="91"/>
      <c r="E1" s="91"/>
      <c r="F1" s="91"/>
      <c r="G1" s="91"/>
      <c r="H1" s="279"/>
      <c r="I1" s="279"/>
      <c r="J1" s="279"/>
    </row>
    <row r="2" spans="1:10" ht="22.5" customHeight="1" x14ac:dyDescent="0.6">
      <c r="A2" s="89" t="s">
        <v>32</v>
      </c>
      <c r="B2" s="90"/>
      <c r="C2" s="91"/>
      <c r="D2" s="91"/>
      <c r="E2" s="91"/>
      <c r="F2" s="91"/>
      <c r="G2" s="91"/>
      <c r="H2" s="279"/>
      <c r="I2" s="279"/>
      <c r="J2" s="279"/>
    </row>
    <row r="3" spans="1:10" ht="22.5" customHeight="1" x14ac:dyDescent="0.6">
      <c r="A3" s="89"/>
      <c r="B3" s="6"/>
      <c r="C3" s="91"/>
      <c r="D3" s="91"/>
      <c r="E3" s="91"/>
      <c r="F3" s="91"/>
      <c r="G3" s="91"/>
      <c r="H3" s="91"/>
      <c r="I3" s="91"/>
      <c r="J3" s="52" t="s">
        <v>80</v>
      </c>
    </row>
    <row r="4" spans="1:10" ht="22.5" customHeight="1" x14ac:dyDescent="0.6">
      <c r="A4" s="89"/>
      <c r="B4" s="19"/>
      <c r="C4" s="19"/>
      <c r="D4" s="276" t="s">
        <v>39</v>
      </c>
      <c r="E4" s="276"/>
      <c r="F4" s="276"/>
      <c r="G4" s="93"/>
      <c r="H4" s="276" t="s">
        <v>37</v>
      </c>
      <c r="I4" s="276"/>
      <c r="J4" s="276"/>
    </row>
    <row r="5" spans="1:10" ht="26.25" customHeight="1" x14ac:dyDescent="0.6">
      <c r="A5" s="89"/>
      <c r="B5" s="19"/>
      <c r="C5" s="19"/>
      <c r="D5" s="280" t="s">
        <v>145</v>
      </c>
      <c r="E5" s="281"/>
      <c r="F5" s="281"/>
      <c r="G5" s="110"/>
      <c r="H5" s="280" t="s">
        <v>145</v>
      </c>
      <c r="I5" s="281"/>
      <c r="J5" s="281"/>
    </row>
    <row r="6" spans="1:10" ht="22.5" customHeight="1" x14ac:dyDescent="0.6">
      <c r="A6" s="89"/>
      <c r="B6" s="19"/>
      <c r="C6" s="19"/>
      <c r="D6" s="282" t="s">
        <v>116</v>
      </c>
      <c r="E6" s="283"/>
      <c r="F6" s="283"/>
      <c r="G6" s="105"/>
      <c r="H6" s="282" t="s">
        <v>116</v>
      </c>
      <c r="I6" s="283"/>
      <c r="J6" s="283"/>
    </row>
    <row r="7" spans="1:10" ht="22.5" customHeight="1" x14ac:dyDescent="0.6">
      <c r="A7" s="89"/>
      <c r="B7" s="19" t="s">
        <v>1</v>
      </c>
      <c r="C7" s="94"/>
      <c r="D7" s="59">
        <v>2563</v>
      </c>
      <c r="E7" s="94"/>
      <c r="F7" s="59">
        <v>2562</v>
      </c>
      <c r="G7" s="53"/>
      <c r="H7" s="59">
        <v>2563</v>
      </c>
      <c r="I7" s="94"/>
      <c r="J7" s="59">
        <v>2562</v>
      </c>
    </row>
    <row r="8" spans="1:10" ht="22.5" customHeight="1" x14ac:dyDescent="0.6">
      <c r="A8" s="114" t="s">
        <v>136</v>
      </c>
      <c r="B8" s="2">
        <v>7</v>
      </c>
      <c r="C8" s="13"/>
      <c r="D8" s="40"/>
      <c r="E8" s="40"/>
      <c r="F8" s="40"/>
      <c r="G8" s="40"/>
      <c r="H8" s="40"/>
      <c r="I8" s="40"/>
      <c r="J8" s="40"/>
    </row>
    <row r="9" spans="1:10" ht="22.5" customHeight="1" x14ac:dyDescent="0.55000000000000004">
      <c r="A9" s="92" t="s">
        <v>56</v>
      </c>
      <c r="B9" s="2">
        <v>26</v>
      </c>
      <c r="C9" s="13"/>
      <c r="D9" s="101">
        <v>589712922</v>
      </c>
      <c r="E9" s="13"/>
      <c r="F9" s="101">
        <v>532573465</v>
      </c>
      <c r="G9" s="13"/>
      <c r="H9" s="13">
        <v>25521284</v>
      </c>
      <c r="I9" s="13"/>
      <c r="J9" s="13">
        <v>24461687</v>
      </c>
    </row>
    <row r="10" spans="1:10" ht="22.5" customHeight="1" x14ac:dyDescent="0.55000000000000004">
      <c r="A10" s="41" t="s">
        <v>79</v>
      </c>
      <c r="B10" s="2" t="s">
        <v>347</v>
      </c>
      <c r="C10" s="131"/>
      <c r="D10" s="11">
        <v>1575478</v>
      </c>
      <c r="E10" s="131"/>
      <c r="F10" s="11">
        <v>8090261</v>
      </c>
      <c r="G10" s="13"/>
      <c r="H10" s="98">
        <v>882216</v>
      </c>
      <c r="I10" s="13"/>
      <c r="J10" s="98">
        <v>0</v>
      </c>
    </row>
    <row r="11" spans="1:10" ht="22.5" customHeight="1" x14ac:dyDescent="0.55000000000000004">
      <c r="A11" s="41" t="s">
        <v>282</v>
      </c>
      <c r="C11" s="13"/>
      <c r="D11" s="101">
        <v>770486</v>
      </c>
      <c r="E11" s="13"/>
      <c r="F11" s="101">
        <v>1037971</v>
      </c>
      <c r="G11" s="13"/>
      <c r="H11" s="8">
        <v>1633701</v>
      </c>
      <c r="I11" s="13"/>
      <c r="J11" s="8">
        <v>4412896</v>
      </c>
    </row>
    <row r="12" spans="1:10" ht="22.5" customHeight="1" x14ac:dyDescent="0.55000000000000004">
      <c r="A12" s="41" t="s">
        <v>49</v>
      </c>
      <c r="C12" s="13"/>
      <c r="D12" s="101">
        <v>118005</v>
      </c>
      <c r="E12" s="13"/>
      <c r="F12" s="101">
        <v>123975</v>
      </c>
      <c r="G12" s="13"/>
      <c r="H12" s="8">
        <v>11642699</v>
      </c>
      <c r="I12" s="13"/>
      <c r="J12" s="8">
        <v>11526573</v>
      </c>
    </row>
    <row r="13" spans="1:10" ht="22.5" customHeight="1" x14ac:dyDescent="0.55000000000000004">
      <c r="A13" s="41" t="s">
        <v>283</v>
      </c>
      <c r="C13" s="13"/>
      <c r="D13" s="101">
        <v>993983</v>
      </c>
      <c r="E13" s="13"/>
      <c r="F13" s="98">
        <v>0</v>
      </c>
      <c r="G13" s="13"/>
      <c r="H13" s="8">
        <v>308017</v>
      </c>
      <c r="I13" s="13"/>
      <c r="J13" s="98">
        <v>0</v>
      </c>
    </row>
    <row r="14" spans="1:10" ht="22.5" customHeight="1" x14ac:dyDescent="0.55000000000000004">
      <c r="A14" s="103" t="s">
        <v>215</v>
      </c>
      <c r="C14" s="131"/>
      <c r="D14" s="98"/>
      <c r="E14" s="13"/>
      <c r="F14" s="98"/>
      <c r="G14" s="13"/>
      <c r="H14" s="98"/>
      <c r="I14" s="13"/>
      <c r="J14" s="98"/>
    </row>
    <row r="15" spans="1:10" ht="22.5" customHeight="1" x14ac:dyDescent="0.55000000000000004">
      <c r="A15" s="103" t="s">
        <v>245</v>
      </c>
      <c r="C15" s="131"/>
      <c r="D15" s="98">
        <v>0</v>
      </c>
      <c r="E15" s="13"/>
      <c r="F15" s="98">
        <v>9236</v>
      </c>
      <c r="G15" s="13"/>
      <c r="H15" s="98">
        <v>0</v>
      </c>
      <c r="I15" s="13"/>
      <c r="J15" s="98">
        <v>0</v>
      </c>
    </row>
    <row r="16" spans="1:10" ht="22.05" customHeight="1" x14ac:dyDescent="0.55000000000000004">
      <c r="A16" s="103" t="s">
        <v>338</v>
      </c>
      <c r="B16" s="2">
        <v>6</v>
      </c>
      <c r="C16" s="131"/>
      <c r="D16" s="98">
        <v>11198660</v>
      </c>
      <c r="E16" s="13"/>
      <c r="F16" s="98">
        <v>0</v>
      </c>
      <c r="G16" s="13"/>
      <c r="H16" s="98">
        <v>0</v>
      </c>
      <c r="I16" s="13"/>
      <c r="J16" s="98">
        <v>0</v>
      </c>
    </row>
    <row r="17" spans="1:12" ht="22.5" customHeight="1" x14ac:dyDescent="0.55000000000000004">
      <c r="A17" s="92" t="s">
        <v>21</v>
      </c>
      <c r="C17" s="13"/>
      <c r="D17" s="101">
        <v>3415700</v>
      </c>
      <c r="E17" s="13"/>
      <c r="F17" s="101">
        <f>3040105+4682</f>
        <v>3044787</v>
      </c>
      <c r="G17" s="13"/>
      <c r="H17" s="132">
        <v>68089</v>
      </c>
      <c r="I17" s="13"/>
      <c r="J17" s="132">
        <v>138245</v>
      </c>
    </row>
    <row r="18" spans="1:12" ht="22.5" customHeight="1" x14ac:dyDescent="0.6">
      <c r="A18" s="95" t="s">
        <v>22</v>
      </c>
      <c r="B18" s="12"/>
      <c r="C18" s="16"/>
      <c r="D18" s="118">
        <f>SUM(D9:D17)</f>
        <v>607785234</v>
      </c>
      <c r="E18" s="16"/>
      <c r="F18" s="118">
        <f>SUM(F9:F17)</f>
        <v>544879695</v>
      </c>
      <c r="G18" s="16"/>
      <c r="H18" s="118">
        <f>SUM(H9:H17)</f>
        <v>40056006</v>
      </c>
      <c r="I18" s="16"/>
      <c r="J18" s="118">
        <f>SUM(J9:J17)</f>
        <v>40539401</v>
      </c>
    </row>
    <row r="19" spans="1:12" ht="21.6" x14ac:dyDescent="0.55000000000000004">
      <c r="A19" s="278"/>
      <c r="B19" s="278"/>
      <c r="C19" s="13"/>
      <c r="D19" s="13"/>
      <c r="E19" s="13"/>
      <c r="F19" s="13"/>
      <c r="G19" s="13"/>
      <c r="H19" s="13"/>
      <c r="I19" s="13"/>
      <c r="J19" s="13"/>
    </row>
    <row r="20" spans="1:12" ht="22.5" customHeight="1" x14ac:dyDescent="0.6">
      <c r="A20" s="114" t="s">
        <v>137</v>
      </c>
      <c r="B20" s="2">
        <v>7</v>
      </c>
      <c r="C20" s="13"/>
      <c r="D20" s="13"/>
      <c r="E20" s="13"/>
      <c r="F20" s="13"/>
      <c r="G20" s="13"/>
      <c r="H20" s="13"/>
      <c r="I20" s="13"/>
      <c r="J20" s="13"/>
    </row>
    <row r="21" spans="1:12" ht="22.5" customHeight="1" x14ac:dyDescent="0.55000000000000004">
      <c r="A21" s="92" t="s">
        <v>54</v>
      </c>
      <c r="B21" s="2" t="s">
        <v>335</v>
      </c>
      <c r="C21" s="13"/>
      <c r="D21" s="101">
        <v>482469521</v>
      </c>
      <c r="E21" s="13"/>
      <c r="F21" s="101">
        <v>456269311</v>
      </c>
      <c r="G21" s="8"/>
      <c r="H21" s="8">
        <v>22808823</v>
      </c>
      <c r="I21" s="8"/>
      <c r="J21" s="8">
        <v>23121810</v>
      </c>
    </row>
    <row r="22" spans="1:12" ht="22.5" customHeight="1" x14ac:dyDescent="0.55000000000000004">
      <c r="A22" s="103" t="s">
        <v>162</v>
      </c>
      <c r="B22" s="2">
        <v>28</v>
      </c>
      <c r="C22" s="13"/>
      <c r="D22" s="101">
        <v>23900383</v>
      </c>
      <c r="E22" s="13"/>
      <c r="F22" s="101">
        <v>21590256</v>
      </c>
      <c r="G22" s="8"/>
      <c r="H22" s="8">
        <v>954875</v>
      </c>
      <c r="I22" s="8"/>
      <c r="J22" s="8">
        <v>916256</v>
      </c>
    </row>
    <row r="23" spans="1:12" ht="22.5" customHeight="1" x14ac:dyDescent="0.55000000000000004">
      <c r="A23" s="92" t="s">
        <v>63</v>
      </c>
      <c r="B23" s="2">
        <v>28</v>
      </c>
      <c r="C23" s="13"/>
      <c r="D23" s="43">
        <v>33764608</v>
      </c>
      <c r="E23" s="13"/>
      <c r="F23" s="43">
        <v>33228865</v>
      </c>
      <c r="G23" s="8"/>
      <c r="H23" s="35">
        <v>2347296</v>
      </c>
      <c r="I23" s="8"/>
      <c r="J23" s="35">
        <v>3176977</v>
      </c>
    </row>
    <row r="24" spans="1:12" ht="22.5" customHeight="1" x14ac:dyDescent="0.55000000000000004">
      <c r="A24" s="41" t="s">
        <v>322</v>
      </c>
      <c r="C24" s="13"/>
      <c r="E24" s="13"/>
      <c r="G24" s="13"/>
      <c r="H24" s="13"/>
      <c r="I24" s="13"/>
      <c r="J24" s="13"/>
    </row>
    <row r="25" spans="1:12" ht="22.5" customHeight="1" x14ac:dyDescent="0.55000000000000004">
      <c r="A25" s="41" t="s">
        <v>138</v>
      </c>
      <c r="B25" s="2">
        <v>11</v>
      </c>
      <c r="C25" s="13"/>
      <c r="D25" s="98">
        <v>269808</v>
      </c>
      <c r="E25" s="13"/>
      <c r="F25" s="98">
        <v>-3235453</v>
      </c>
      <c r="G25" s="13"/>
      <c r="H25" s="98">
        <v>0</v>
      </c>
      <c r="I25" s="13"/>
      <c r="J25" s="98">
        <v>0</v>
      </c>
    </row>
    <row r="26" spans="1:12" ht="22.5" customHeight="1" x14ac:dyDescent="0.55000000000000004">
      <c r="A26" s="103" t="s">
        <v>287</v>
      </c>
      <c r="B26" s="2" t="s">
        <v>320</v>
      </c>
      <c r="C26" s="13"/>
      <c r="D26" s="98">
        <v>4356294</v>
      </c>
      <c r="E26" s="13"/>
      <c r="F26" s="98">
        <v>2576670</v>
      </c>
      <c r="G26" s="8"/>
      <c r="H26" s="35">
        <v>-1580</v>
      </c>
      <c r="I26" s="8"/>
      <c r="J26" s="35">
        <v>204000</v>
      </c>
    </row>
    <row r="27" spans="1:12" ht="22.5" customHeight="1" x14ac:dyDescent="0.55000000000000004">
      <c r="A27" s="103" t="s">
        <v>199</v>
      </c>
      <c r="C27" s="13"/>
      <c r="D27" s="98">
        <v>0</v>
      </c>
      <c r="E27" s="13"/>
      <c r="F27" s="98">
        <v>10423</v>
      </c>
      <c r="G27" s="8"/>
      <c r="H27" s="98">
        <v>0</v>
      </c>
      <c r="I27" s="8"/>
      <c r="J27" s="8">
        <v>1149017</v>
      </c>
    </row>
    <row r="28" spans="1:12" ht="22.5" customHeight="1" x14ac:dyDescent="0.55000000000000004">
      <c r="A28" s="103" t="s">
        <v>355</v>
      </c>
      <c r="B28" s="2">
        <v>7</v>
      </c>
      <c r="C28" s="13"/>
      <c r="D28" s="98">
        <v>0</v>
      </c>
      <c r="E28" s="13"/>
      <c r="F28" s="98">
        <v>0</v>
      </c>
      <c r="G28" s="8"/>
      <c r="H28" s="98">
        <v>0</v>
      </c>
      <c r="I28" s="8"/>
      <c r="J28" s="35">
        <v>454210</v>
      </c>
      <c r="K28" s="216"/>
      <c r="L28" s="216"/>
    </row>
    <row r="29" spans="1:12" ht="22.5" customHeight="1" x14ac:dyDescent="0.55000000000000004">
      <c r="A29" s="103" t="s">
        <v>241</v>
      </c>
      <c r="B29" s="2">
        <v>7</v>
      </c>
      <c r="C29" s="13"/>
      <c r="D29" s="98">
        <v>313649</v>
      </c>
      <c r="E29" s="13"/>
      <c r="F29" s="98">
        <v>4682</v>
      </c>
      <c r="G29" s="8"/>
      <c r="H29" s="98">
        <v>0</v>
      </c>
      <c r="I29" s="8"/>
      <c r="J29" s="98">
        <v>0</v>
      </c>
      <c r="K29" s="216"/>
      <c r="L29" s="216"/>
    </row>
    <row r="30" spans="1:12" ht="22.5" customHeight="1" x14ac:dyDescent="0.55000000000000004">
      <c r="A30" s="103" t="s">
        <v>284</v>
      </c>
      <c r="C30" s="13"/>
      <c r="D30" s="98"/>
      <c r="E30" s="13"/>
      <c r="F30" s="98"/>
      <c r="G30" s="8"/>
      <c r="H30" s="35"/>
      <c r="I30" s="8"/>
      <c r="J30" s="35"/>
    </row>
    <row r="31" spans="1:12" ht="22.5" customHeight="1" x14ac:dyDescent="0.55000000000000004">
      <c r="A31" s="41" t="s">
        <v>285</v>
      </c>
      <c r="B31" s="2">
        <v>6</v>
      </c>
      <c r="C31" s="13"/>
      <c r="D31" s="98">
        <v>53420</v>
      </c>
      <c r="E31" s="13"/>
      <c r="F31" s="98">
        <v>0</v>
      </c>
      <c r="G31" s="8"/>
      <c r="H31" s="98">
        <v>0</v>
      </c>
      <c r="I31" s="8"/>
      <c r="J31" s="98">
        <v>0</v>
      </c>
    </row>
    <row r="32" spans="1:12" ht="22.5" customHeight="1" x14ac:dyDescent="0.55000000000000004">
      <c r="A32" s="41" t="s">
        <v>286</v>
      </c>
      <c r="B32" s="2">
        <v>17</v>
      </c>
      <c r="C32" s="13"/>
      <c r="D32" s="98">
        <v>2469010</v>
      </c>
      <c r="E32" s="13"/>
      <c r="F32" s="98">
        <v>147795</v>
      </c>
      <c r="G32" s="8"/>
      <c r="H32" s="35">
        <v>12260</v>
      </c>
      <c r="I32" s="8"/>
      <c r="J32" s="98">
        <v>0</v>
      </c>
    </row>
    <row r="33" spans="1:12" ht="22.5" customHeight="1" x14ac:dyDescent="0.55000000000000004">
      <c r="A33" s="41" t="s">
        <v>321</v>
      </c>
      <c r="D33" s="27">
        <v>14348954</v>
      </c>
      <c r="F33" s="27">
        <v>13636834</v>
      </c>
      <c r="G33" s="8"/>
      <c r="H33" s="27">
        <v>4857597</v>
      </c>
      <c r="I33" s="8"/>
      <c r="J33" s="27">
        <v>4532208</v>
      </c>
    </row>
    <row r="34" spans="1:12" ht="22.5" customHeight="1" x14ac:dyDescent="0.6">
      <c r="A34" s="95" t="s">
        <v>23</v>
      </c>
      <c r="B34" s="12"/>
      <c r="C34" s="16"/>
      <c r="D34" s="97">
        <f>SUM(D21:D33)</f>
        <v>561945647</v>
      </c>
      <c r="E34" s="16"/>
      <c r="F34" s="97">
        <f>SUM(F21:F33)</f>
        <v>524229383</v>
      </c>
      <c r="G34" s="16"/>
      <c r="H34" s="97">
        <f>SUM(H21:H33)</f>
        <v>30979271</v>
      </c>
      <c r="I34" s="16"/>
      <c r="J34" s="97">
        <f>SUM(J21:J33)</f>
        <v>33554478</v>
      </c>
      <c r="K34" s="168"/>
      <c r="L34" s="168"/>
    </row>
    <row r="35" spans="1:12" ht="22.5" customHeight="1" x14ac:dyDescent="0.55000000000000004">
      <c r="A35" s="41" t="s">
        <v>154</v>
      </c>
      <c r="C35" s="13"/>
    </row>
    <row r="36" spans="1:12" ht="22.5" customHeight="1" x14ac:dyDescent="0.6">
      <c r="A36" s="41" t="s">
        <v>155</v>
      </c>
      <c r="B36" s="2" t="s">
        <v>288</v>
      </c>
      <c r="C36" s="13"/>
      <c r="D36" s="133">
        <v>9253600</v>
      </c>
      <c r="E36" s="13"/>
      <c r="F36" s="133">
        <v>8893402</v>
      </c>
      <c r="G36" s="9"/>
      <c r="H36" s="99">
        <v>0</v>
      </c>
      <c r="I36" s="36"/>
      <c r="J36" s="99">
        <v>0</v>
      </c>
    </row>
    <row r="37" spans="1:12" ht="22.5" customHeight="1" x14ac:dyDescent="0.6">
      <c r="A37" s="95" t="s">
        <v>249</v>
      </c>
      <c r="C37" s="13"/>
      <c r="D37" s="16">
        <f>D18-D34+D36</f>
        <v>55093187</v>
      </c>
      <c r="E37" s="13"/>
      <c r="F37" s="16">
        <f>F18-F34+F36</f>
        <v>29543714</v>
      </c>
      <c r="G37" s="16"/>
      <c r="H37" s="16">
        <f>H18-H34+H36</f>
        <v>9076735</v>
      </c>
      <c r="I37" s="16"/>
      <c r="J37" s="16">
        <f>J18-J34+J36</f>
        <v>6984923</v>
      </c>
    </row>
    <row r="38" spans="1:12" ht="22.5" customHeight="1" x14ac:dyDescent="0.55000000000000004">
      <c r="A38" s="41" t="s">
        <v>238</v>
      </c>
      <c r="B38" s="2">
        <v>29</v>
      </c>
      <c r="C38" s="13"/>
      <c r="D38" s="27">
        <v>11001203</v>
      </c>
      <c r="E38" s="13"/>
      <c r="F38" s="27">
        <v>5445838</v>
      </c>
      <c r="G38" s="8"/>
      <c r="H38" s="27">
        <v>352923</v>
      </c>
      <c r="I38" s="8"/>
      <c r="J38" s="27">
        <v>757107</v>
      </c>
    </row>
    <row r="39" spans="1:12" ht="22.5" customHeight="1" thickBot="1" x14ac:dyDescent="0.65">
      <c r="A39" s="95" t="s">
        <v>59</v>
      </c>
      <c r="C39" s="16"/>
      <c r="D39" s="119">
        <f>D37-D38</f>
        <v>44091984</v>
      </c>
      <c r="E39" s="16"/>
      <c r="F39" s="119">
        <f>F37-F38</f>
        <v>24097876</v>
      </c>
      <c r="G39" s="16"/>
      <c r="H39" s="119">
        <f>H37-H38</f>
        <v>8723812</v>
      </c>
      <c r="I39" s="16"/>
      <c r="J39" s="119">
        <f>J37-J38</f>
        <v>6227816</v>
      </c>
      <c r="K39" s="13"/>
    </row>
    <row r="40" spans="1:12" ht="22.5" customHeight="1" thickTop="1" x14ac:dyDescent="0.6">
      <c r="A40" s="89" t="s">
        <v>38</v>
      </c>
      <c r="B40" s="3"/>
    </row>
    <row r="41" spans="1:12" ht="22.5" customHeight="1" x14ac:dyDescent="0.6">
      <c r="A41" s="89" t="s">
        <v>32</v>
      </c>
      <c r="B41" s="3"/>
      <c r="D41" s="13"/>
    </row>
    <row r="42" spans="1:12" ht="22.5" customHeight="1" x14ac:dyDescent="0.6">
      <c r="A42" s="6"/>
      <c r="B42" s="6"/>
      <c r="C42" s="91"/>
      <c r="D42" s="91"/>
      <c r="E42" s="91"/>
      <c r="F42" s="91"/>
      <c r="G42" s="91"/>
      <c r="H42" s="91"/>
      <c r="I42" s="91"/>
      <c r="J42" s="52" t="s">
        <v>80</v>
      </c>
    </row>
    <row r="43" spans="1:12" ht="22.5" customHeight="1" x14ac:dyDescent="0.6">
      <c r="A43" s="6"/>
      <c r="B43" s="19"/>
      <c r="C43" s="19"/>
      <c r="D43" s="276" t="s">
        <v>39</v>
      </c>
      <c r="E43" s="276"/>
      <c r="F43" s="276"/>
      <c r="G43" s="93"/>
      <c r="H43" s="276" t="s">
        <v>37</v>
      </c>
      <c r="I43" s="276"/>
      <c r="J43" s="276"/>
    </row>
    <row r="44" spans="1:12" ht="26.25" customHeight="1" x14ac:dyDescent="0.6">
      <c r="A44" s="89"/>
      <c r="B44" s="19"/>
      <c r="C44" s="19"/>
      <c r="D44" s="280" t="s">
        <v>145</v>
      </c>
      <c r="E44" s="281"/>
      <c r="F44" s="281"/>
      <c r="G44" s="110"/>
      <c r="H44" s="280" t="s">
        <v>145</v>
      </c>
      <c r="I44" s="281"/>
      <c r="J44" s="281"/>
    </row>
    <row r="45" spans="1:12" ht="22.5" customHeight="1" x14ac:dyDescent="0.6">
      <c r="A45" s="6"/>
      <c r="B45" s="19"/>
      <c r="C45" s="19"/>
      <c r="D45" s="282" t="s">
        <v>116</v>
      </c>
      <c r="E45" s="283"/>
      <c r="F45" s="283"/>
      <c r="G45" s="105"/>
      <c r="H45" s="282" t="s">
        <v>116</v>
      </c>
      <c r="I45" s="283"/>
      <c r="J45" s="283"/>
    </row>
    <row r="46" spans="1:12" ht="22.5" customHeight="1" x14ac:dyDescent="0.6">
      <c r="A46" s="6"/>
      <c r="B46" s="19" t="s">
        <v>1</v>
      </c>
      <c r="C46" s="94"/>
      <c r="D46" s="59">
        <v>2563</v>
      </c>
      <c r="E46" s="94"/>
      <c r="F46" s="59">
        <v>2562</v>
      </c>
      <c r="G46" s="53"/>
      <c r="H46" s="59">
        <v>2563</v>
      </c>
      <c r="I46" s="94"/>
      <c r="J46" s="59">
        <v>2562</v>
      </c>
    </row>
    <row r="47" spans="1:12" ht="22.5" customHeight="1" x14ac:dyDescent="0.6">
      <c r="A47" s="95" t="s">
        <v>207</v>
      </c>
      <c r="C47" s="13"/>
      <c r="D47" s="13"/>
      <c r="E47" s="13"/>
      <c r="F47" s="13"/>
      <c r="G47" s="13"/>
      <c r="H47" s="13"/>
      <c r="I47" s="13"/>
      <c r="J47" s="13"/>
    </row>
    <row r="48" spans="1:12" ht="22.5" customHeight="1" x14ac:dyDescent="0.55000000000000004">
      <c r="A48" s="41" t="s">
        <v>102</v>
      </c>
      <c r="C48" s="13"/>
      <c r="D48" s="13">
        <v>26022389</v>
      </c>
      <c r="E48" s="13"/>
      <c r="F48" s="13">
        <v>18455806</v>
      </c>
      <c r="G48" s="8"/>
      <c r="H48" s="26">
        <f>H39</f>
        <v>8723812</v>
      </c>
      <c r="I48" s="8"/>
      <c r="J48" s="26">
        <v>6227816</v>
      </c>
    </row>
    <row r="49" spans="1:21" ht="22.5" customHeight="1" x14ac:dyDescent="0.55000000000000004">
      <c r="A49" s="66" t="s">
        <v>173</v>
      </c>
      <c r="C49" s="13"/>
      <c r="D49" s="134">
        <v>18069595</v>
      </c>
      <c r="E49" s="13"/>
      <c r="F49" s="134">
        <v>5642070</v>
      </c>
      <c r="G49" s="8"/>
      <c r="H49" s="99">
        <v>0</v>
      </c>
      <c r="I49" s="8"/>
      <c r="J49" s="99">
        <v>0</v>
      </c>
    </row>
    <row r="50" spans="1:21" ht="22.5" customHeight="1" thickBot="1" x14ac:dyDescent="0.65">
      <c r="A50" s="95" t="s">
        <v>59</v>
      </c>
      <c r="C50" s="65"/>
      <c r="D50" s="15">
        <f>SUM(D48:D49)</f>
        <v>44091984</v>
      </c>
      <c r="E50" s="65"/>
      <c r="F50" s="15">
        <f>SUM(F48:F49)</f>
        <v>24097876</v>
      </c>
      <c r="G50" s="65"/>
      <c r="H50" s="15">
        <f>SUM(H48:H49)</f>
        <v>8723812</v>
      </c>
      <c r="I50" s="65"/>
      <c r="J50" s="15">
        <f>SUM(J48:J49)</f>
        <v>6227816</v>
      </c>
    </row>
    <row r="51" spans="1:21" ht="22.5" customHeight="1" thickTop="1" x14ac:dyDescent="0.6">
      <c r="A51" s="95"/>
      <c r="C51" s="16"/>
      <c r="D51" s="65"/>
      <c r="E51" s="16"/>
      <c r="F51" s="65"/>
      <c r="G51" s="16"/>
      <c r="H51" s="65"/>
      <c r="I51" s="16"/>
      <c r="J51" s="65"/>
    </row>
    <row r="52" spans="1:21" ht="26.25" customHeight="1" thickBot="1" x14ac:dyDescent="0.65">
      <c r="A52" s="95" t="s">
        <v>329</v>
      </c>
      <c r="B52" s="2">
        <v>30</v>
      </c>
      <c r="C52" s="13"/>
      <c r="D52" s="174">
        <v>3.14</v>
      </c>
      <c r="E52" s="13"/>
      <c r="F52" s="174">
        <v>2.1800000000000002</v>
      </c>
      <c r="G52" s="18"/>
      <c r="H52" s="174">
        <v>0.95</v>
      </c>
      <c r="I52" s="18"/>
      <c r="J52" s="174">
        <v>0.65</v>
      </c>
    </row>
    <row r="53" spans="1:21" ht="26.25" customHeight="1" thickTop="1" thickBot="1" x14ac:dyDescent="0.65">
      <c r="A53" s="95" t="s">
        <v>330</v>
      </c>
      <c r="B53" s="2">
        <v>30</v>
      </c>
      <c r="C53" s="13"/>
      <c r="D53" s="174">
        <v>3.1</v>
      </c>
      <c r="E53" s="13"/>
      <c r="F53" s="174">
        <v>2.1800000000000002</v>
      </c>
      <c r="G53" s="18"/>
      <c r="H53" s="174">
        <v>0.94</v>
      </c>
      <c r="I53" s="18"/>
      <c r="J53" s="174">
        <v>0.65</v>
      </c>
    </row>
    <row r="54" spans="1:21" ht="22.5" customHeight="1" thickTop="1" x14ac:dyDescent="0.55000000000000004">
      <c r="D54" s="55"/>
      <c r="E54" s="55"/>
      <c r="F54" s="55"/>
      <c r="G54" s="55"/>
      <c r="H54" s="55"/>
      <c r="I54" s="55"/>
      <c r="J54" s="55"/>
    </row>
    <row r="55" spans="1:21" ht="19.5" customHeight="1" x14ac:dyDescent="0.6">
      <c r="A55" s="89" t="s">
        <v>38</v>
      </c>
      <c r="B55" s="90"/>
      <c r="C55" s="91"/>
      <c r="D55" s="91"/>
      <c r="E55" s="91"/>
      <c r="F55" s="91"/>
      <c r="G55" s="91"/>
      <c r="H55" s="98"/>
      <c r="I55" s="98"/>
      <c r="J55" s="98"/>
    </row>
    <row r="56" spans="1:21" ht="19.5" customHeight="1" x14ac:dyDescent="0.6">
      <c r="A56" s="89" t="s">
        <v>99</v>
      </c>
      <c r="B56" s="90"/>
      <c r="C56" s="91"/>
      <c r="D56" s="91"/>
      <c r="E56" s="91"/>
      <c r="F56" s="91"/>
      <c r="G56" s="91"/>
      <c r="H56" s="279"/>
      <c r="I56" s="279"/>
      <c r="J56" s="279"/>
    </row>
    <row r="57" spans="1:21" ht="19.5" customHeight="1" x14ac:dyDescent="0.6">
      <c r="A57" s="6"/>
      <c r="B57" s="6"/>
      <c r="C57" s="91"/>
      <c r="D57" s="91"/>
      <c r="E57" s="91"/>
      <c r="F57" s="91"/>
      <c r="G57" s="91"/>
      <c r="H57" s="91"/>
      <c r="I57" s="91"/>
      <c r="J57" s="52" t="s">
        <v>80</v>
      </c>
    </row>
    <row r="58" spans="1:21" ht="22.5" customHeight="1" x14ac:dyDescent="0.6">
      <c r="A58" s="6"/>
      <c r="B58" s="19"/>
      <c r="C58" s="19"/>
      <c r="D58" s="276" t="s">
        <v>39</v>
      </c>
      <c r="E58" s="276"/>
      <c r="F58" s="276"/>
      <c r="G58" s="93"/>
      <c r="H58" s="276" t="s">
        <v>37</v>
      </c>
      <c r="I58" s="276"/>
      <c r="J58" s="276"/>
    </row>
    <row r="59" spans="1:21" ht="26.25" customHeight="1" x14ac:dyDescent="0.6">
      <c r="A59" s="89"/>
      <c r="B59" s="19"/>
      <c r="C59" s="19"/>
      <c r="D59" s="280" t="s">
        <v>145</v>
      </c>
      <c r="E59" s="281"/>
      <c r="F59" s="281"/>
      <c r="G59" s="110"/>
      <c r="H59" s="280" t="s">
        <v>145</v>
      </c>
      <c r="I59" s="281"/>
      <c r="J59" s="281"/>
    </row>
    <row r="60" spans="1:21" ht="19.5" customHeight="1" x14ac:dyDescent="0.6">
      <c r="A60" s="6"/>
      <c r="B60" s="19"/>
      <c r="C60" s="19"/>
      <c r="D60" s="282" t="s">
        <v>116</v>
      </c>
      <c r="E60" s="283"/>
      <c r="F60" s="283"/>
      <c r="G60" s="105"/>
      <c r="H60" s="282" t="s">
        <v>116</v>
      </c>
      <c r="I60" s="283"/>
      <c r="J60" s="283"/>
    </row>
    <row r="61" spans="1:21" ht="19.5" customHeight="1" x14ac:dyDescent="0.6">
      <c r="A61" s="6"/>
      <c r="B61" s="19" t="s">
        <v>1</v>
      </c>
      <c r="C61" s="94"/>
      <c r="D61" s="59">
        <v>2563</v>
      </c>
      <c r="E61" s="94"/>
      <c r="F61" s="59">
        <v>2562</v>
      </c>
      <c r="G61" s="53"/>
      <c r="H61" s="59">
        <v>2563</v>
      </c>
      <c r="I61" s="94"/>
      <c r="J61" s="59">
        <v>2562</v>
      </c>
    </row>
    <row r="62" spans="1:21" ht="5.25" customHeight="1" x14ac:dyDescent="0.6">
      <c r="A62" s="6"/>
      <c r="B62" s="6"/>
      <c r="C62" s="91"/>
      <c r="D62" s="91"/>
      <c r="E62" s="91"/>
      <c r="F62" s="91"/>
      <c r="G62" s="91"/>
      <c r="H62" s="91"/>
      <c r="I62" s="91"/>
      <c r="J62" s="91"/>
    </row>
    <row r="63" spans="1:21" ht="22.2" x14ac:dyDescent="0.6">
      <c r="A63" s="95" t="s">
        <v>59</v>
      </c>
      <c r="D63" s="16">
        <v>44091984</v>
      </c>
      <c r="E63" s="4"/>
      <c r="F63" s="16">
        <v>24097876</v>
      </c>
      <c r="G63" s="4"/>
      <c r="H63" s="16">
        <v>8723812</v>
      </c>
      <c r="I63" s="4"/>
      <c r="J63" s="16">
        <v>6227816</v>
      </c>
      <c r="K63" s="168"/>
      <c r="L63" s="181"/>
      <c r="Q63" s="3"/>
      <c r="U63" s="3"/>
    </row>
    <row r="64" spans="1:21" ht="6" customHeight="1" x14ac:dyDescent="0.55000000000000004">
      <c r="K64" s="168"/>
      <c r="L64" s="181"/>
      <c r="Q64" s="3"/>
      <c r="U64" s="3"/>
    </row>
    <row r="65" spans="1:21" ht="22.2" x14ac:dyDescent="0.6">
      <c r="A65" s="95" t="s">
        <v>100</v>
      </c>
      <c r="K65" s="168"/>
      <c r="L65" s="181"/>
      <c r="Q65" s="3"/>
      <c r="U65" s="3"/>
    </row>
    <row r="66" spans="1:21" ht="22.2" x14ac:dyDescent="0.6">
      <c r="A66" s="114" t="s">
        <v>163</v>
      </c>
      <c r="K66" s="168"/>
      <c r="L66" s="181"/>
      <c r="Q66" s="3"/>
      <c r="U66" s="3"/>
    </row>
    <row r="67" spans="1:21" ht="22.2" x14ac:dyDescent="0.6">
      <c r="A67" s="114" t="s">
        <v>164</v>
      </c>
      <c r="K67" s="167"/>
      <c r="L67" s="181"/>
      <c r="M67" s="181"/>
      <c r="N67" s="181"/>
      <c r="O67" s="181"/>
      <c r="Q67" s="3"/>
      <c r="U67" s="3"/>
    </row>
    <row r="68" spans="1:21" ht="21.6" x14ac:dyDescent="0.55000000000000004">
      <c r="A68" s="41" t="s">
        <v>201</v>
      </c>
      <c r="D68" s="35"/>
      <c r="F68" s="35"/>
      <c r="H68" s="182"/>
      <c r="J68" s="182"/>
      <c r="K68" s="168"/>
      <c r="L68" s="181"/>
      <c r="Q68" s="3"/>
      <c r="U68" s="3"/>
    </row>
    <row r="69" spans="1:21" ht="21.6" x14ac:dyDescent="0.55000000000000004">
      <c r="A69" s="41" t="s">
        <v>165</v>
      </c>
      <c r="D69" s="98">
        <v>0</v>
      </c>
      <c r="F69" s="35">
        <v>-91462</v>
      </c>
      <c r="H69" s="182">
        <v>0</v>
      </c>
      <c r="J69" s="182">
        <v>0</v>
      </c>
      <c r="K69" s="167"/>
      <c r="L69" s="181"/>
      <c r="M69" s="181"/>
      <c r="N69" s="181"/>
      <c r="O69" s="181"/>
      <c r="Q69" s="3"/>
      <c r="U69" s="3"/>
    </row>
    <row r="70" spans="1:21" ht="21.6" x14ac:dyDescent="0.55000000000000004">
      <c r="A70" s="41" t="s">
        <v>254</v>
      </c>
      <c r="D70" s="8">
        <v>1706946</v>
      </c>
      <c r="F70" s="8">
        <v>-13301107</v>
      </c>
      <c r="H70" s="182">
        <v>0</v>
      </c>
      <c r="J70" s="182">
        <v>0</v>
      </c>
      <c r="K70" s="168"/>
      <c r="L70" s="181"/>
      <c r="Q70" s="3"/>
      <c r="U70" s="3"/>
    </row>
    <row r="71" spans="1:21" ht="21.6" x14ac:dyDescent="0.55000000000000004">
      <c r="A71" s="41" t="s">
        <v>331</v>
      </c>
      <c r="B71" s="2">
        <v>32</v>
      </c>
      <c r="D71" s="35">
        <v>-751403</v>
      </c>
      <c r="F71" s="182">
        <v>0</v>
      </c>
      <c r="H71" s="182">
        <v>-42022</v>
      </c>
      <c r="J71" s="182">
        <v>0</v>
      </c>
      <c r="K71" s="167"/>
      <c r="L71" s="181"/>
      <c r="M71" s="181"/>
      <c r="N71" s="181"/>
      <c r="O71" s="181"/>
      <c r="Q71" s="3"/>
      <c r="U71" s="3"/>
    </row>
    <row r="72" spans="1:21" ht="21.6" x14ac:dyDescent="0.55000000000000004">
      <c r="A72" s="41" t="s">
        <v>255</v>
      </c>
      <c r="B72" s="2">
        <v>14</v>
      </c>
      <c r="D72" s="182">
        <v>3429</v>
      </c>
      <c r="F72" s="182">
        <v>0</v>
      </c>
      <c r="H72" s="182">
        <v>0</v>
      </c>
      <c r="J72" s="182">
        <v>0</v>
      </c>
      <c r="K72" s="167"/>
      <c r="L72" s="181"/>
      <c r="M72" s="181"/>
      <c r="N72" s="181"/>
      <c r="O72" s="181"/>
      <c r="Q72" s="3"/>
      <c r="U72" s="3"/>
    </row>
    <row r="73" spans="1:21" ht="21.6" x14ac:dyDescent="0.55000000000000004">
      <c r="A73" s="41" t="s">
        <v>166</v>
      </c>
      <c r="D73" s="35"/>
      <c r="F73" s="35"/>
      <c r="H73" s="182"/>
      <c r="J73" s="182"/>
      <c r="K73" s="167"/>
      <c r="L73" s="181"/>
      <c r="M73" s="181"/>
      <c r="N73" s="181"/>
      <c r="O73" s="181"/>
      <c r="Q73" s="3"/>
      <c r="U73" s="3"/>
    </row>
    <row r="74" spans="1:21" ht="21.6" x14ac:dyDescent="0.55000000000000004">
      <c r="A74" s="41" t="s">
        <v>164</v>
      </c>
      <c r="B74" s="2">
        <v>29</v>
      </c>
      <c r="D74" s="183">
        <v>120094</v>
      </c>
      <c r="F74" s="183">
        <v>303094</v>
      </c>
      <c r="H74" s="147">
        <v>8404</v>
      </c>
      <c r="J74" s="147">
        <v>0</v>
      </c>
      <c r="K74" s="167"/>
      <c r="L74" s="181"/>
      <c r="M74" s="181"/>
      <c r="N74" s="181"/>
      <c r="O74" s="181"/>
      <c r="Q74" s="3"/>
      <c r="U74" s="3"/>
    </row>
    <row r="75" spans="1:21" ht="22.2" x14ac:dyDescent="0.6">
      <c r="A75" s="95" t="s">
        <v>167</v>
      </c>
      <c r="D75" s="184"/>
      <c r="E75" s="61"/>
      <c r="F75" s="184"/>
      <c r="G75" s="61"/>
      <c r="H75" s="164"/>
      <c r="I75" s="61"/>
      <c r="J75" s="164"/>
      <c r="K75" s="167"/>
      <c r="L75" s="181"/>
      <c r="M75" s="181"/>
      <c r="N75" s="181"/>
      <c r="O75" s="181"/>
      <c r="Q75" s="3"/>
      <c r="U75" s="3"/>
    </row>
    <row r="76" spans="1:21" ht="22.2" x14ac:dyDescent="0.6">
      <c r="A76" s="95" t="s">
        <v>168</v>
      </c>
      <c r="D76" s="185">
        <f>SUM(D68:D74)</f>
        <v>1079066</v>
      </c>
      <c r="E76" s="61"/>
      <c r="F76" s="185">
        <f>SUM(F68:F74)</f>
        <v>-13089475</v>
      </c>
      <c r="G76" s="61"/>
      <c r="H76" s="185">
        <f>SUM(H68:H74)</f>
        <v>-33618</v>
      </c>
      <c r="I76" s="61"/>
      <c r="J76" s="147">
        <f>SUM(J68:J74)</f>
        <v>0</v>
      </c>
      <c r="K76" s="167"/>
      <c r="L76" s="181"/>
      <c r="M76" s="181"/>
      <c r="N76" s="181"/>
      <c r="O76" s="181"/>
      <c r="Q76" s="3"/>
      <c r="U76" s="3"/>
    </row>
    <row r="77" spans="1:21" ht="9.75" customHeight="1" x14ac:dyDescent="0.6">
      <c r="A77" s="95"/>
      <c r="D77" s="184"/>
      <c r="E77" s="61"/>
      <c r="F77" s="184"/>
      <c r="G77" s="61"/>
      <c r="H77" s="152"/>
      <c r="I77" s="61"/>
      <c r="J77" s="152"/>
      <c r="K77" s="167"/>
      <c r="L77" s="181"/>
      <c r="M77" s="181"/>
      <c r="N77" s="181"/>
      <c r="O77" s="181"/>
      <c r="Q77" s="3"/>
      <c r="U77" s="3"/>
    </row>
    <row r="78" spans="1:21" ht="22.2" x14ac:dyDescent="0.6">
      <c r="A78" s="114" t="s">
        <v>169</v>
      </c>
      <c r="K78" s="167"/>
      <c r="L78" s="181"/>
      <c r="M78" s="181"/>
      <c r="N78" s="181"/>
      <c r="O78" s="181"/>
      <c r="Q78" s="3"/>
      <c r="U78" s="3"/>
    </row>
    <row r="79" spans="1:21" ht="22.2" x14ac:dyDescent="0.6">
      <c r="A79" s="114" t="s">
        <v>164</v>
      </c>
      <c r="K79" s="167"/>
      <c r="L79" s="181"/>
      <c r="M79" s="181"/>
      <c r="N79" s="181"/>
      <c r="O79" s="181"/>
      <c r="Q79" s="3"/>
      <c r="U79" s="3"/>
    </row>
    <row r="80" spans="1:21" ht="21.6" x14ac:dyDescent="0.55000000000000004">
      <c r="A80" s="220" t="s">
        <v>257</v>
      </c>
      <c r="K80" s="167"/>
      <c r="L80" s="181"/>
      <c r="M80" s="181"/>
      <c r="N80" s="181"/>
      <c r="O80" s="181"/>
      <c r="Q80" s="3"/>
      <c r="U80" s="3"/>
    </row>
    <row r="81" spans="1:21" ht="21.6" x14ac:dyDescent="0.55000000000000004">
      <c r="A81" s="220" t="s">
        <v>258</v>
      </c>
      <c r="B81" s="2">
        <v>32</v>
      </c>
      <c r="D81" s="13">
        <v>-640255</v>
      </c>
      <c r="F81" s="182">
        <v>0</v>
      </c>
      <c r="H81" s="182">
        <v>0</v>
      </c>
      <c r="J81" s="182">
        <v>0</v>
      </c>
      <c r="K81" s="167"/>
      <c r="L81" s="181"/>
      <c r="M81" s="181"/>
      <c r="N81" s="181"/>
      <c r="O81" s="181"/>
      <c r="Q81" s="3"/>
      <c r="U81" s="3"/>
    </row>
    <row r="82" spans="1:21" ht="21.6" x14ac:dyDescent="0.55000000000000004">
      <c r="A82" s="41" t="s">
        <v>239</v>
      </c>
      <c r="D82" s="13"/>
      <c r="K82" s="167"/>
      <c r="L82" s="181"/>
      <c r="M82" s="181"/>
      <c r="N82" s="181"/>
      <c r="O82" s="181"/>
      <c r="Q82" s="3"/>
      <c r="U82" s="3"/>
    </row>
    <row r="83" spans="1:21" ht="21.6" x14ac:dyDescent="0.55000000000000004">
      <c r="A83" s="41" t="s">
        <v>222</v>
      </c>
      <c r="B83" s="2">
        <v>23</v>
      </c>
      <c r="D83" s="13">
        <v>-727754</v>
      </c>
      <c r="F83" s="13">
        <v>-1308277</v>
      </c>
      <c r="H83" s="182">
        <v>-196685</v>
      </c>
      <c r="J83" s="182">
        <v>-413640</v>
      </c>
      <c r="K83" s="168"/>
      <c r="L83" s="181"/>
      <c r="Q83" s="3"/>
      <c r="U83" s="3"/>
    </row>
    <row r="84" spans="1:21" ht="21.6" x14ac:dyDescent="0.55000000000000004">
      <c r="A84" s="41" t="s">
        <v>256</v>
      </c>
      <c r="B84" s="2">
        <v>16</v>
      </c>
      <c r="D84" s="182">
        <v>14865683</v>
      </c>
      <c r="F84" s="182">
        <v>178018</v>
      </c>
      <c r="H84" s="182">
        <v>2836974</v>
      </c>
      <c r="J84" s="182">
        <v>0</v>
      </c>
      <c r="K84" s="167"/>
      <c r="L84" s="181"/>
      <c r="M84" s="181"/>
      <c r="N84" s="181"/>
      <c r="O84" s="181"/>
      <c r="Q84" s="3"/>
      <c r="U84" s="3"/>
    </row>
    <row r="85" spans="1:21" ht="21.6" x14ac:dyDescent="0.55000000000000004">
      <c r="A85" s="41" t="s">
        <v>170</v>
      </c>
      <c r="D85" s="13"/>
      <c r="F85" s="13"/>
      <c r="K85" s="168"/>
      <c r="L85" s="181"/>
      <c r="Q85" s="3"/>
      <c r="U85" s="3"/>
    </row>
    <row r="86" spans="1:21" ht="21.6" x14ac:dyDescent="0.55000000000000004">
      <c r="A86" s="41" t="s">
        <v>164</v>
      </c>
      <c r="B86" s="2">
        <v>29</v>
      </c>
      <c r="D86" s="14">
        <v>-2364427</v>
      </c>
      <c r="F86" s="14">
        <v>220289</v>
      </c>
      <c r="H86" s="147">
        <v>-528058</v>
      </c>
      <c r="I86" s="66"/>
      <c r="J86" s="147">
        <v>82728</v>
      </c>
      <c r="K86" s="168"/>
      <c r="L86" s="181"/>
      <c r="Q86" s="3"/>
      <c r="U86" s="3"/>
    </row>
    <row r="87" spans="1:21" ht="22.2" x14ac:dyDescent="0.6">
      <c r="A87" s="95" t="s">
        <v>171</v>
      </c>
      <c r="D87" s="186"/>
      <c r="E87" s="55"/>
      <c r="F87" s="186"/>
      <c r="G87" s="55"/>
      <c r="H87" s="115"/>
      <c r="I87" s="55"/>
      <c r="J87" s="115"/>
      <c r="K87" s="168"/>
      <c r="L87" s="181"/>
      <c r="Q87" s="3"/>
      <c r="U87" s="3"/>
    </row>
    <row r="88" spans="1:21" ht="22.2" x14ac:dyDescent="0.6">
      <c r="A88" s="95" t="s">
        <v>168</v>
      </c>
      <c r="D88" s="185">
        <f>SUM(D81:D86)</f>
        <v>11133247</v>
      </c>
      <c r="E88" s="4"/>
      <c r="F88" s="185">
        <f>SUM(F81:F86)</f>
        <v>-909970</v>
      </c>
      <c r="G88" s="4"/>
      <c r="H88" s="185">
        <f>SUM(H81:H86)</f>
        <v>2112231</v>
      </c>
      <c r="I88" s="4"/>
      <c r="J88" s="185">
        <f>SUM(J81:J86)</f>
        <v>-330912</v>
      </c>
      <c r="K88" s="168"/>
      <c r="L88" s="181"/>
      <c r="Q88" s="3"/>
      <c r="U88" s="3"/>
    </row>
    <row r="89" spans="1:21" ht="22.2" x14ac:dyDescent="0.6">
      <c r="A89" s="95" t="s">
        <v>307</v>
      </c>
      <c r="K89" s="167"/>
      <c r="L89" s="181"/>
      <c r="M89" s="181"/>
      <c r="N89" s="181"/>
      <c r="O89" s="181"/>
      <c r="Q89" s="3"/>
      <c r="U89" s="3"/>
    </row>
    <row r="90" spans="1:21" ht="22.2" x14ac:dyDescent="0.6">
      <c r="A90" s="187" t="s">
        <v>172</v>
      </c>
      <c r="D90" s="185">
        <f>D76+D88</f>
        <v>12212313</v>
      </c>
      <c r="E90" s="152"/>
      <c r="F90" s="150">
        <f>F76+F88</f>
        <v>-13999445</v>
      </c>
      <c r="G90" s="10"/>
      <c r="H90" s="150">
        <f>H76+H88</f>
        <v>2078613</v>
      </c>
      <c r="J90" s="150">
        <f>J76+J88</f>
        <v>-330912</v>
      </c>
      <c r="K90" s="167"/>
      <c r="L90" s="181"/>
      <c r="M90" s="181"/>
      <c r="N90" s="181"/>
      <c r="O90" s="181"/>
      <c r="Q90" s="3"/>
      <c r="U90" s="3"/>
    </row>
    <row r="91" spans="1:21" ht="22.8" thickBot="1" x14ac:dyDescent="0.65">
      <c r="A91" s="95" t="s">
        <v>160</v>
      </c>
      <c r="D91" s="188">
        <f>D63+D90</f>
        <v>56304297</v>
      </c>
      <c r="E91" s="9"/>
      <c r="F91" s="188">
        <f>F63+F90</f>
        <v>10098431</v>
      </c>
      <c r="G91" s="9"/>
      <c r="H91" s="188">
        <f>H63+H90</f>
        <v>10802425</v>
      </c>
      <c r="I91" s="9"/>
      <c r="J91" s="188">
        <f>J63+J90</f>
        <v>5896904</v>
      </c>
      <c r="K91" s="167"/>
      <c r="L91" s="181"/>
      <c r="M91" s="181"/>
      <c r="N91" s="181"/>
      <c r="O91" s="181"/>
      <c r="Q91" s="3"/>
      <c r="U91" s="3"/>
    </row>
    <row r="92" spans="1:21" ht="10.5" customHeight="1" thickTop="1" x14ac:dyDescent="0.6">
      <c r="A92" s="95"/>
      <c r="D92" s="189"/>
      <c r="E92" s="9"/>
      <c r="F92" s="189"/>
      <c r="G92" s="9"/>
      <c r="H92" s="189"/>
      <c r="I92" s="9"/>
      <c r="J92" s="189"/>
      <c r="K92" s="167"/>
      <c r="L92" s="181"/>
      <c r="M92" s="181"/>
      <c r="N92" s="181"/>
      <c r="O92" s="181"/>
      <c r="Q92" s="3"/>
      <c r="U92" s="3"/>
    </row>
    <row r="93" spans="1:21" ht="19.5" customHeight="1" x14ac:dyDescent="0.6">
      <c r="A93" s="89" t="s">
        <v>38</v>
      </c>
      <c r="B93" s="90"/>
      <c r="C93" s="91"/>
      <c r="D93" s="91"/>
      <c r="E93" s="91"/>
      <c r="F93" s="91"/>
      <c r="G93" s="91"/>
      <c r="H93" s="98"/>
      <c r="I93" s="98"/>
      <c r="J93" s="98"/>
    </row>
    <row r="94" spans="1:21" ht="19.5" customHeight="1" x14ac:dyDescent="0.6">
      <c r="A94" s="89" t="s">
        <v>99</v>
      </c>
      <c r="B94" s="90"/>
      <c r="C94" s="91"/>
      <c r="D94" s="91"/>
      <c r="E94" s="91"/>
      <c r="F94" s="91"/>
      <c r="G94" s="91"/>
      <c r="H94" s="279"/>
      <c r="I94" s="279"/>
      <c r="J94" s="279"/>
    </row>
    <row r="95" spans="1:21" ht="19.5" customHeight="1" x14ac:dyDescent="0.6">
      <c r="A95" s="6"/>
      <c r="B95" s="6"/>
      <c r="C95" s="91"/>
      <c r="D95" s="91"/>
      <c r="E95" s="91"/>
      <c r="F95" s="91"/>
      <c r="G95" s="91"/>
      <c r="H95" s="91"/>
      <c r="I95" s="91"/>
      <c r="J95" s="52" t="s">
        <v>80</v>
      </c>
    </row>
    <row r="96" spans="1:21" ht="22.5" customHeight="1" x14ac:dyDescent="0.6">
      <c r="A96" s="6"/>
      <c r="B96" s="19"/>
      <c r="C96" s="19"/>
      <c r="D96" s="276" t="s">
        <v>39</v>
      </c>
      <c r="E96" s="276"/>
      <c r="F96" s="276"/>
      <c r="G96" s="93"/>
      <c r="H96" s="276" t="s">
        <v>37</v>
      </c>
      <c r="I96" s="276"/>
      <c r="J96" s="276"/>
    </row>
    <row r="97" spans="1:21" ht="26.25" customHeight="1" x14ac:dyDescent="0.6">
      <c r="A97" s="89"/>
      <c r="B97" s="19"/>
      <c r="C97" s="19"/>
      <c r="D97" s="280" t="s">
        <v>145</v>
      </c>
      <c r="E97" s="281"/>
      <c r="F97" s="281"/>
      <c r="G97" s="110"/>
      <c r="H97" s="280" t="s">
        <v>145</v>
      </c>
      <c r="I97" s="281"/>
      <c r="J97" s="281"/>
    </row>
    <row r="98" spans="1:21" ht="19.5" customHeight="1" x14ac:dyDescent="0.6">
      <c r="A98" s="6"/>
      <c r="B98" s="19"/>
      <c r="C98" s="19"/>
      <c r="D98" s="282" t="s">
        <v>116</v>
      </c>
      <c r="E98" s="283"/>
      <c r="F98" s="283"/>
      <c r="G98" s="105"/>
      <c r="H98" s="282" t="s">
        <v>116</v>
      </c>
      <c r="I98" s="283"/>
      <c r="J98" s="283"/>
    </row>
    <row r="99" spans="1:21" ht="19.5" customHeight="1" x14ac:dyDescent="0.6">
      <c r="A99" s="6"/>
      <c r="B99" s="19"/>
      <c r="C99" s="94"/>
      <c r="D99" s="59">
        <v>2563</v>
      </c>
      <c r="E99" s="94"/>
      <c r="F99" s="59">
        <v>2562</v>
      </c>
      <c r="G99" s="53"/>
      <c r="H99" s="59">
        <v>2563</v>
      </c>
      <c r="I99" s="94"/>
      <c r="J99" s="59">
        <v>2562</v>
      </c>
    </row>
    <row r="100" spans="1:21" ht="5.25" customHeight="1" x14ac:dyDescent="0.6">
      <c r="A100" s="6"/>
      <c r="B100" s="6"/>
      <c r="C100" s="91"/>
      <c r="D100" s="91"/>
      <c r="E100" s="91"/>
      <c r="F100" s="91"/>
      <c r="G100" s="91"/>
      <c r="H100" s="91"/>
      <c r="I100" s="91"/>
      <c r="J100" s="91"/>
    </row>
    <row r="101" spans="1:21" ht="22.2" x14ac:dyDescent="0.6">
      <c r="A101" s="274" t="s">
        <v>343</v>
      </c>
      <c r="K101" s="168"/>
      <c r="L101" s="181"/>
      <c r="Q101" s="3"/>
      <c r="U101" s="3"/>
    </row>
    <row r="102" spans="1:21" ht="21.6" x14ac:dyDescent="0.55000000000000004">
      <c r="A102" s="41" t="s">
        <v>102</v>
      </c>
      <c r="D102" s="20">
        <v>31758637</v>
      </c>
      <c r="F102" s="20">
        <v>9139784</v>
      </c>
      <c r="H102" s="20">
        <v>10802425</v>
      </c>
      <c r="J102" s="20">
        <v>5896904</v>
      </c>
      <c r="K102" s="168"/>
      <c r="L102" s="181"/>
      <c r="Q102" s="3"/>
      <c r="U102" s="3"/>
    </row>
    <row r="103" spans="1:21" ht="21.6" x14ac:dyDescent="0.55000000000000004">
      <c r="A103" s="41" t="s">
        <v>173</v>
      </c>
      <c r="D103" s="147">
        <v>24545660</v>
      </c>
      <c r="F103" s="147">
        <v>958647</v>
      </c>
      <c r="H103" s="154">
        <v>0</v>
      </c>
      <c r="J103" s="154">
        <v>0</v>
      </c>
      <c r="K103" s="168"/>
      <c r="L103" s="181"/>
      <c r="Q103" s="3"/>
      <c r="U103" s="3"/>
    </row>
    <row r="104" spans="1:21" ht="22.8" thickBot="1" x14ac:dyDescent="0.65">
      <c r="A104" s="95" t="s">
        <v>160</v>
      </c>
      <c r="D104" s="190">
        <f>SUM(D102:D103)</f>
        <v>56304297</v>
      </c>
      <c r="E104" s="4"/>
      <c r="F104" s="190">
        <f>SUM(F102:F103)</f>
        <v>10098431</v>
      </c>
      <c r="G104" s="4"/>
      <c r="H104" s="190">
        <f>SUM(H102:H103)</f>
        <v>10802425</v>
      </c>
      <c r="I104" s="4"/>
      <c r="J104" s="190">
        <f>SUM(J102:J103)</f>
        <v>5896904</v>
      </c>
      <c r="K104" s="167"/>
      <c r="L104" s="181"/>
      <c r="Q104" s="3"/>
      <c r="U104" s="3"/>
    </row>
    <row r="105" spans="1:21" ht="22.5" customHeight="1" thickTop="1" x14ac:dyDescent="0.55000000000000004"/>
  </sheetData>
  <mergeCells count="29">
    <mergeCell ref="D98:F98"/>
    <mergeCell ref="H98:J98"/>
    <mergeCell ref="H94:J94"/>
    <mergeCell ref="D96:F96"/>
    <mergeCell ref="H96:J96"/>
    <mergeCell ref="D97:F97"/>
    <mergeCell ref="H97:J97"/>
    <mergeCell ref="D58:F58"/>
    <mergeCell ref="H58:J58"/>
    <mergeCell ref="D59:F59"/>
    <mergeCell ref="H59:J59"/>
    <mergeCell ref="D60:F60"/>
    <mergeCell ref="H60:J60"/>
    <mergeCell ref="D44:F44"/>
    <mergeCell ref="H44:J44"/>
    <mergeCell ref="D45:F45"/>
    <mergeCell ref="H45:J45"/>
    <mergeCell ref="H56:J56"/>
    <mergeCell ref="A19:B19"/>
    <mergeCell ref="D43:F43"/>
    <mergeCell ref="H43:J43"/>
    <mergeCell ref="H1:J1"/>
    <mergeCell ref="H2:J2"/>
    <mergeCell ref="D4:F4"/>
    <mergeCell ref="H4:J4"/>
    <mergeCell ref="D5:F5"/>
    <mergeCell ref="H5:J5"/>
    <mergeCell ref="D6:F6"/>
    <mergeCell ref="H6:J6"/>
  </mergeCells>
  <pageMargins left="0.8" right="0.8" top="0.48" bottom="0.5" header="0.5" footer="0.5"/>
  <pageSetup paperSize="9" scale="83" firstPageNumber="11" fitToHeight="4" orientation="portrait" useFirstPageNumber="1" r:id="rId1"/>
  <headerFooter>
    <oddFooter>&amp;Lหมายเหตุประกอบงบการเงินเป็นส่วนหนึ่งของงบการเงินนี้
&amp;C&amp;14&amp;P</oddFooter>
  </headerFooter>
  <rowBreaks count="3" manualBreakCount="3">
    <brk id="39" max="9" man="1"/>
    <brk id="54" max="9" man="1"/>
    <brk id="9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I37"/>
  <sheetViews>
    <sheetView view="pageBreakPreview" topLeftCell="B1" zoomScale="85" zoomScaleNormal="60" zoomScaleSheetLayoutView="85" workbookViewId="0">
      <pane ySplit="1" topLeftCell="A20" activePane="bottomLeft" state="frozen"/>
      <selection activeCell="G26" sqref="G26"/>
      <selection pane="bottomLeft" activeCell="AI33" sqref="AI33"/>
    </sheetView>
  </sheetViews>
  <sheetFormatPr defaultColWidth="9" defaultRowHeight="21.6" x14ac:dyDescent="0.55000000000000004"/>
  <cols>
    <col min="1" max="1" width="69.125" style="48" customWidth="1"/>
    <col min="2" max="2" width="10" style="48" customWidth="1"/>
    <col min="3" max="3" width="11.875" style="48" customWidth="1"/>
    <col min="4" max="4" width="1.125" style="48" customWidth="1"/>
    <col min="5" max="5" width="12.125" style="48" customWidth="1"/>
    <col min="6" max="6" width="1.125" style="48" customWidth="1"/>
    <col min="7" max="7" width="12.125" style="48" customWidth="1"/>
    <col min="8" max="8" width="1.125" style="48" customWidth="1"/>
    <col min="9" max="9" width="13.75" style="48" customWidth="1"/>
    <col min="10" max="10" width="1.125" style="48" customWidth="1"/>
    <col min="11" max="11" width="15.75" style="48" customWidth="1"/>
    <col min="12" max="12" width="1.125" style="48" customWidth="1"/>
    <col min="13" max="13" width="11.875" style="48" customWidth="1"/>
    <col min="14" max="14" width="1.125" style="48" customWidth="1"/>
    <col min="15" max="15" width="13.375" style="48" customWidth="1"/>
    <col min="16" max="16" width="0.625" style="48" customWidth="1"/>
    <col min="17" max="17" width="11.875" style="48" customWidth="1"/>
    <col min="18" max="18" width="1.125" style="48" customWidth="1"/>
    <col min="19" max="19" width="11.875" style="48" customWidth="1"/>
    <col min="20" max="20" width="1.125" style="48" customWidth="1"/>
    <col min="21" max="21" width="16.75" style="48" customWidth="1"/>
    <col min="22" max="22" width="1.125" style="48" customWidth="1"/>
    <col min="23" max="23" width="14.125" style="48" bestFit="1" customWidth="1"/>
    <col min="24" max="24" width="1.125" style="48" customWidth="1"/>
    <col min="25" max="25" width="13.75" style="48" customWidth="1"/>
    <col min="26" max="26" width="1.125" style="48" customWidth="1"/>
    <col min="27" max="27" width="13" style="48" customWidth="1"/>
    <col min="28" max="28" width="1.125" style="48" customWidth="1"/>
    <col min="29" max="29" width="12.125" style="48" customWidth="1"/>
    <col min="30" max="30" width="1.375" style="48" customWidth="1"/>
    <col min="31" max="31" width="14.625" style="48" bestFit="1" customWidth="1"/>
    <col min="32" max="32" width="1.125" style="48" customWidth="1"/>
    <col min="33" max="33" width="12.125" style="48" customWidth="1"/>
    <col min="34" max="34" width="1.125" style="48" customWidth="1"/>
    <col min="35" max="35" width="13.125" style="48" customWidth="1"/>
    <col min="36" max="36" width="12.125" style="48" customWidth="1"/>
    <col min="37" max="37" width="9.125" style="48" bestFit="1" customWidth="1"/>
    <col min="38" max="16384" width="9" style="48"/>
  </cols>
  <sheetData>
    <row r="1" spans="1:35" ht="24.6" x14ac:dyDescent="0.65">
      <c r="A1" s="45" t="s">
        <v>38</v>
      </c>
      <c r="B1" s="45"/>
      <c r="C1" s="46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6"/>
      <c r="T1" s="47"/>
      <c r="U1" s="46"/>
      <c r="V1" s="47"/>
      <c r="W1" s="46"/>
      <c r="X1" s="46"/>
      <c r="Y1" s="46"/>
      <c r="Z1" s="46"/>
      <c r="AA1" s="46"/>
      <c r="AB1" s="46"/>
      <c r="AC1" s="46"/>
      <c r="AD1" s="46"/>
      <c r="AE1" s="47"/>
      <c r="AF1" s="47"/>
      <c r="AG1" s="46"/>
      <c r="AH1" s="47"/>
    </row>
    <row r="2" spans="1:35" ht="24.6" x14ac:dyDescent="0.65">
      <c r="A2" s="45" t="s">
        <v>87</v>
      </c>
      <c r="B2" s="45"/>
      <c r="C2" s="46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6"/>
      <c r="T2" s="47"/>
      <c r="U2" s="46"/>
      <c r="V2" s="47"/>
      <c r="W2" s="46"/>
      <c r="X2" s="46"/>
      <c r="Y2" s="46"/>
      <c r="Z2" s="46"/>
      <c r="AA2" s="46"/>
      <c r="AB2" s="46"/>
      <c r="AC2" s="46"/>
      <c r="AD2" s="46"/>
      <c r="AE2" s="47"/>
      <c r="AF2" s="47"/>
      <c r="AG2" s="46"/>
      <c r="AH2" s="47"/>
    </row>
    <row r="3" spans="1:35" ht="24" x14ac:dyDescent="0.6">
      <c r="A3" s="45"/>
      <c r="B3" s="45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52" t="s">
        <v>80</v>
      </c>
    </row>
    <row r="4" spans="1:35" ht="23.4" x14ac:dyDescent="0.6">
      <c r="A4" s="45"/>
      <c r="B4" s="45"/>
      <c r="C4" s="284" t="s">
        <v>39</v>
      </c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4"/>
      <c r="AG4" s="284"/>
      <c r="AH4" s="284"/>
      <c r="AI4" s="284"/>
    </row>
    <row r="5" spans="1:35" ht="22.2" x14ac:dyDescent="0.6">
      <c r="A5" s="136"/>
      <c r="B5" s="136"/>
      <c r="C5" s="137"/>
      <c r="D5" s="137"/>
      <c r="E5" s="137"/>
      <c r="F5" s="137"/>
      <c r="G5" s="137"/>
      <c r="H5" s="137"/>
      <c r="J5" s="137"/>
      <c r="K5" s="100"/>
      <c r="L5" s="137"/>
      <c r="M5" s="137"/>
      <c r="N5" s="137"/>
      <c r="O5" s="61"/>
      <c r="P5" s="137"/>
      <c r="Q5" s="137"/>
      <c r="R5" s="137"/>
      <c r="S5" s="285" t="s">
        <v>86</v>
      </c>
      <c r="T5" s="285"/>
      <c r="U5" s="285"/>
      <c r="V5" s="285"/>
      <c r="W5" s="285"/>
      <c r="X5" s="285"/>
      <c r="Y5" s="285"/>
      <c r="Z5" s="137"/>
      <c r="AA5" s="137"/>
      <c r="AB5" s="137"/>
      <c r="AC5" s="137"/>
      <c r="AD5" s="137"/>
      <c r="AE5" s="137"/>
      <c r="AF5" s="137"/>
      <c r="AG5" s="137"/>
      <c r="AH5" s="137"/>
      <c r="AI5" s="137"/>
    </row>
    <row r="6" spans="1:35" ht="22.2" x14ac:dyDescent="0.6">
      <c r="A6" s="136"/>
      <c r="B6" s="136"/>
      <c r="C6" s="137"/>
      <c r="D6" s="137"/>
      <c r="E6" s="137"/>
      <c r="F6" s="137"/>
      <c r="G6" s="137"/>
      <c r="H6" s="137"/>
      <c r="I6" s="54"/>
      <c r="J6" s="137"/>
      <c r="K6" s="100"/>
      <c r="L6" s="137"/>
      <c r="M6" s="137"/>
      <c r="N6" s="137"/>
      <c r="O6" s="61"/>
      <c r="P6" s="137"/>
      <c r="Q6" s="137"/>
      <c r="R6" s="137"/>
      <c r="S6" s="219"/>
      <c r="T6" s="219"/>
      <c r="U6" s="219" t="s">
        <v>268</v>
      </c>
      <c r="V6" s="219"/>
      <c r="W6" s="219"/>
      <c r="X6" s="219"/>
      <c r="Y6" s="219"/>
      <c r="Z6" s="137"/>
      <c r="AA6" s="137"/>
      <c r="AB6" s="137"/>
      <c r="AC6" s="137"/>
      <c r="AD6" s="137"/>
      <c r="AE6" s="137"/>
      <c r="AF6" s="137"/>
      <c r="AG6" s="137"/>
      <c r="AH6" s="137"/>
      <c r="AI6" s="137"/>
    </row>
    <row r="7" spans="1:35" ht="22.2" x14ac:dyDescent="0.6">
      <c r="A7" s="136"/>
      <c r="B7" s="136"/>
      <c r="C7" s="137"/>
      <c r="D7" s="137"/>
      <c r="E7" s="137"/>
      <c r="F7" s="137"/>
      <c r="G7" s="137"/>
      <c r="H7" s="137"/>
      <c r="I7" s="54" t="s">
        <v>139</v>
      </c>
      <c r="J7" s="137"/>
      <c r="K7" s="100"/>
      <c r="L7" s="137"/>
      <c r="M7" s="137"/>
      <c r="N7" s="137"/>
      <c r="O7" s="61"/>
      <c r="P7" s="137"/>
      <c r="Q7" s="137"/>
      <c r="R7" s="137"/>
      <c r="S7" s="219"/>
      <c r="T7" s="219"/>
      <c r="U7" s="219" t="s">
        <v>269</v>
      </c>
      <c r="V7" s="219"/>
      <c r="W7" s="219"/>
      <c r="X7" s="219"/>
      <c r="Y7" s="219"/>
      <c r="Z7" s="137"/>
      <c r="AA7" s="137"/>
      <c r="AB7" s="137"/>
      <c r="AC7" s="137"/>
      <c r="AD7" s="137"/>
      <c r="AE7" s="137"/>
      <c r="AF7" s="137"/>
      <c r="AG7" s="137"/>
      <c r="AH7" s="137"/>
      <c r="AI7" s="137"/>
    </row>
    <row r="8" spans="1:35" x14ac:dyDescent="0.55000000000000004">
      <c r="A8" s="138"/>
      <c r="B8" s="138"/>
      <c r="C8" s="53"/>
      <c r="D8" s="3"/>
      <c r="E8" s="54"/>
      <c r="F8" s="54"/>
      <c r="G8" s="54"/>
      <c r="H8" s="54"/>
      <c r="I8" s="54" t="s">
        <v>35</v>
      </c>
      <c r="J8" s="54"/>
      <c r="K8" s="100" t="s">
        <v>36</v>
      </c>
      <c r="L8" s="54"/>
      <c r="M8" s="54"/>
      <c r="N8" s="54"/>
      <c r="O8" s="54"/>
      <c r="P8" s="54"/>
      <c r="Q8" s="3"/>
      <c r="R8" s="54"/>
      <c r="S8" s="222" t="s">
        <v>260</v>
      </c>
      <c r="T8" s="54"/>
      <c r="U8" s="54" t="s">
        <v>270</v>
      </c>
      <c r="V8" s="54"/>
      <c r="W8" s="54" t="s">
        <v>174</v>
      </c>
      <c r="X8" s="54"/>
      <c r="Y8" s="53" t="s">
        <v>88</v>
      </c>
      <c r="Z8" s="55"/>
      <c r="AA8" s="21"/>
      <c r="AB8" s="55"/>
      <c r="AC8" s="21"/>
      <c r="AD8" s="55"/>
      <c r="AE8" s="21"/>
      <c r="AF8" s="54"/>
      <c r="AG8" s="54"/>
      <c r="AH8" s="22"/>
      <c r="AI8" s="20"/>
    </row>
    <row r="9" spans="1:35" x14ac:dyDescent="0.55000000000000004">
      <c r="A9" s="138"/>
      <c r="B9" s="138"/>
      <c r="C9" s="53" t="s">
        <v>17</v>
      </c>
      <c r="D9" s="3"/>
      <c r="E9" s="54"/>
      <c r="F9" s="54"/>
      <c r="G9" s="54"/>
      <c r="H9" s="54"/>
      <c r="I9" s="54" t="s">
        <v>90</v>
      </c>
      <c r="J9" s="54"/>
      <c r="K9" s="100" t="s">
        <v>106</v>
      </c>
      <c r="L9" s="54"/>
      <c r="M9" s="54"/>
      <c r="N9" s="54"/>
      <c r="O9" s="218" t="s">
        <v>44</v>
      </c>
      <c r="P9" s="54"/>
      <c r="Q9" s="3"/>
      <c r="R9" s="54"/>
      <c r="S9" s="222" t="s">
        <v>261</v>
      </c>
      <c r="T9" s="54"/>
      <c r="U9" s="22" t="s">
        <v>271</v>
      </c>
      <c r="V9" s="54"/>
      <c r="W9" s="54" t="s">
        <v>175</v>
      </c>
      <c r="X9" s="54"/>
      <c r="Y9" s="53" t="s">
        <v>89</v>
      </c>
      <c r="Z9" s="55"/>
      <c r="AA9" s="110"/>
      <c r="AB9" s="110"/>
      <c r="AC9" s="110" t="s">
        <v>180</v>
      </c>
      <c r="AD9" s="55"/>
      <c r="AE9" s="21" t="s">
        <v>57</v>
      </c>
      <c r="AF9" s="54"/>
      <c r="AG9" s="54" t="s">
        <v>90</v>
      </c>
      <c r="AH9" s="22"/>
      <c r="AI9" s="20"/>
    </row>
    <row r="10" spans="1:35" x14ac:dyDescent="0.55000000000000004">
      <c r="A10" s="138"/>
      <c r="B10" s="138"/>
      <c r="C10" s="56" t="s">
        <v>50</v>
      </c>
      <c r="D10" s="54"/>
      <c r="E10" s="54" t="s">
        <v>24</v>
      </c>
      <c r="F10" s="54"/>
      <c r="G10" s="54"/>
      <c r="H10" s="54"/>
      <c r="I10" s="54" t="s">
        <v>140</v>
      </c>
      <c r="J10" s="54"/>
      <c r="K10" s="54" t="s">
        <v>107</v>
      </c>
      <c r="L10" s="54"/>
      <c r="M10" s="54" t="s">
        <v>65</v>
      </c>
      <c r="N10" s="54"/>
      <c r="O10" s="54" t="s">
        <v>31</v>
      </c>
      <c r="P10" s="54"/>
      <c r="Q10" s="54" t="s">
        <v>60</v>
      </c>
      <c r="R10" s="54"/>
      <c r="S10" s="223" t="s">
        <v>262</v>
      </c>
      <c r="T10" s="54"/>
      <c r="U10" s="197" t="s">
        <v>272</v>
      </c>
      <c r="V10" s="54"/>
      <c r="W10" s="54" t="s">
        <v>176</v>
      </c>
      <c r="X10" s="54"/>
      <c r="Y10" s="54" t="s">
        <v>91</v>
      </c>
      <c r="Z10" s="54"/>
      <c r="AA10" s="54"/>
      <c r="AB10" s="54"/>
      <c r="AC10" s="54" t="s">
        <v>181</v>
      </c>
      <c r="AD10" s="54"/>
      <c r="AE10" s="22" t="s">
        <v>25</v>
      </c>
      <c r="AF10" s="54"/>
      <c r="AG10" s="54" t="s">
        <v>92</v>
      </c>
      <c r="AH10" s="22"/>
      <c r="AI10" s="54" t="s">
        <v>57</v>
      </c>
    </row>
    <row r="11" spans="1:35" x14ac:dyDescent="0.55000000000000004">
      <c r="A11" s="139"/>
      <c r="B11" s="166" t="s">
        <v>1</v>
      </c>
      <c r="C11" s="57" t="s">
        <v>93</v>
      </c>
      <c r="D11" s="54"/>
      <c r="E11" s="58" t="s">
        <v>64</v>
      </c>
      <c r="F11" s="54"/>
      <c r="G11" s="30" t="s">
        <v>105</v>
      </c>
      <c r="H11" s="54"/>
      <c r="I11" s="58" t="s">
        <v>152</v>
      </c>
      <c r="J11" s="54"/>
      <c r="K11" s="171" t="s">
        <v>108</v>
      </c>
      <c r="L11" s="54"/>
      <c r="M11" s="58" t="s">
        <v>58</v>
      </c>
      <c r="N11" s="54"/>
      <c r="O11" s="58" t="s">
        <v>48</v>
      </c>
      <c r="P11" s="54"/>
      <c r="Q11" s="58" t="s">
        <v>94</v>
      </c>
      <c r="R11" s="54"/>
      <c r="S11" s="224" t="s">
        <v>263</v>
      </c>
      <c r="T11" s="54"/>
      <c r="U11" s="30" t="s">
        <v>273</v>
      </c>
      <c r="V11" s="54"/>
      <c r="W11" s="58" t="s">
        <v>177</v>
      </c>
      <c r="X11" s="54"/>
      <c r="Y11" s="58" t="s">
        <v>16</v>
      </c>
      <c r="Z11" s="54"/>
      <c r="AA11" s="58" t="s">
        <v>88</v>
      </c>
      <c r="AB11" s="54"/>
      <c r="AC11" s="58" t="s">
        <v>182</v>
      </c>
      <c r="AD11" s="54"/>
      <c r="AE11" s="198" t="s">
        <v>208</v>
      </c>
      <c r="AF11" s="54"/>
      <c r="AG11" s="58" t="s">
        <v>95</v>
      </c>
      <c r="AH11" s="22"/>
      <c r="AI11" s="58" t="s">
        <v>25</v>
      </c>
    </row>
    <row r="12" spans="1:35" ht="22.2" x14ac:dyDescent="0.6">
      <c r="A12" s="106" t="s">
        <v>224</v>
      </c>
      <c r="B12" s="106"/>
    </row>
    <row r="13" spans="1:35" ht="22.2" x14ac:dyDescent="0.6">
      <c r="A13" s="106" t="s">
        <v>225</v>
      </c>
      <c r="B13" s="106"/>
      <c r="C13" s="152">
        <v>8611242</v>
      </c>
      <c r="D13" s="149"/>
      <c r="E13" s="152">
        <v>57298909</v>
      </c>
      <c r="F13" s="152"/>
      <c r="G13" s="152">
        <v>3470021</v>
      </c>
      <c r="H13" s="149"/>
      <c r="I13" s="152">
        <v>3500083</v>
      </c>
      <c r="J13" s="149"/>
      <c r="K13" s="152">
        <v>-5159</v>
      </c>
      <c r="L13" s="149"/>
      <c r="M13" s="152">
        <v>929166</v>
      </c>
      <c r="N13" s="149"/>
      <c r="O13" s="152">
        <v>91815106</v>
      </c>
      <c r="P13" s="149"/>
      <c r="Q13" s="152">
        <v>-2909249</v>
      </c>
      <c r="R13" s="149"/>
      <c r="S13" s="152">
        <v>13812039</v>
      </c>
      <c r="T13" s="149"/>
      <c r="U13" s="152">
        <v>-3799448</v>
      </c>
      <c r="V13" s="142"/>
      <c r="W13" s="152">
        <v>-22453189</v>
      </c>
      <c r="X13" s="149"/>
      <c r="Y13" s="152">
        <v>-12440598</v>
      </c>
      <c r="Z13" s="149"/>
      <c r="AA13" s="152">
        <v>150269521</v>
      </c>
      <c r="AB13" s="149"/>
      <c r="AC13" s="152">
        <v>15000000</v>
      </c>
      <c r="AD13" s="68"/>
      <c r="AE13" s="152">
        <v>165269521</v>
      </c>
      <c r="AF13" s="68"/>
      <c r="AG13" s="152">
        <v>53032698</v>
      </c>
      <c r="AH13" s="61"/>
      <c r="AI13" s="152">
        <v>218302219</v>
      </c>
    </row>
    <row r="14" spans="1:35" ht="22.2" x14ac:dyDescent="0.6">
      <c r="A14" s="61" t="s">
        <v>212</v>
      </c>
      <c r="B14" s="61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60"/>
      <c r="AB14" s="25"/>
      <c r="AC14" s="60"/>
      <c r="AD14" s="25"/>
      <c r="AE14" s="60"/>
      <c r="AF14" s="25"/>
      <c r="AG14" s="25"/>
      <c r="AH14" s="25"/>
      <c r="AI14" s="25"/>
    </row>
    <row r="15" spans="1:35" ht="22.2" x14ac:dyDescent="0.6">
      <c r="A15" s="143" t="s">
        <v>218</v>
      </c>
      <c r="B15" s="143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152"/>
      <c r="T15" s="25"/>
      <c r="U15" s="25"/>
      <c r="V15" s="25"/>
      <c r="W15" s="25"/>
      <c r="X15" s="25"/>
      <c r="Y15" s="25"/>
      <c r="Z15" s="25"/>
      <c r="AA15" s="60"/>
      <c r="AB15" s="25"/>
      <c r="AC15" s="60"/>
      <c r="AD15" s="25"/>
      <c r="AE15" s="60"/>
      <c r="AF15" s="25"/>
      <c r="AG15" s="25"/>
      <c r="AH15" s="25"/>
      <c r="AI15" s="25"/>
    </row>
    <row r="16" spans="1:35" x14ac:dyDescent="0.55000000000000004">
      <c r="A16" s="63" t="s">
        <v>316</v>
      </c>
      <c r="B16" s="178">
        <v>31</v>
      </c>
      <c r="C16" s="147">
        <v>0</v>
      </c>
      <c r="D16" s="145"/>
      <c r="E16" s="147">
        <v>0</v>
      </c>
      <c r="F16" s="141"/>
      <c r="G16" s="147">
        <v>0</v>
      </c>
      <c r="H16" s="145"/>
      <c r="I16" s="147">
        <v>0</v>
      </c>
      <c r="J16" s="146"/>
      <c r="K16" s="147">
        <v>0</v>
      </c>
      <c r="L16" s="146"/>
      <c r="M16" s="147">
        <v>0</v>
      </c>
      <c r="N16" s="146"/>
      <c r="O16" s="154">
        <v>-4911623</v>
      </c>
      <c r="P16" s="145"/>
      <c r="Q16" s="147">
        <v>0</v>
      </c>
      <c r="R16" s="145"/>
      <c r="S16" s="147">
        <v>0</v>
      </c>
      <c r="T16" s="145"/>
      <c r="U16" s="147">
        <v>0</v>
      </c>
      <c r="V16" s="140"/>
      <c r="W16" s="147">
        <v>0</v>
      </c>
      <c r="X16" s="145"/>
      <c r="Y16" s="147">
        <f>SUM(S16:X16)</f>
        <v>0</v>
      </c>
      <c r="Z16" s="146"/>
      <c r="AA16" s="147">
        <f>Y16+SUM(C16:Q16)</f>
        <v>-4911623</v>
      </c>
      <c r="AB16" s="146"/>
      <c r="AC16" s="147">
        <v>0</v>
      </c>
      <c r="AD16" s="146"/>
      <c r="AE16" s="147">
        <f>SUM(AA16:AC16)</f>
        <v>-4911623</v>
      </c>
      <c r="AF16" s="73"/>
      <c r="AG16" s="153">
        <v>-2909486</v>
      </c>
      <c r="AH16" s="73"/>
      <c r="AI16" s="147">
        <f>SUM(AE16:AG16)</f>
        <v>-7821109</v>
      </c>
    </row>
    <row r="17" spans="1:35" ht="22.2" x14ac:dyDescent="0.6">
      <c r="A17" s="143" t="s">
        <v>219</v>
      </c>
      <c r="B17" s="143"/>
      <c r="C17" s="150">
        <f>SUM(C16:C16)</f>
        <v>0</v>
      </c>
      <c r="D17" s="148"/>
      <c r="E17" s="150">
        <f>SUM(E16:E16)</f>
        <v>0</v>
      </c>
      <c r="F17" s="152"/>
      <c r="G17" s="150">
        <f>SUM(G16:G16)</f>
        <v>0</v>
      </c>
      <c r="H17" s="148"/>
      <c r="I17" s="150">
        <f>SUM(I16:I16)</f>
        <v>0</v>
      </c>
      <c r="J17" s="149"/>
      <c r="K17" s="150">
        <f>SUM(K16:K16)</f>
        <v>0</v>
      </c>
      <c r="L17" s="149"/>
      <c r="M17" s="150">
        <f>SUM(M16:M16)</f>
        <v>0</v>
      </c>
      <c r="N17" s="149"/>
      <c r="O17" s="150">
        <f>SUM(O16:O16)</f>
        <v>-4911623</v>
      </c>
      <c r="P17" s="148"/>
      <c r="Q17" s="150">
        <f>SUM(Q16:Q16)</f>
        <v>0</v>
      </c>
      <c r="R17" s="148"/>
      <c r="S17" s="150">
        <f>SUM(S16:S16)</f>
        <v>0</v>
      </c>
      <c r="T17" s="148"/>
      <c r="U17" s="150">
        <f>SUM(U16:U16)</f>
        <v>0</v>
      </c>
      <c r="V17" s="142"/>
      <c r="W17" s="150">
        <f>SUM(W16:W16)</f>
        <v>0</v>
      </c>
      <c r="X17" s="148"/>
      <c r="Y17" s="150">
        <f>SUM(Y16:Y16)</f>
        <v>0</v>
      </c>
      <c r="Z17" s="149"/>
      <c r="AA17" s="150">
        <f>SUM(AA16:AA16)</f>
        <v>-4911623</v>
      </c>
      <c r="AB17" s="149"/>
      <c r="AC17" s="150">
        <f>SUM(AC16:AC16)</f>
        <v>0</v>
      </c>
      <c r="AD17" s="149"/>
      <c r="AE17" s="150">
        <f>SUM(AE16:AE16)</f>
        <v>-4911623</v>
      </c>
      <c r="AF17" s="74"/>
      <c r="AG17" s="150">
        <f>SUM(AG16:AG16)</f>
        <v>-2909486</v>
      </c>
      <c r="AH17" s="74"/>
      <c r="AI17" s="150">
        <f>SUM(AI16:AI16)</f>
        <v>-7821109</v>
      </c>
    </row>
    <row r="18" spans="1:35" ht="22.2" x14ac:dyDescent="0.6">
      <c r="A18" s="241" t="s">
        <v>178</v>
      </c>
      <c r="B18" s="107"/>
      <c r="C18" s="149"/>
      <c r="D18" s="148"/>
      <c r="E18" s="149"/>
      <c r="F18" s="149"/>
      <c r="G18" s="149"/>
      <c r="H18" s="148"/>
      <c r="I18" s="149"/>
      <c r="J18" s="149"/>
      <c r="K18" s="149"/>
      <c r="L18" s="149"/>
      <c r="M18" s="149"/>
      <c r="N18" s="149"/>
      <c r="O18" s="149"/>
      <c r="P18" s="148"/>
      <c r="Q18" s="149"/>
      <c r="R18" s="148"/>
      <c r="S18" s="149"/>
      <c r="T18" s="148"/>
      <c r="U18" s="149"/>
      <c r="V18" s="142"/>
      <c r="W18" s="149"/>
      <c r="X18" s="148"/>
      <c r="Y18" s="149"/>
      <c r="Z18" s="149"/>
      <c r="AA18" s="149"/>
      <c r="AB18" s="149"/>
      <c r="AC18" s="149"/>
      <c r="AD18" s="149"/>
      <c r="AE18" s="149"/>
      <c r="AF18" s="74"/>
      <c r="AG18" s="151"/>
      <c r="AH18" s="74"/>
      <c r="AI18" s="71"/>
    </row>
    <row r="19" spans="1:35" ht="22.2" x14ac:dyDescent="0.6">
      <c r="A19" s="63" t="s">
        <v>150</v>
      </c>
      <c r="B19" s="63"/>
      <c r="C19" s="141"/>
      <c r="D19" s="146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8"/>
      <c r="Q19" s="141"/>
      <c r="R19" s="148"/>
      <c r="S19" s="141"/>
      <c r="T19" s="141"/>
      <c r="U19" s="141"/>
      <c r="V19" s="141"/>
      <c r="W19" s="141"/>
      <c r="X19" s="141"/>
      <c r="Y19" s="141"/>
      <c r="Z19" s="149"/>
      <c r="AA19" s="141"/>
      <c r="AB19" s="149"/>
      <c r="AC19" s="141"/>
      <c r="AD19" s="149"/>
      <c r="AE19" s="141"/>
      <c r="AF19" s="74"/>
      <c r="AG19" s="141"/>
      <c r="AH19" s="74"/>
      <c r="AI19" s="141"/>
    </row>
    <row r="20" spans="1:35" ht="22.2" x14ac:dyDescent="0.6">
      <c r="A20" s="63" t="s">
        <v>151</v>
      </c>
      <c r="B20" s="63"/>
      <c r="C20" s="141">
        <v>0</v>
      </c>
      <c r="D20" s="146"/>
      <c r="E20" s="141">
        <v>0</v>
      </c>
      <c r="F20" s="141"/>
      <c r="G20" s="141">
        <v>0</v>
      </c>
      <c r="H20" s="141"/>
      <c r="I20" s="179">
        <v>686210</v>
      </c>
      <c r="J20" s="141"/>
      <c r="K20" s="141">
        <v>0</v>
      </c>
      <c r="L20" s="141"/>
      <c r="M20" s="141">
        <v>0</v>
      </c>
      <c r="N20" s="141"/>
      <c r="O20" s="141">
        <v>0</v>
      </c>
      <c r="P20" s="148"/>
      <c r="Q20" s="141">
        <v>0</v>
      </c>
      <c r="R20" s="148"/>
      <c r="S20" s="141">
        <v>0</v>
      </c>
      <c r="T20" s="141"/>
      <c r="U20" s="141">
        <v>4577</v>
      </c>
      <c r="V20" s="141"/>
      <c r="W20" s="179">
        <v>-1098591</v>
      </c>
      <c r="X20" s="141"/>
      <c r="Y20" s="141">
        <f>SUM(S20:W20)</f>
        <v>-1094014</v>
      </c>
      <c r="Z20" s="149"/>
      <c r="AA20" s="141">
        <f>Y20+SUM(C20:Q20)</f>
        <v>-407804</v>
      </c>
      <c r="AB20" s="149"/>
      <c r="AC20" s="141">
        <v>0</v>
      </c>
      <c r="AD20" s="149"/>
      <c r="AE20" s="141">
        <f>SUM(AA20:AC20)</f>
        <v>-407804</v>
      </c>
      <c r="AF20" s="74"/>
      <c r="AG20" s="179">
        <v>-883924</v>
      </c>
      <c r="AH20" s="74"/>
      <c r="AI20" s="141">
        <f>SUM(AE20:AG20)</f>
        <v>-1291728</v>
      </c>
    </row>
    <row r="21" spans="1:35" ht="22.2" x14ac:dyDescent="0.6">
      <c r="A21" s="63" t="s">
        <v>153</v>
      </c>
      <c r="B21" s="63"/>
      <c r="C21" s="141">
        <v>0</v>
      </c>
      <c r="D21" s="146"/>
      <c r="E21" s="141">
        <v>0</v>
      </c>
      <c r="F21" s="141"/>
      <c r="G21" s="141">
        <v>0</v>
      </c>
      <c r="H21" s="141"/>
      <c r="I21" s="179">
        <v>-113507</v>
      </c>
      <c r="J21" s="141"/>
      <c r="K21" s="141">
        <v>0</v>
      </c>
      <c r="L21" s="141"/>
      <c r="M21" s="141">
        <v>0</v>
      </c>
      <c r="N21" s="141"/>
      <c r="O21" s="141">
        <v>0</v>
      </c>
      <c r="P21" s="148"/>
      <c r="Q21" s="141">
        <v>0</v>
      </c>
      <c r="R21" s="148"/>
      <c r="S21" s="141">
        <v>0</v>
      </c>
      <c r="T21" s="141"/>
      <c r="U21" s="141">
        <v>0</v>
      </c>
      <c r="V21" s="141"/>
      <c r="W21" s="141">
        <v>0</v>
      </c>
      <c r="X21" s="141"/>
      <c r="Y21" s="141">
        <f>SUM(S21:W21)</f>
        <v>0</v>
      </c>
      <c r="Z21" s="149"/>
      <c r="AA21" s="141">
        <f>Y21+SUM(C21:Q21)</f>
        <v>-113507</v>
      </c>
      <c r="AB21" s="149"/>
      <c r="AC21" s="141">
        <v>0</v>
      </c>
      <c r="AD21" s="149"/>
      <c r="AE21" s="141">
        <f>SUM(AA21:AC21)</f>
        <v>-113507</v>
      </c>
      <c r="AF21" s="74"/>
      <c r="AG21" s="141">
        <v>0</v>
      </c>
      <c r="AH21" s="74"/>
      <c r="AI21" s="141">
        <f>SUM(AE21:AG21)</f>
        <v>-113507</v>
      </c>
    </row>
    <row r="22" spans="1:35" ht="22.2" x14ac:dyDescent="0.6">
      <c r="A22" s="63" t="s">
        <v>141</v>
      </c>
      <c r="B22" s="63"/>
      <c r="C22" s="141">
        <v>0</v>
      </c>
      <c r="D22" s="146"/>
      <c r="E22" s="141">
        <v>0</v>
      </c>
      <c r="F22" s="141"/>
      <c r="G22" s="141">
        <v>0</v>
      </c>
      <c r="H22" s="141"/>
      <c r="I22" s="141">
        <v>0</v>
      </c>
      <c r="J22" s="141"/>
      <c r="K22" s="141">
        <v>0</v>
      </c>
      <c r="L22" s="141"/>
      <c r="M22" s="141">
        <v>0</v>
      </c>
      <c r="N22" s="141"/>
      <c r="O22" s="141">
        <v>0</v>
      </c>
      <c r="P22" s="148"/>
      <c r="Q22" s="141">
        <v>0</v>
      </c>
      <c r="R22" s="148"/>
      <c r="S22" s="141">
        <v>0</v>
      </c>
      <c r="T22" s="141"/>
      <c r="U22" s="141">
        <v>0</v>
      </c>
      <c r="V22" s="141"/>
      <c r="W22" s="141">
        <v>0</v>
      </c>
      <c r="X22" s="141"/>
      <c r="Y22" s="141">
        <f>SUM(S22:W22)</f>
        <v>0</v>
      </c>
      <c r="Z22" s="149"/>
      <c r="AA22" s="141">
        <f>Y22+SUM(C22:Q22)</f>
        <v>0</v>
      </c>
      <c r="AB22" s="149"/>
      <c r="AC22" s="141">
        <v>0</v>
      </c>
      <c r="AD22" s="149"/>
      <c r="AE22" s="141">
        <f>SUM(AA22:AC22)</f>
        <v>0</v>
      </c>
      <c r="AF22" s="74"/>
      <c r="AG22" s="141">
        <v>399261</v>
      </c>
      <c r="AH22" s="74"/>
      <c r="AI22" s="141">
        <f>SUM(AE22:AG22)</f>
        <v>399261</v>
      </c>
    </row>
    <row r="23" spans="1:35" ht="22.2" x14ac:dyDescent="0.6">
      <c r="A23" s="63" t="s">
        <v>231</v>
      </c>
      <c r="B23" s="63"/>
      <c r="C23" s="147">
        <v>0</v>
      </c>
      <c r="D23" s="146"/>
      <c r="E23" s="147">
        <v>0</v>
      </c>
      <c r="F23" s="141"/>
      <c r="G23" s="147">
        <v>0</v>
      </c>
      <c r="H23" s="141"/>
      <c r="I23" s="147">
        <v>0</v>
      </c>
      <c r="J23" s="141"/>
      <c r="K23" s="147">
        <v>0</v>
      </c>
      <c r="L23" s="141"/>
      <c r="M23" s="147">
        <v>0</v>
      </c>
      <c r="N23" s="141"/>
      <c r="O23" s="147">
        <v>0</v>
      </c>
      <c r="P23" s="148"/>
      <c r="Q23" s="147">
        <v>0</v>
      </c>
      <c r="R23" s="148"/>
      <c r="S23" s="147">
        <v>0</v>
      </c>
      <c r="T23" s="141"/>
      <c r="U23" s="147">
        <v>0</v>
      </c>
      <c r="V23" s="141"/>
      <c r="W23" s="147">
        <v>0</v>
      </c>
      <c r="X23" s="141"/>
      <c r="Y23" s="147">
        <f>SUM(S23:W23)</f>
        <v>0</v>
      </c>
      <c r="Z23" s="149"/>
      <c r="AA23" s="147">
        <f>Y23+SUM(C23:Q23)</f>
        <v>0</v>
      </c>
      <c r="AB23" s="149"/>
      <c r="AC23" s="147">
        <v>0</v>
      </c>
      <c r="AD23" s="149"/>
      <c r="AE23" s="147">
        <f>SUM(AA23:AC23)</f>
        <v>0</v>
      </c>
      <c r="AF23" s="74"/>
      <c r="AG23" s="154">
        <v>-66</v>
      </c>
      <c r="AH23" s="74"/>
      <c r="AI23" s="147">
        <f>SUM(AE23:AG23)</f>
        <v>-66</v>
      </c>
    </row>
    <row r="24" spans="1:35" ht="22.2" x14ac:dyDescent="0.6">
      <c r="A24" s="108" t="s">
        <v>236</v>
      </c>
      <c r="B24" s="108"/>
      <c r="C24" s="150">
        <f>SUM(C20:C23)</f>
        <v>0</v>
      </c>
      <c r="D24" s="148"/>
      <c r="E24" s="150">
        <f>SUM(E20:E23)</f>
        <v>0</v>
      </c>
      <c r="F24" s="152"/>
      <c r="G24" s="150">
        <f>SUM(G20:G23)</f>
        <v>0</v>
      </c>
      <c r="H24" s="148"/>
      <c r="I24" s="150">
        <f>SUM(I20:I23)</f>
        <v>572703</v>
      </c>
      <c r="J24" s="149"/>
      <c r="K24" s="150">
        <f>SUM(K20:K23)</f>
        <v>0</v>
      </c>
      <c r="L24" s="149"/>
      <c r="M24" s="150">
        <f>SUM(M20:M23)</f>
        <v>0</v>
      </c>
      <c r="N24" s="149"/>
      <c r="O24" s="150">
        <f>SUM(O20:O23)</f>
        <v>0</v>
      </c>
      <c r="P24" s="148"/>
      <c r="Q24" s="150">
        <f>SUM(Q20:Q23)</f>
        <v>0</v>
      </c>
      <c r="R24" s="148"/>
      <c r="S24" s="150">
        <f>SUM(S20:S23)</f>
        <v>0</v>
      </c>
      <c r="T24" s="148"/>
      <c r="U24" s="150">
        <f>SUM(U20:U23)</f>
        <v>4577</v>
      </c>
      <c r="V24" s="142"/>
      <c r="W24" s="150">
        <f>SUM(W20:W23)</f>
        <v>-1098591</v>
      </c>
      <c r="X24" s="148"/>
      <c r="Y24" s="150">
        <f>SUM(Y20:Y23)</f>
        <v>-1094014</v>
      </c>
      <c r="Z24" s="149"/>
      <c r="AA24" s="150">
        <f>SUM(AA20:AA23)</f>
        <v>-521311</v>
      </c>
      <c r="AB24" s="149"/>
      <c r="AC24" s="150">
        <f>SUM(AC20:AC23)</f>
        <v>0</v>
      </c>
      <c r="AD24" s="149"/>
      <c r="AE24" s="150">
        <f>SUM(AE20:AE23)</f>
        <v>-521311</v>
      </c>
      <c r="AF24" s="74"/>
      <c r="AG24" s="150">
        <f>SUM(AG19:AG23)</f>
        <v>-484729</v>
      </c>
      <c r="AH24" s="74"/>
      <c r="AI24" s="150">
        <f>SUM(AI19:AI23)</f>
        <v>-1006040</v>
      </c>
    </row>
    <row r="25" spans="1:35" ht="22.2" x14ac:dyDescent="0.6">
      <c r="A25" s="69" t="s">
        <v>235</v>
      </c>
      <c r="B25" s="69"/>
      <c r="C25" s="150">
        <f>SUM(C17,C24)</f>
        <v>0</v>
      </c>
      <c r="D25" s="68"/>
      <c r="E25" s="150">
        <f>SUM(E17,E24)</f>
        <v>0</v>
      </c>
      <c r="F25" s="152"/>
      <c r="G25" s="150">
        <f>SUM(G17,G24)</f>
        <v>0</v>
      </c>
      <c r="H25" s="68"/>
      <c r="I25" s="150">
        <f>SUM(I17,I24)</f>
        <v>572703</v>
      </c>
      <c r="J25" s="149"/>
      <c r="K25" s="150">
        <f>SUM(K17,K24)</f>
        <v>0</v>
      </c>
      <c r="L25" s="149"/>
      <c r="M25" s="150">
        <f>SUM(M17,M24)</f>
        <v>0</v>
      </c>
      <c r="N25" s="149"/>
      <c r="O25" s="150">
        <f>SUM(O17,O24)</f>
        <v>-4911623</v>
      </c>
      <c r="P25" s="68"/>
      <c r="Q25" s="150">
        <f>SUM(Q17,Q24)</f>
        <v>0</v>
      </c>
      <c r="R25" s="68"/>
      <c r="S25" s="150">
        <f>SUM(S17,S24)</f>
        <v>0</v>
      </c>
      <c r="T25" s="68"/>
      <c r="U25" s="150">
        <f>SUM(U17,U24)</f>
        <v>4577</v>
      </c>
      <c r="V25" s="65"/>
      <c r="W25" s="150">
        <f>SUM(W17,W24)</f>
        <v>-1098591</v>
      </c>
      <c r="X25" s="68"/>
      <c r="Y25" s="150">
        <f>SUM(Y17,Y24)</f>
        <v>-1094014</v>
      </c>
      <c r="Z25" s="68"/>
      <c r="AA25" s="150">
        <f>SUM(AA17,AA24)</f>
        <v>-5432934</v>
      </c>
      <c r="AB25" s="68"/>
      <c r="AC25" s="150">
        <f>SUM(AC17,AC24)</f>
        <v>0</v>
      </c>
      <c r="AD25" s="68"/>
      <c r="AE25" s="150">
        <f>SUM(AE17,AE24)</f>
        <v>-5432934</v>
      </c>
      <c r="AF25" s="68"/>
      <c r="AG25" s="150">
        <f>SUM(AG17,AG24)</f>
        <v>-3394215</v>
      </c>
      <c r="AH25" s="68"/>
      <c r="AI25" s="150">
        <f>SUM(AI17,AI24)</f>
        <v>-8827149</v>
      </c>
    </row>
    <row r="26" spans="1:35" ht="22.2" x14ac:dyDescent="0.6">
      <c r="A26" s="69" t="s">
        <v>103</v>
      </c>
      <c r="B26" s="69"/>
      <c r="C26" s="149"/>
      <c r="D26" s="68"/>
      <c r="E26" s="149"/>
      <c r="F26" s="149"/>
      <c r="G26" s="149"/>
      <c r="H26" s="68"/>
      <c r="I26" s="149"/>
      <c r="J26" s="149"/>
      <c r="K26" s="149"/>
      <c r="L26" s="149"/>
      <c r="M26" s="149"/>
      <c r="N26" s="149"/>
      <c r="O26" s="149"/>
      <c r="P26" s="68"/>
      <c r="Q26" s="149"/>
      <c r="R26" s="68"/>
      <c r="S26" s="149"/>
      <c r="T26" s="68"/>
      <c r="U26" s="149"/>
      <c r="V26" s="65"/>
      <c r="W26" s="149"/>
      <c r="X26" s="68"/>
      <c r="Y26" s="149"/>
      <c r="Z26" s="68"/>
      <c r="AA26" s="149"/>
      <c r="AB26" s="68"/>
      <c r="AC26" s="149"/>
      <c r="AD26" s="68"/>
      <c r="AE26" s="149"/>
      <c r="AF26" s="68"/>
      <c r="AG26" s="71"/>
      <c r="AH26" s="68"/>
      <c r="AI26" s="71"/>
    </row>
    <row r="27" spans="1:35" x14ac:dyDescent="0.55000000000000004">
      <c r="A27" s="63" t="s">
        <v>96</v>
      </c>
      <c r="B27" s="63"/>
      <c r="C27" s="141">
        <v>0</v>
      </c>
      <c r="D27" s="146"/>
      <c r="E27" s="141">
        <v>0</v>
      </c>
      <c r="F27" s="141"/>
      <c r="G27" s="141">
        <v>0</v>
      </c>
      <c r="H27" s="141"/>
      <c r="I27" s="141">
        <v>0</v>
      </c>
      <c r="J27" s="141"/>
      <c r="K27" s="141">
        <v>0</v>
      </c>
      <c r="L27" s="141"/>
      <c r="M27" s="141">
        <v>0</v>
      </c>
      <c r="N27" s="141"/>
      <c r="O27" s="141">
        <v>18455806</v>
      </c>
      <c r="P27" s="141"/>
      <c r="Q27" s="141">
        <v>0</v>
      </c>
      <c r="R27" s="141"/>
      <c r="S27" s="141">
        <v>0</v>
      </c>
      <c r="T27" s="141"/>
      <c r="U27" s="141">
        <v>0</v>
      </c>
      <c r="V27" s="141"/>
      <c r="W27" s="141">
        <v>0</v>
      </c>
      <c r="X27" s="141"/>
      <c r="Y27" s="141">
        <f>SUM(S27:W27)</f>
        <v>0</v>
      </c>
      <c r="Z27" s="141"/>
      <c r="AA27" s="141">
        <f>Y27+SUM(C27:Q27)</f>
        <v>18455806</v>
      </c>
      <c r="AB27" s="141"/>
      <c r="AC27" s="141">
        <v>0</v>
      </c>
      <c r="AD27" s="141"/>
      <c r="AE27" s="141">
        <f>SUM(AA27:AC27)</f>
        <v>18455806</v>
      </c>
      <c r="AF27" s="141"/>
      <c r="AG27" s="179">
        <v>5642070</v>
      </c>
      <c r="AH27" s="141"/>
      <c r="AI27" s="141">
        <f>SUM(AE27:AG27)</f>
        <v>24097876</v>
      </c>
    </row>
    <row r="28" spans="1:35" x14ac:dyDescent="0.55000000000000004">
      <c r="A28" s="63" t="s">
        <v>97</v>
      </c>
      <c r="B28" s="63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4"/>
      <c r="P28" s="64"/>
      <c r="Q28" s="146"/>
      <c r="R28" s="64"/>
      <c r="S28" s="146"/>
      <c r="T28" s="146"/>
      <c r="U28" s="146"/>
      <c r="V28" s="140"/>
      <c r="W28" s="146"/>
      <c r="X28" s="146"/>
      <c r="Y28" s="146"/>
      <c r="Z28" s="64"/>
      <c r="AA28" s="141"/>
      <c r="AB28" s="64"/>
      <c r="AC28" s="141"/>
      <c r="AD28" s="64"/>
      <c r="AE28" s="141"/>
      <c r="AF28" s="64"/>
      <c r="AH28" s="64"/>
      <c r="AI28" s="141"/>
    </row>
    <row r="29" spans="1:35" x14ac:dyDescent="0.55000000000000004">
      <c r="A29" s="63" t="s">
        <v>248</v>
      </c>
      <c r="B29" s="178">
        <v>23</v>
      </c>
      <c r="C29" s="141">
        <v>0</v>
      </c>
      <c r="D29" s="146"/>
      <c r="E29" s="141">
        <v>0</v>
      </c>
      <c r="F29" s="141"/>
      <c r="G29" s="141">
        <v>0</v>
      </c>
      <c r="H29" s="146"/>
      <c r="I29" s="141">
        <v>0</v>
      </c>
      <c r="J29" s="146"/>
      <c r="K29" s="141">
        <v>0</v>
      </c>
      <c r="L29" s="146"/>
      <c r="M29" s="141">
        <v>0</v>
      </c>
      <c r="N29" s="146"/>
      <c r="O29" s="144">
        <v>-1078896</v>
      </c>
      <c r="P29" s="64"/>
      <c r="Q29" s="141">
        <v>0</v>
      </c>
      <c r="R29" s="64"/>
      <c r="S29" s="141">
        <v>0</v>
      </c>
      <c r="T29" s="141"/>
      <c r="U29" s="141">
        <v>0</v>
      </c>
      <c r="V29" s="141"/>
      <c r="W29" s="141">
        <v>0</v>
      </c>
      <c r="X29" s="141"/>
      <c r="Y29" s="141">
        <f>SUM(S29:W29)</f>
        <v>0</v>
      </c>
      <c r="Z29" s="64"/>
      <c r="AA29" s="141">
        <f>Y29+SUM(C29:Q29)</f>
        <v>-1078896</v>
      </c>
      <c r="AB29" s="64"/>
      <c r="AC29" s="141">
        <v>0</v>
      </c>
      <c r="AD29" s="64"/>
      <c r="AE29" s="141">
        <f>SUM(AA29:AC29)</f>
        <v>-1078896</v>
      </c>
      <c r="AF29" s="64"/>
      <c r="AG29" s="141">
        <v>699</v>
      </c>
      <c r="AH29" s="64"/>
      <c r="AI29" s="141">
        <f>SUM(AE29:AG29)</f>
        <v>-1078197</v>
      </c>
    </row>
    <row r="30" spans="1:35" x14ac:dyDescent="0.55000000000000004">
      <c r="A30" s="63" t="s">
        <v>118</v>
      </c>
      <c r="B30" s="63"/>
      <c r="C30" s="147">
        <v>0</v>
      </c>
      <c r="D30" s="146"/>
      <c r="E30" s="147">
        <v>0</v>
      </c>
      <c r="F30" s="141"/>
      <c r="G30" s="147">
        <v>0</v>
      </c>
      <c r="H30" s="146"/>
      <c r="I30" s="147">
        <v>0</v>
      </c>
      <c r="J30" s="146"/>
      <c r="K30" s="147">
        <v>0</v>
      </c>
      <c r="L30" s="146"/>
      <c r="M30" s="147">
        <v>0</v>
      </c>
      <c r="N30" s="146"/>
      <c r="O30" s="147">
        <v>0</v>
      </c>
      <c r="P30" s="146"/>
      <c r="Q30" s="147">
        <v>0</v>
      </c>
      <c r="R30" s="146"/>
      <c r="S30" s="154">
        <v>165479</v>
      </c>
      <c r="T30" s="146"/>
      <c r="U30" s="153">
        <v>-156486</v>
      </c>
      <c r="V30" s="116"/>
      <c r="W30" s="153">
        <v>-8246119</v>
      </c>
      <c r="X30" s="64"/>
      <c r="Y30" s="147">
        <f>SUM(S30:W30)</f>
        <v>-8237126</v>
      </c>
      <c r="Z30" s="64"/>
      <c r="AA30" s="147">
        <f>Y30+SUM(C30:Q30)</f>
        <v>-8237126</v>
      </c>
      <c r="AB30" s="64"/>
      <c r="AC30" s="147">
        <v>0</v>
      </c>
      <c r="AD30" s="64"/>
      <c r="AE30" s="147">
        <f>SUM(AA30:AC30)</f>
        <v>-8237126</v>
      </c>
      <c r="AF30" s="64"/>
      <c r="AG30" s="154">
        <v>-4684122</v>
      </c>
      <c r="AH30" s="64"/>
      <c r="AI30" s="172">
        <f>SUM(AE30:AG30)</f>
        <v>-12921248</v>
      </c>
    </row>
    <row r="31" spans="1:35" ht="22.2" x14ac:dyDescent="0.6">
      <c r="A31" s="69" t="s">
        <v>104</v>
      </c>
      <c r="B31" s="69"/>
      <c r="C31" s="150">
        <f>SUM(C27:C30)</f>
        <v>0</v>
      </c>
      <c r="D31" s="149"/>
      <c r="E31" s="150">
        <f>SUM(E27:E30)</f>
        <v>0</v>
      </c>
      <c r="F31" s="152"/>
      <c r="G31" s="150">
        <f>SUM(G27:G30)</f>
        <v>0</v>
      </c>
      <c r="H31" s="149"/>
      <c r="I31" s="150">
        <f>SUM(I27:I30)</f>
        <v>0</v>
      </c>
      <c r="J31" s="149"/>
      <c r="K31" s="150">
        <f>SUM(K27:K30)</f>
        <v>0</v>
      </c>
      <c r="L31" s="149"/>
      <c r="M31" s="150">
        <f>SUM(M27:M30)</f>
        <v>0</v>
      </c>
      <c r="N31" s="149"/>
      <c r="O31" s="150">
        <f>SUM(O27:O30)</f>
        <v>17376910</v>
      </c>
      <c r="P31" s="70"/>
      <c r="Q31" s="150">
        <f>SUM(Q27:Q30)</f>
        <v>0</v>
      </c>
      <c r="R31" s="70"/>
      <c r="S31" s="150">
        <f>SUM(S27:S30)</f>
        <v>165479</v>
      </c>
      <c r="T31" s="149"/>
      <c r="U31" s="150">
        <f>SUM(U27:U30)</f>
        <v>-156486</v>
      </c>
      <c r="V31" s="76"/>
      <c r="W31" s="150">
        <f>SUM(W27:W30)</f>
        <v>-8246119</v>
      </c>
      <c r="X31" s="70"/>
      <c r="Y31" s="150">
        <f>SUM(Y27:Y30)</f>
        <v>-8237126</v>
      </c>
      <c r="Z31" s="70"/>
      <c r="AA31" s="150">
        <f>SUM(AA27:AA30)</f>
        <v>9139784</v>
      </c>
      <c r="AB31" s="70"/>
      <c r="AC31" s="150">
        <f>SUM(AC27:AC30)</f>
        <v>0</v>
      </c>
      <c r="AD31" s="70"/>
      <c r="AE31" s="150">
        <f>SUM(AE27:AE30)</f>
        <v>9139784</v>
      </c>
      <c r="AF31" s="70"/>
      <c r="AG31" s="150">
        <f>SUM(AG27:AG30)</f>
        <v>958647</v>
      </c>
      <c r="AH31" s="70"/>
      <c r="AI31" s="150">
        <f>SUM(AI27:AI30)</f>
        <v>10098431</v>
      </c>
    </row>
    <row r="32" spans="1:35" x14ac:dyDescent="0.55000000000000004">
      <c r="A32" s="63" t="s">
        <v>179</v>
      </c>
      <c r="B32" s="178">
        <v>25</v>
      </c>
      <c r="C32" s="141">
        <v>0</v>
      </c>
      <c r="D32" s="146"/>
      <c r="E32" s="141">
        <v>0</v>
      </c>
      <c r="F32" s="141"/>
      <c r="G32" s="141">
        <v>0</v>
      </c>
      <c r="H32" s="146"/>
      <c r="I32" s="141">
        <v>0</v>
      </c>
      <c r="J32" s="146"/>
      <c r="K32" s="141">
        <v>0</v>
      </c>
      <c r="L32" s="146"/>
      <c r="M32" s="141">
        <v>0</v>
      </c>
      <c r="N32" s="146"/>
      <c r="O32" s="141">
        <v>-701107</v>
      </c>
      <c r="P32" s="64"/>
      <c r="Q32" s="141">
        <v>0</v>
      </c>
      <c r="R32" s="64"/>
      <c r="S32" s="141">
        <v>0</v>
      </c>
      <c r="T32" s="141"/>
      <c r="U32" s="141">
        <v>0</v>
      </c>
      <c r="V32" s="141"/>
      <c r="W32" s="141">
        <v>0</v>
      </c>
      <c r="X32" s="141"/>
      <c r="Y32" s="141">
        <f>SUM(S32:W32)</f>
        <v>0</v>
      </c>
      <c r="Z32" s="64"/>
      <c r="AA32" s="141">
        <f>Y32+SUM(C32:O32)</f>
        <v>-701107</v>
      </c>
      <c r="AB32" s="64"/>
      <c r="AC32" s="141">
        <v>0</v>
      </c>
      <c r="AD32" s="64"/>
      <c r="AE32" s="141">
        <f>SUM(AA32:AC32)</f>
        <v>-701107</v>
      </c>
      <c r="AF32" s="64"/>
      <c r="AG32" s="141">
        <v>0</v>
      </c>
      <c r="AH32" s="64"/>
      <c r="AI32" s="141">
        <f>SUM(AE32:AG32)</f>
        <v>-701107</v>
      </c>
    </row>
    <row r="33" spans="1:35" ht="22.8" thickBot="1" x14ac:dyDescent="0.65">
      <c r="A33" s="106" t="s">
        <v>226</v>
      </c>
      <c r="B33" s="106"/>
      <c r="C33" s="212">
        <f>C13+C31+C25+C32</f>
        <v>8611242</v>
      </c>
      <c r="D33" s="75"/>
      <c r="E33" s="212">
        <f>E13+E31+E25+E32</f>
        <v>57298909</v>
      </c>
      <c r="F33" s="75"/>
      <c r="G33" s="212">
        <f>G13+G31+G25+G32</f>
        <v>3470021</v>
      </c>
      <c r="H33" s="75"/>
      <c r="I33" s="212">
        <f>I13+I31+I25+I32</f>
        <v>4072786</v>
      </c>
      <c r="J33" s="75"/>
      <c r="K33" s="212">
        <f>K13+K31+K25+K32</f>
        <v>-5159</v>
      </c>
      <c r="L33" s="75"/>
      <c r="M33" s="212">
        <f>M13+M31+M25+M32</f>
        <v>929166</v>
      </c>
      <c r="N33" s="75"/>
      <c r="O33" s="212">
        <f>O13+O31+O25+O32</f>
        <v>103579286</v>
      </c>
      <c r="P33" s="75"/>
      <c r="Q33" s="212">
        <f>Q13+Q31+Q25+Q32</f>
        <v>-2909249</v>
      </c>
      <c r="R33" s="75"/>
      <c r="S33" s="212">
        <f>S13+S31+S25+S32</f>
        <v>13977518</v>
      </c>
      <c r="T33" s="75"/>
      <c r="U33" s="212">
        <f>U13+U31+U25+U32</f>
        <v>-3951357</v>
      </c>
      <c r="V33" s="75"/>
      <c r="W33" s="212">
        <f>W13+W31+W25+W32</f>
        <v>-31797899</v>
      </c>
      <c r="X33" s="75"/>
      <c r="Y33" s="212">
        <f>Y13+Y31+Y25+Y32</f>
        <v>-21771738</v>
      </c>
      <c r="Z33" s="75"/>
      <c r="AA33" s="212">
        <f>AA13+AA31+AA25+AA32</f>
        <v>153275264</v>
      </c>
      <c r="AB33" s="75"/>
      <c r="AC33" s="212">
        <f>AC13+AC31+AC25+AC32</f>
        <v>15000000</v>
      </c>
      <c r="AD33" s="75"/>
      <c r="AE33" s="212">
        <f>AE13+AE31+AE25+AE32</f>
        <v>168275264</v>
      </c>
      <c r="AF33" s="75"/>
      <c r="AG33" s="212">
        <f>AG13+AG31+AG25+AG32</f>
        <v>50597130</v>
      </c>
      <c r="AH33" s="75"/>
      <c r="AI33" s="212">
        <f>AI13+AI31+AI25+AI32</f>
        <v>218872394</v>
      </c>
    </row>
    <row r="34" spans="1:35" ht="22.2" thickTop="1" x14ac:dyDescent="0.55000000000000004"/>
    <row r="36" spans="1:35" x14ac:dyDescent="0.55000000000000004">
      <c r="C36" s="199"/>
      <c r="E36" s="199"/>
      <c r="G36" s="199"/>
      <c r="I36" s="199"/>
      <c r="K36" s="199"/>
      <c r="M36" s="199"/>
      <c r="O36" s="199"/>
      <c r="Q36" s="199"/>
      <c r="Y36" s="199"/>
      <c r="AA36" s="199"/>
      <c r="AC36" s="199"/>
      <c r="AE36" s="199"/>
      <c r="AG36" s="199"/>
      <c r="AI36" s="199"/>
    </row>
    <row r="37" spans="1:35" x14ac:dyDescent="0.55000000000000004">
      <c r="E37" s="199"/>
    </row>
  </sheetData>
  <mergeCells count="2">
    <mergeCell ref="C4:AI4"/>
    <mergeCell ref="S5:Y5"/>
  </mergeCells>
  <pageMargins left="0.25" right="0.25" top="0.75" bottom="0.75" header="0.3" footer="0.3"/>
  <pageSetup paperSize="9" scale="49" firstPageNumber="15" orientation="landscape" useFirstPageNumber="1" r:id="rId1"/>
  <headerFooter>
    <oddFooter>&amp;Lหมายเหตุประกอบงบการเงินเป็นส่วนหนึ่งของงบการเงินนี้
&amp;C&amp;14&amp;P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19372-E973-48CF-82AA-E6503DC4AC4A}">
  <sheetPr codeName="Sheet7">
    <pageSetUpPr fitToPage="1"/>
  </sheetPr>
  <dimension ref="A1:AK41"/>
  <sheetViews>
    <sheetView view="pageBreakPreview" topLeftCell="P1" zoomScale="72" zoomScaleNormal="50" zoomScaleSheetLayoutView="100" workbookViewId="0">
      <selection activeCell="S5" sqref="S5:AA5"/>
    </sheetView>
  </sheetViews>
  <sheetFormatPr defaultColWidth="9" defaultRowHeight="21.6" x14ac:dyDescent="0.55000000000000004"/>
  <cols>
    <col min="1" max="1" width="67.875" customWidth="1"/>
    <col min="2" max="2" width="10" customWidth="1"/>
    <col min="3" max="3" width="11.875" customWidth="1"/>
    <col min="4" max="4" width="1.125" customWidth="1"/>
    <col min="5" max="5" width="12.125" customWidth="1"/>
    <col min="6" max="6" width="1.125" customWidth="1"/>
    <col min="7" max="7" width="12.125" customWidth="1"/>
    <col min="8" max="8" width="1.125" customWidth="1"/>
    <col min="9" max="9" width="13.75" customWidth="1"/>
    <col min="10" max="10" width="1.125" customWidth="1"/>
    <col min="11" max="11" width="15.75" customWidth="1"/>
    <col min="12" max="12" width="1.125" customWidth="1"/>
    <col min="13" max="13" width="11.875" customWidth="1"/>
    <col min="14" max="14" width="1.125" customWidth="1"/>
    <col min="15" max="15" width="13.375" customWidth="1"/>
    <col min="16" max="16" width="1.25" customWidth="1"/>
    <col min="17" max="17" width="11.875" customWidth="1"/>
    <col min="18" max="18" width="1.125" customWidth="1"/>
    <col min="19" max="19" width="14.125" bestFit="1" customWidth="1"/>
    <col min="20" max="20" width="1.125" customWidth="1"/>
    <col min="21" max="21" width="20.125" bestFit="1" customWidth="1"/>
    <col min="22" max="22" width="1.5" customWidth="1"/>
    <col min="23" max="23" width="20.125" bestFit="1" customWidth="1"/>
    <col min="24" max="24" width="1.125" customWidth="1"/>
    <col min="25" max="25" width="14.125" bestFit="1" customWidth="1"/>
    <col min="26" max="26" width="1.125" customWidth="1"/>
    <col min="27" max="27" width="13.75" customWidth="1"/>
    <col min="28" max="28" width="1.125" customWidth="1"/>
    <col min="29" max="29" width="13.625" bestFit="1" customWidth="1"/>
    <col min="30" max="30" width="1.125" customWidth="1"/>
    <col min="31" max="31" width="12.125" customWidth="1"/>
    <col min="32" max="32" width="1.375" customWidth="1"/>
    <col min="33" max="33" width="14.625" bestFit="1" customWidth="1"/>
    <col min="34" max="34" width="1.125" customWidth="1"/>
    <col min="35" max="35" width="12.125" customWidth="1"/>
    <col min="36" max="36" width="1.125" customWidth="1"/>
    <col min="37" max="37" width="17" bestFit="1" customWidth="1"/>
    <col min="38" max="38" width="12.125" customWidth="1"/>
    <col min="39" max="39" width="9.125" bestFit="1" customWidth="1"/>
  </cols>
  <sheetData>
    <row r="1" spans="1:37" ht="24.6" x14ac:dyDescent="0.65">
      <c r="A1" s="243" t="s">
        <v>38</v>
      </c>
      <c r="B1" s="243"/>
      <c r="C1" s="244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4"/>
      <c r="T1" s="245"/>
      <c r="U1" s="244"/>
      <c r="V1" s="245"/>
      <c r="W1" s="244"/>
      <c r="X1" s="245"/>
      <c r="Y1" s="244"/>
      <c r="Z1" s="244"/>
      <c r="AA1" s="244"/>
      <c r="AB1" s="244"/>
      <c r="AC1" s="244"/>
      <c r="AD1" s="244"/>
      <c r="AE1" s="244"/>
      <c r="AF1" s="244"/>
      <c r="AG1" s="245"/>
      <c r="AH1" s="245"/>
      <c r="AI1" s="244"/>
      <c r="AJ1" s="245"/>
    </row>
    <row r="2" spans="1:37" ht="24.6" x14ac:dyDescent="0.65">
      <c r="A2" s="243" t="s">
        <v>87</v>
      </c>
      <c r="B2" s="243"/>
      <c r="C2" s="244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4"/>
      <c r="T2" s="245"/>
      <c r="U2" s="244"/>
      <c r="V2" s="245"/>
      <c r="W2" s="244"/>
      <c r="X2" s="245"/>
      <c r="Y2" s="244"/>
      <c r="Z2" s="244"/>
      <c r="AA2" s="244"/>
      <c r="AB2" s="244"/>
      <c r="AC2" s="244"/>
      <c r="AD2" s="244"/>
      <c r="AE2" s="244"/>
      <c r="AF2" s="244"/>
      <c r="AG2" s="245"/>
      <c r="AH2" s="245"/>
      <c r="AI2" s="244"/>
      <c r="AJ2" s="245"/>
    </row>
    <row r="3" spans="1:37" ht="24" x14ac:dyDescent="0.6">
      <c r="A3" s="243"/>
      <c r="B3" s="243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6" t="s">
        <v>80</v>
      </c>
    </row>
    <row r="4" spans="1:37" ht="23.4" x14ac:dyDescent="0.6">
      <c r="A4" s="243"/>
      <c r="B4" s="243"/>
      <c r="C4" s="284" t="s">
        <v>39</v>
      </c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4"/>
      <c r="AG4" s="284"/>
      <c r="AH4" s="284"/>
      <c r="AI4" s="284"/>
      <c r="AJ4" s="284"/>
      <c r="AK4" s="284"/>
    </row>
    <row r="5" spans="1:37" ht="22.2" x14ac:dyDescent="0.6">
      <c r="A5" s="247"/>
      <c r="B5" s="247"/>
      <c r="C5" s="248"/>
      <c r="D5" s="248"/>
      <c r="E5" s="248"/>
      <c r="F5" s="248"/>
      <c r="G5" s="248"/>
      <c r="H5" s="248"/>
      <c r="J5" s="248"/>
      <c r="K5" s="82"/>
      <c r="L5" s="248"/>
      <c r="M5" s="248"/>
      <c r="N5" s="248"/>
      <c r="O5" s="248"/>
      <c r="P5" s="248"/>
      <c r="Q5" s="248"/>
      <c r="R5" s="248"/>
      <c r="S5" s="286" t="s">
        <v>86</v>
      </c>
      <c r="T5" s="286"/>
      <c r="U5" s="286"/>
      <c r="V5" s="286"/>
      <c r="W5" s="286"/>
      <c r="X5" s="286"/>
      <c r="Y5" s="286"/>
      <c r="Z5" s="286"/>
      <c r="AA5" s="286"/>
      <c r="AB5" s="248"/>
      <c r="AC5" s="248"/>
      <c r="AD5" s="248"/>
      <c r="AE5" s="248"/>
      <c r="AF5" s="248"/>
      <c r="AG5" s="248"/>
      <c r="AH5" s="248"/>
      <c r="AI5" s="248"/>
      <c r="AJ5" s="248"/>
      <c r="AK5" s="248"/>
    </row>
    <row r="6" spans="1:37" ht="22.2" x14ac:dyDescent="0.6">
      <c r="A6" s="247"/>
      <c r="B6" s="247"/>
      <c r="C6" s="248"/>
      <c r="D6" s="248"/>
      <c r="E6" s="248"/>
      <c r="F6" s="248"/>
      <c r="G6" s="248"/>
      <c r="H6" s="248"/>
      <c r="I6" s="225"/>
      <c r="J6" s="248"/>
      <c r="K6" s="82"/>
      <c r="L6" s="248"/>
      <c r="M6" s="248"/>
      <c r="N6" s="248"/>
      <c r="O6" s="248"/>
      <c r="P6" s="248"/>
      <c r="Q6" s="248"/>
      <c r="R6" s="248"/>
      <c r="S6" s="82"/>
      <c r="T6" s="82"/>
      <c r="U6" s="82"/>
      <c r="V6" s="82"/>
      <c r="W6" s="225" t="s">
        <v>268</v>
      </c>
      <c r="X6" s="82"/>
      <c r="Y6" s="82"/>
      <c r="Z6" s="82"/>
      <c r="AA6" s="82"/>
      <c r="AB6" s="248"/>
      <c r="AC6" s="248"/>
      <c r="AD6" s="248"/>
      <c r="AE6" s="248"/>
      <c r="AF6" s="248"/>
      <c r="AG6" s="248"/>
      <c r="AH6" s="248"/>
      <c r="AI6" s="248"/>
      <c r="AJ6" s="248"/>
      <c r="AK6" s="248"/>
    </row>
    <row r="7" spans="1:37" ht="22.2" x14ac:dyDescent="0.6">
      <c r="A7" s="247"/>
      <c r="B7" s="247"/>
      <c r="C7" s="248"/>
      <c r="D7" s="248"/>
      <c r="E7" s="248"/>
      <c r="F7" s="248"/>
      <c r="G7" s="248"/>
      <c r="H7" s="248"/>
      <c r="I7" s="225" t="s">
        <v>139</v>
      </c>
      <c r="J7" s="248"/>
      <c r="K7" s="82"/>
      <c r="L7" s="248"/>
      <c r="M7" s="248"/>
      <c r="N7" s="248"/>
      <c r="O7" s="248"/>
      <c r="P7" s="248"/>
      <c r="Q7" s="248"/>
      <c r="R7" s="248"/>
      <c r="S7" s="82"/>
      <c r="T7" s="82"/>
      <c r="U7" s="225" t="s">
        <v>264</v>
      </c>
      <c r="V7" s="82"/>
      <c r="W7" s="225" t="s">
        <v>269</v>
      </c>
      <c r="X7" s="82"/>
      <c r="Y7" s="82"/>
      <c r="Z7" s="82"/>
      <c r="AA7" s="82"/>
      <c r="AB7" s="248"/>
      <c r="AC7" s="248"/>
      <c r="AD7" s="248"/>
      <c r="AE7" s="248"/>
      <c r="AF7" s="248"/>
      <c r="AG7" s="248"/>
      <c r="AH7" s="248"/>
      <c r="AI7" s="248"/>
      <c r="AJ7" s="248"/>
      <c r="AK7" s="248"/>
    </row>
    <row r="8" spans="1:37" x14ac:dyDescent="0.55000000000000004">
      <c r="A8" s="249"/>
      <c r="B8" s="249"/>
      <c r="C8" s="250"/>
      <c r="D8" s="251"/>
      <c r="E8" s="225"/>
      <c r="F8" s="225"/>
      <c r="G8" s="225"/>
      <c r="H8" s="225"/>
      <c r="I8" s="225" t="s">
        <v>35</v>
      </c>
      <c r="J8" s="225"/>
      <c r="K8" s="82" t="s">
        <v>36</v>
      </c>
      <c r="L8" s="225"/>
      <c r="M8" s="225"/>
      <c r="N8" s="225"/>
      <c r="O8" s="225"/>
      <c r="P8" s="225"/>
      <c r="Q8" s="251"/>
      <c r="R8" s="225"/>
      <c r="S8" s="222" t="s">
        <v>260</v>
      </c>
      <c r="T8" s="225"/>
      <c r="U8" s="225" t="s">
        <v>261</v>
      </c>
      <c r="V8" s="225"/>
      <c r="W8" s="225" t="s">
        <v>270</v>
      </c>
      <c r="X8" s="225"/>
      <c r="Y8" s="225" t="s">
        <v>174</v>
      </c>
      <c r="Z8" s="225"/>
      <c r="AA8" s="250" t="s">
        <v>88</v>
      </c>
      <c r="AB8" s="251"/>
      <c r="AC8" s="222"/>
      <c r="AD8" s="251"/>
      <c r="AE8" s="222"/>
      <c r="AF8" s="251"/>
      <c r="AG8" s="222"/>
      <c r="AH8" s="225"/>
      <c r="AI8" s="225"/>
      <c r="AJ8" s="222"/>
      <c r="AK8" s="252"/>
    </row>
    <row r="9" spans="1:37" x14ac:dyDescent="0.55000000000000004">
      <c r="A9" s="249"/>
      <c r="B9" s="249"/>
      <c r="C9" s="250" t="s">
        <v>17</v>
      </c>
      <c r="D9" s="251"/>
      <c r="E9" s="225"/>
      <c r="F9" s="225"/>
      <c r="G9" s="225"/>
      <c r="H9" s="225"/>
      <c r="I9" s="225" t="s">
        <v>90</v>
      </c>
      <c r="J9" s="225"/>
      <c r="K9" s="82" t="s">
        <v>106</v>
      </c>
      <c r="L9" s="225"/>
      <c r="M9" s="225"/>
      <c r="N9" s="225"/>
      <c r="O9" s="250" t="s">
        <v>44</v>
      </c>
      <c r="P9" s="250"/>
      <c r="Q9" s="251"/>
      <c r="R9" s="225"/>
      <c r="S9" s="222" t="s">
        <v>261</v>
      </c>
      <c r="T9" s="225"/>
      <c r="U9" s="222" t="s">
        <v>265</v>
      </c>
      <c r="V9" s="225"/>
      <c r="W9" s="222" t="s">
        <v>271</v>
      </c>
      <c r="X9" s="225"/>
      <c r="Y9" s="225" t="s">
        <v>175</v>
      </c>
      <c r="Z9" s="225"/>
      <c r="AA9" s="250" t="s">
        <v>89</v>
      </c>
      <c r="AB9" s="251"/>
      <c r="AE9" t="s">
        <v>180</v>
      </c>
      <c r="AF9" s="251"/>
      <c r="AG9" s="222" t="s">
        <v>57</v>
      </c>
      <c r="AH9" s="225"/>
      <c r="AI9" s="225" t="s">
        <v>90</v>
      </c>
      <c r="AJ9" s="222"/>
      <c r="AK9" s="252"/>
    </row>
    <row r="10" spans="1:37" x14ac:dyDescent="0.55000000000000004">
      <c r="A10" s="249"/>
      <c r="B10" s="249"/>
      <c r="C10" s="225" t="s">
        <v>50</v>
      </c>
      <c r="D10" s="225"/>
      <c r="E10" s="225" t="s">
        <v>24</v>
      </c>
      <c r="F10" s="225"/>
      <c r="G10" s="225"/>
      <c r="H10" s="225"/>
      <c r="I10" s="225" t="s">
        <v>140</v>
      </c>
      <c r="J10" s="225"/>
      <c r="K10" s="225" t="s">
        <v>107</v>
      </c>
      <c r="L10" s="225"/>
      <c r="M10" s="225" t="s">
        <v>65</v>
      </c>
      <c r="N10" s="225"/>
      <c r="O10" s="225" t="s">
        <v>31</v>
      </c>
      <c r="P10" s="225"/>
      <c r="Q10" s="225" t="s">
        <v>60</v>
      </c>
      <c r="R10" s="225"/>
      <c r="S10" s="223" t="s">
        <v>262</v>
      </c>
      <c r="T10" s="225"/>
      <c r="U10" s="223" t="s">
        <v>266</v>
      </c>
      <c r="V10" s="225"/>
      <c r="W10" s="223" t="s">
        <v>272</v>
      </c>
      <c r="X10" s="225"/>
      <c r="Y10" s="225" t="s">
        <v>176</v>
      </c>
      <c r="Z10" s="225"/>
      <c r="AA10" s="225" t="s">
        <v>91</v>
      </c>
      <c r="AB10" s="225"/>
      <c r="AC10" s="225"/>
      <c r="AD10" s="225"/>
      <c r="AE10" s="225" t="s">
        <v>181</v>
      </c>
      <c r="AF10" s="225"/>
      <c r="AG10" s="222" t="s">
        <v>25</v>
      </c>
      <c r="AH10" s="225"/>
      <c r="AI10" s="225" t="s">
        <v>92</v>
      </c>
      <c r="AJ10" s="222"/>
      <c r="AK10" s="225" t="s">
        <v>57</v>
      </c>
    </row>
    <row r="11" spans="1:37" x14ac:dyDescent="0.55000000000000004">
      <c r="A11" s="221"/>
      <c r="B11" s="253" t="s">
        <v>1</v>
      </c>
      <c r="C11" s="57" t="s">
        <v>93</v>
      </c>
      <c r="D11" s="225"/>
      <c r="E11" s="57" t="s">
        <v>64</v>
      </c>
      <c r="F11" s="225"/>
      <c r="G11" s="224" t="s">
        <v>105</v>
      </c>
      <c r="H11" s="225"/>
      <c r="I11" s="57" t="s">
        <v>152</v>
      </c>
      <c r="J11" s="225"/>
      <c r="K11" s="254" t="s">
        <v>108</v>
      </c>
      <c r="L11" s="225"/>
      <c r="M11" s="57" t="s">
        <v>58</v>
      </c>
      <c r="N11" s="225"/>
      <c r="O11" s="57" t="s">
        <v>48</v>
      </c>
      <c r="P11" s="225"/>
      <c r="Q11" s="57" t="s">
        <v>94</v>
      </c>
      <c r="R11" s="225"/>
      <c r="S11" s="224" t="s">
        <v>263</v>
      </c>
      <c r="T11" s="225"/>
      <c r="U11" s="224" t="s">
        <v>267</v>
      </c>
      <c r="V11" s="225"/>
      <c r="W11" s="224" t="s">
        <v>273</v>
      </c>
      <c r="X11" s="225"/>
      <c r="Y11" s="57" t="s">
        <v>177</v>
      </c>
      <c r="Z11" s="225"/>
      <c r="AA11" s="57" t="s">
        <v>16</v>
      </c>
      <c r="AB11" s="225"/>
      <c r="AC11" s="57" t="s">
        <v>88</v>
      </c>
      <c r="AD11" s="225"/>
      <c r="AE11" s="57" t="s">
        <v>182</v>
      </c>
      <c r="AF11" s="225"/>
      <c r="AG11" s="224" t="s">
        <v>208</v>
      </c>
      <c r="AH11" s="225"/>
      <c r="AI11" s="57" t="s">
        <v>95</v>
      </c>
      <c r="AJ11" s="222"/>
      <c r="AK11" s="57" t="s">
        <v>25</v>
      </c>
    </row>
    <row r="12" spans="1:37" ht="22.2" x14ac:dyDescent="0.6">
      <c r="A12" s="255" t="s">
        <v>250</v>
      </c>
      <c r="B12" s="255"/>
    </row>
    <row r="13" spans="1:37" ht="22.2" x14ac:dyDescent="0.6">
      <c r="A13" s="255" t="s">
        <v>251</v>
      </c>
      <c r="B13" s="255"/>
      <c r="C13" s="256">
        <v>8611242</v>
      </c>
      <c r="D13" s="256"/>
      <c r="E13" s="256">
        <v>57298909</v>
      </c>
      <c r="F13" s="256"/>
      <c r="G13" s="256">
        <v>3470021</v>
      </c>
      <c r="H13" s="256"/>
      <c r="I13" s="256">
        <v>4072786</v>
      </c>
      <c r="J13" s="256"/>
      <c r="K13" s="256">
        <v>-5159</v>
      </c>
      <c r="L13" s="256"/>
      <c r="M13" s="256">
        <v>929166</v>
      </c>
      <c r="N13" s="256"/>
      <c r="O13" s="256">
        <v>103579286</v>
      </c>
      <c r="P13" s="256"/>
      <c r="Q13" s="256">
        <v>-2909249</v>
      </c>
      <c r="R13" s="256"/>
      <c r="S13" s="256">
        <v>13977518</v>
      </c>
      <c r="T13" s="256"/>
      <c r="U13" s="152">
        <v>0</v>
      </c>
      <c r="V13" s="256"/>
      <c r="W13" s="256">
        <v>-3951357</v>
      </c>
      <c r="X13" s="256"/>
      <c r="Y13" s="256">
        <v>-31797899</v>
      </c>
      <c r="Z13" s="256"/>
      <c r="AA13" s="152">
        <f>SUM(S13:Y13)</f>
        <v>-21771738</v>
      </c>
      <c r="AB13" s="256"/>
      <c r="AC13" s="152">
        <f>AA13+SUM(C13:Q13)</f>
        <v>153275264</v>
      </c>
      <c r="AD13" s="256"/>
      <c r="AE13" s="191">
        <v>15000000</v>
      </c>
      <c r="AF13" s="256"/>
      <c r="AG13" s="207">
        <v>168275264</v>
      </c>
      <c r="AH13" s="256"/>
      <c r="AI13" s="256">
        <v>50597130</v>
      </c>
      <c r="AJ13" s="248"/>
      <c r="AK13" s="152">
        <f>SUM(AG13:AI13)</f>
        <v>218872394</v>
      </c>
    </row>
    <row r="14" spans="1:37" x14ac:dyDescent="0.55000000000000004">
      <c r="A14" s="221" t="s">
        <v>227</v>
      </c>
      <c r="B14" s="253">
        <v>3</v>
      </c>
      <c r="C14" s="147">
        <v>0</v>
      </c>
      <c r="D14" s="257"/>
      <c r="E14" s="147">
        <v>0</v>
      </c>
      <c r="F14" s="257"/>
      <c r="G14" s="147">
        <v>0</v>
      </c>
      <c r="H14" s="145"/>
      <c r="I14" s="147">
        <v>0</v>
      </c>
      <c r="J14" s="146"/>
      <c r="K14" s="147">
        <v>0</v>
      </c>
      <c r="L14" s="146"/>
      <c r="M14" s="147">
        <v>0</v>
      </c>
      <c r="N14" s="257"/>
      <c r="O14" s="257">
        <v>-2175091</v>
      </c>
      <c r="P14" s="257"/>
      <c r="Q14" s="147">
        <v>0</v>
      </c>
      <c r="R14" s="257"/>
      <c r="S14" s="147">
        <v>0</v>
      </c>
      <c r="T14" s="145"/>
      <c r="U14" s="147">
        <v>-611448</v>
      </c>
      <c r="V14" s="145"/>
      <c r="W14" s="147">
        <v>7075936</v>
      </c>
      <c r="X14" s="140"/>
      <c r="Y14" s="147">
        <v>0</v>
      </c>
      <c r="Z14" s="145"/>
      <c r="AA14" s="147">
        <f>SUM(S14:Z14)</f>
        <v>6464488</v>
      </c>
      <c r="AB14" s="257"/>
      <c r="AC14" s="147">
        <f>AA14+SUM(C14:Q14)</f>
        <v>4289397</v>
      </c>
      <c r="AD14" s="257"/>
      <c r="AE14" s="147">
        <v>0</v>
      </c>
      <c r="AF14" s="257"/>
      <c r="AG14" s="147">
        <v>4289397</v>
      </c>
      <c r="AH14" s="257"/>
      <c r="AI14" s="257">
        <v>-484972</v>
      </c>
      <c r="AK14" s="147">
        <f>SUM(AG14:AI14)</f>
        <v>3804425</v>
      </c>
    </row>
    <row r="15" spans="1:37" ht="22.2" x14ac:dyDescent="0.6">
      <c r="A15" s="255" t="s">
        <v>252</v>
      </c>
      <c r="B15" s="255"/>
      <c r="C15" s="208">
        <f>SUM(C13:C14)</f>
        <v>8611242</v>
      </c>
      <c r="D15" s="148"/>
      <c r="E15" s="208">
        <f>SUM(E13:E14)</f>
        <v>57298909</v>
      </c>
      <c r="F15" s="152"/>
      <c r="G15" s="208">
        <f>SUM(G13:G14)</f>
        <v>3470021</v>
      </c>
      <c r="H15" s="148"/>
      <c r="I15" s="208">
        <f>SUM(I13:I14)</f>
        <v>4072786</v>
      </c>
      <c r="J15" s="149"/>
      <c r="K15" s="208">
        <f>SUM(K13:K14)</f>
        <v>-5159</v>
      </c>
      <c r="L15" s="149"/>
      <c r="M15" s="208">
        <f>SUM(M13:M14)</f>
        <v>929166</v>
      </c>
      <c r="N15" s="149"/>
      <c r="O15" s="208">
        <f>SUM(O13:O14)</f>
        <v>101404195</v>
      </c>
      <c r="P15" s="152"/>
      <c r="Q15" s="208">
        <f>SUM(Q13:Q14)</f>
        <v>-2909249</v>
      </c>
      <c r="R15" s="148"/>
      <c r="S15" s="208">
        <f>SUM(S13:S14)</f>
        <v>13977518</v>
      </c>
      <c r="T15" s="148"/>
      <c r="U15" s="208">
        <f>SUM(U13:U14)</f>
        <v>-611448</v>
      </c>
      <c r="V15" s="148"/>
      <c r="W15" s="208">
        <f>SUM(W13:W14)</f>
        <v>3124579</v>
      </c>
      <c r="X15" s="142"/>
      <c r="Y15" s="208">
        <f>SUM(Y13:Y14)</f>
        <v>-31797899</v>
      </c>
      <c r="Z15" s="148"/>
      <c r="AA15" s="208">
        <f>SUM(AA13:AA14)</f>
        <v>-15307250</v>
      </c>
      <c r="AB15" s="149"/>
      <c r="AC15" s="208">
        <f>SUM(AC13:AC14)</f>
        <v>157564661</v>
      </c>
      <c r="AD15" s="149"/>
      <c r="AE15" s="208">
        <f>SUM(AE13:AE14)</f>
        <v>15000000</v>
      </c>
      <c r="AF15" s="258"/>
      <c r="AG15" s="208">
        <f>SUM(AG13:AG14)</f>
        <v>172564661</v>
      </c>
      <c r="AH15" s="258"/>
      <c r="AI15" s="208">
        <f>SUM(AI13:AI14)</f>
        <v>50112158</v>
      </c>
      <c r="AJ15" s="248"/>
      <c r="AK15" s="208">
        <f>SUM(AK13:AK14)</f>
        <v>222676819</v>
      </c>
    </row>
    <row r="16" spans="1:37" ht="22.2" x14ac:dyDescent="0.6">
      <c r="A16" s="248" t="s">
        <v>212</v>
      </c>
      <c r="B16" s="248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9"/>
      <c r="AD16" s="256"/>
      <c r="AE16" s="259"/>
      <c r="AF16" s="256"/>
      <c r="AG16" s="259"/>
      <c r="AH16" s="256"/>
      <c r="AI16" s="256"/>
      <c r="AJ16" s="256"/>
      <c r="AK16" s="256"/>
    </row>
    <row r="17" spans="1:37" ht="22.2" x14ac:dyDescent="0.6">
      <c r="A17" s="260" t="s">
        <v>218</v>
      </c>
      <c r="B17" s="260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152"/>
      <c r="T17" s="256"/>
      <c r="U17" s="256"/>
      <c r="V17" s="256"/>
      <c r="W17" s="256"/>
      <c r="X17" s="256"/>
      <c r="Y17" s="256"/>
      <c r="Z17" s="256"/>
      <c r="AA17" s="256"/>
      <c r="AB17" s="256"/>
      <c r="AC17" s="259"/>
      <c r="AD17" s="256"/>
      <c r="AE17" s="259"/>
      <c r="AF17" s="256"/>
      <c r="AG17" s="259"/>
      <c r="AH17" s="256"/>
      <c r="AI17" s="256"/>
      <c r="AJ17" s="256"/>
      <c r="AK17" s="256"/>
    </row>
    <row r="18" spans="1:37" x14ac:dyDescent="0.55000000000000004">
      <c r="A18" s="261" t="s">
        <v>147</v>
      </c>
      <c r="B18" s="261"/>
      <c r="C18" s="141">
        <v>0</v>
      </c>
      <c r="D18" s="146"/>
      <c r="E18" s="141">
        <v>0</v>
      </c>
      <c r="F18" s="141"/>
      <c r="G18" s="141">
        <v>0</v>
      </c>
      <c r="H18" s="146"/>
      <c r="I18" s="141">
        <v>0</v>
      </c>
      <c r="J18" s="146"/>
      <c r="K18" s="141">
        <v>0</v>
      </c>
      <c r="L18" s="146"/>
      <c r="M18" s="141">
        <v>0</v>
      </c>
      <c r="N18" s="146"/>
      <c r="O18" s="179">
        <v>-6502850</v>
      </c>
      <c r="P18" s="179"/>
      <c r="Q18" s="141">
        <v>0</v>
      </c>
      <c r="R18" s="146"/>
      <c r="S18" s="141">
        <v>0</v>
      </c>
      <c r="T18" s="146"/>
      <c r="U18" s="141">
        <v>0</v>
      </c>
      <c r="V18" s="146"/>
      <c r="W18" s="141">
        <v>0</v>
      </c>
      <c r="X18" s="140"/>
      <c r="Y18" s="141">
        <v>0</v>
      </c>
      <c r="Z18" s="146"/>
      <c r="AA18" s="141">
        <f>SUM(S18:Z18)</f>
        <v>0</v>
      </c>
      <c r="AB18" s="146"/>
      <c r="AC18" s="141">
        <f>AA18+SUM(C18:Q18)</f>
        <v>-6502850</v>
      </c>
      <c r="AD18" s="146"/>
      <c r="AE18" s="141">
        <v>0</v>
      </c>
      <c r="AF18" s="146"/>
      <c r="AG18" s="141">
        <f>SUM(C18:AA18)</f>
        <v>-6502850</v>
      </c>
      <c r="AH18" s="262"/>
      <c r="AI18" s="141">
        <v>-4971936</v>
      </c>
      <c r="AJ18" s="262"/>
      <c r="AK18" s="141">
        <f>SUM(AG18:AI18)</f>
        <v>-11474786</v>
      </c>
    </row>
    <row r="19" spans="1:37" x14ac:dyDescent="0.55000000000000004">
      <c r="A19" s="221" t="s">
        <v>317</v>
      </c>
      <c r="B19" s="253">
        <v>21</v>
      </c>
      <c r="C19" s="147">
        <v>0</v>
      </c>
      <c r="D19" s="257"/>
      <c r="E19" s="147">
        <v>0</v>
      </c>
      <c r="F19" s="257"/>
      <c r="G19" s="147">
        <v>0</v>
      </c>
      <c r="H19" s="146"/>
      <c r="I19" s="147">
        <v>0</v>
      </c>
      <c r="J19" s="146"/>
      <c r="K19" s="147">
        <v>0</v>
      </c>
      <c r="L19" s="146"/>
      <c r="M19" s="147">
        <v>0</v>
      </c>
      <c r="N19" s="257"/>
      <c r="O19" s="154">
        <v>0</v>
      </c>
      <c r="P19" s="257"/>
      <c r="Q19" s="147">
        <v>-6088210</v>
      </c>
      <c r="R19" s="257"/>
      <c r="S19" s="147">
        <v>0</v>
      </c>
      <c r="T19" s="146"/>
      <c r="U19" s="147">
        <v>0</v>
      </c>
      <c r="V19" s="146"/>
      <c r="W19" s="147">
        <v>0</v>
      </c>
      <c r="X19" s="140"/>
      <c r="Y19" s="147">
        <v>0</v>
      </c>
      <c r="Z19" s="146"/>
      <c r="AA19" s="147">
        <v>0</v>
      </c>
      <c r="AB19" s="257"/>
      <c r="AC19" s="147">
        <f>AA19+SUM(C19:Q19)</f>
        <v>-6088210</v>
      </c>
      <c r="AD19" s="257"/>
      <c r="AE19" s="147">
        <v>0</v>
      </c>
      <c r="AF19" s="257"/>
      <c r="AG19" s="147">
        <v>-6088210</v>
      </c>
      <c r="AH19" s="257"/>
      <c r="AI19" s="147">
        <v>0</v>
      </c>
      <c r="AK19" s="147">
        <v>-6088210</v>
      </c>
    </row>
    <row r="20" spans="1:37" ht="22.2" x14ac:dyDescent="0.6">
      <c r="A20" s="260" t="s">
        <v>318</v>
      </c>
      <c r="B20" s="260"/>
      <c r="C20" s="150">
        <f>SUM(C18:C18)</f>
        <v>0</v>
      </c>
      <c r="D20" s="148"/>
      <c r="E20" s="150">
        <f>SUM(E18:E18)</f>
        <v>0</v>
      </c>
      <c r="F20" s="152"/>
      <c r="G20" s="150">
        <f>SUM(G18:G18)</f>
        <v>0</v>
      </c>
      <c r="H20" s="148"/>
      <c r="I20" s="150">
        <f>SUM(I18:I18)</f>
        <v>0</v>
      </c>
      <c r="J20" s="149"/>
      <c r="K20" s="150">
        <f>SUM(K18:K18)</f>
        <v>0</v>
      </c>
      <c r="L20" s="149"/>
      <c r="M20" s="150">
        <f>SUM(M18:M18)</f>
        <v>0</v>
      </c>
      <c r="N20" s="149"/>
      <c r="O20" s="150">
        <f>SUM(O18:O19)</f>
        <v>-6502850</v>
      </c>
      <c r="P20" s="152"/>
      <c r="Q20" s="150">
        <f>SUM(Q18:Q19)</f>
        <v>-6088210</v>
      </c>
      <c r="R20" s="148"/>
      <c r="S20" s="150">
        <f>SUM(S18:S19)</f>
        <v>0</v>
      </c>
      <c r="T20" s="148"/>
      <c r="U20" s="150">
        <f>SUM(U18:U19)</f>
        <v>0</v>
      </c>
      <c r="V20" s="148"/>
      <c r="W20" s="150">
        <f>SUM(W18:W19)</f>
        <v>0</v>
      </c>
      <c r="X20" s="142"/>
      <c r="Y20" s="150">
        <f>SUM(Y18:Y19)</f>
        <v>0</v>
      </c>
      <c r="Z20" s="148"/>
      <c r="AA20" s="150">
        <f>SUM(AA18:AA19)</f>
        <v>0</v>
      </c>
      <c r="AB20" s="149"/>
      <c r="AC20" s="150">
        <f>SUM(AC18:AC19)</f>
        <v>-12591060</v>
      </c>
      <c r="AD20" s="149"/>
      <c r="AE20" s="150">
        <f>SUM(AE18:AE18)</f>
        <v>0</v>
      </c>
      <c r="AF20" s="149"/>
      <c r="AG20" s="150">
        <f>SUM(AG18:AG19)</f>
        <v>-12591060</v>
      </c>
      <c r="AH20" s="258"/>
      <c r="AI20" s="150">
        <f>SUM(AI18:AI19)</f>
        <v>-4971936</v>
      </c>
      <c r="AJ20" s="258"/>
      <c r="AK20" s="150">
        <f>SUM(AK18:AK19)</f>
        <v>-17562996</v>
      </c>
    </row>
    <row r="21" spans="1:37" ht="22.2" x14ac:dyDescent="0.6">
      <c r="A21" s="241" t="s">
        <v>178</v>
      </c>
      <c r="B21" s="241"/>
      <c r="C21" s="149"/>
      <c r="D21" s="148"/>
      <c r="E21" s="149"/>
      <c r="F21" s="149"/>
      <c r="G21" s="149"/>
      <c r="H21" s="148"/>
      <c r="I21" s="149"/>
      <c r="J21" s="149"/>
      <c r="K21" s="149"/>
      <c r="L21" s="149"/>
      <c r="M21" s="149"/>
      <c r="N21" s="149"/>
      <c r="O21" s="149"/>
      <c r="P21" s="149"/>
      <c r="Q21" s="149"/>
      <c r="R21" s="148"/>
      <c r="S21" s="149"/>
      <c r="T21" s="148"/>
      <c r="U21" s="149"/>
      <c r="V21" s="148"/>
      <c r="W21" s="149"/>
      <c r="X21" s="142"/>
      <c r="Y21" s="149"/>
      <c r="Z21" s="148"/>
      <c r="AA21" s="149"/>
      <c r="AB21" s="149"/>
      <c r="AC21" s="149"/>
      <c r="AD21" s="149"/>
      <c r="AE21" s="149"/>
      <c r="AF21" s="149"/>
      <c r="AG21" s="149"/>
      <c r="AH21" s="258"/>
      <c r="AI21" s="151"/>
      <c r="AJ21" s="258"/>
      <c r="AK21" s="263"/>
    </row>
    <row r="22" spans="1:37" ht="22.2" x14ac:dyDescent="0.6">
      <c r="A22" s="261" t="s">
        <v>150</v>
      </c>
      <c r="B22" s="253"/>
      <c r="C22" s="141"/>
      <c r="D22" s="146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8"/>
      <c r="S22" s="141"/>
      <c r="T22" s="141"/>
      <c r="U22" s="141"/>
      <c r="V22" s="141"/>
      <c r="W22" s="141"/>
      <c r="X22" s="141"/>
      <c r="Y22" s="141"/>
      <c r="Z22" s="141"/>
      <c r="AA22" s="141"/>
      <c r="AB22" s="149"/>
      <c r="AC22" s="141"/>
      <c r="AD22" s="149"/>
      <c r="AE22" s="141"/>
      <c r="AF22" s="149"/>
      <c r="AG22" s="141"/>
      <c r="AH22" s="258"/>
      <c r="AI22" s="141"/>
      <c r="AJ22" s="258"/>
      <c r="AK22" s="141"/>
    </row>
    <row r="23" spans="1:37" ht="22.2" x14ac:dyDescent="0.6">
      <c r="A23" s="261" t="s">
        <v>151</v>
      </c>
      <c r="B23" s="253"/>
      <c r="C23" s="141">
        <v>0</v>
      </c>
      <c r="D23" s="146"/>
      <c r="E23" s="141">
        <v>0</v>
      </c>
      <c r="F23" s="141"/>
      <c r="G23" s="141">
        <v>0</v>
      </c>
      <c r="H23" s="141"/>
      <c r="I23" s="179">
        <v>-269058</v>
      </c>
      <c r="J23" s="141"/>
      <c r="K23" s="141">
        <v>0</v>
      </c>
      <c r="L23" s="141"/>
      <c r="M23" s="141">
        <v>0</v>
      </c>
      <c r="N23" s="141"/>
      <c r="O23" s="141">
        <v>0</v>
      </c>
      <c r="P23" s="141"/>
      <c r="Q23" s="141">
        <v>0</v>
      </c>
      <c r="R23" s="148"/>
      <c r="S23" s="141">
        <v>0</v>
      </c>
      <c r="T23" s="141"/>
      <c r="U23" s="141">
        <v>0</v>
      </c>
      <c r="V23" s="141"/>
      <c r="W23" s="141">
        <v>0</v>
      </c>
      <c r="X23" s="141"/>
      <c r="Y23" s="141">
        <v>3587</v>
      </c>
      <c r="Z23" s="141"/>
      <c r="AA23" s="141">
        <f>SUM(S23:Y23)</f>
        <v>3587</v>
      </c>
      <c r="AB23" s="149"/>
      <c r="AC23" s="141">
        <f>AA23+SUM(C23:O23)</f>
        <v>-265471</v>
      </c>
      <c r="AD23" s="149"/>
      <c r="AE23" s="141">
        <v>0</v>
      </c>
      <c r="AF23" s="149"/>
      <c r="AG23" s="141">
        <f>SUM(C23:Y23)</f>
        <v>-265471</v>
      </c>
      <c r="AH23" s="258"/>
      <c r="AI23" s="141">
        <v>310358</v>
      </c>
      <c r="AJ23" s="258"/>
      <c r="AK23" s="141">
        <f>SUM(AG23:AI23)</f>
        <v>44887</v>
      </c>
    </row>
    <row r="24" spans="1:37" ht="22.2" x14ac:dyDescent="0.6">
      <c r="A24" s="261" t="s">
        <v>153</v>
      </c>
      <c r="B24" s="253"/>
      <c r="C24" s="141">
        <v>0</v>
      </c>
      <c r="D24" s="146"/>
      <c r="E24" s="141">
        <v>0</v>
      </c>
      <c r="F24" s="141"/>
      <c r="G24" s="141">
        <v>0</v>
      </c>
      <c r="H24" s="141"/>
      <c r="I24" s="141">
        <v>-3680</v>
      </c>
      <c r="J24" s="141"/>
      <c r="K24" s="141">
        <v>0</v>
      </c>
      <c r="L24" s="141"/>
      <c r="M24" s="141">
        <v>0</v>
      </c>
      <c r="N24" s="141"/>
      <c r="O24" s="141">
        <v>0</v>
      </c>
      <c r="P24" s="141"/>
      <c r="Q24" s="141">
        <v>0</v>
      </c>
      <c r="R24" s="148"/>
      <c r="S24" s="141">
        <v>0</v>
      </c>
      <c r="T24" s="141"/>
      <c r="U24" s="141">
        <v>0</v>
      </c>
      <c r="V24" s="141"/>
      <c r="W24" s="141">
        <v>0</v>
      </c>
      <c r="X24" s="141"/>
      <c r="Y24" s="141">
        <v>0</v>
      </c>
      <c r="Z24" s="141"/>
      <c r="AA24" s="141">
        <f>SUM(S24:Y24)</f>
        <v>0</v>
      </c>
      <c r="AB24" s="149"/>
      <c r="AC24" s="141">
        <f>AA24+SUM(C24:O24)</f>
        <v>-3680</v>
      </c>
      <c r="AD24" s="149"/>
      <c r="AE24" s="141">
        <v>0</v>
      </c>
      <c r="AF24" s="149"/>
      <c r="AG24" s="141">
        <f>SUM(C24:Y24)</f>
        <v>-3680</v>
      </c>
      <c r="AH24" s="258"/>
      <c r="AI24" s="141">
        <v>0</v>
      </c>
      <c r="AJ24" s="258"/>
      <c r="AK24" s="141">
        <f>SUM(AG24:AI24)</f>
        <v>-3680</v>
      </c>
    </row>
    <row r="25" spans="1:37" ht="22.2" x14ac:dyDescent="0.6">
      <c r="A25" s="261" t="s">
        <v>141</v>
      </c>
      <c r="B25" s="253"/>
      <c r="C25" s="141">
        <v>0</v>
      </c>
      <c r="D25" s="146"/>
      <c r="E25" s="141">
        <v>0</v>
      </c>
      <c r="F25" s="141"/>
      <c r="G25" s="141">
        <v>0</v>
      </c>
      <c r="H25" s="141"/>
      <c r="I25" s="141">
        <v>0</v>
      </c>
      <c r="J25" s="141"/>
      <c r="K25" s="141">
        <v>0</v>
      </c>
      <c r="L25" s="141"/>
      <c r="M25" s="141">
        <v>0</v>
      </c>
      <c r="N25" s="141"/>
      <c r="O25" s="141">
        <v>0</v>
      </c>
      <c r="P25" s="141"/>
      <c r="Q25" s="141">
        <v>0</v>
      </c>
      <c r="R25" s="149"/>
      <c r="S25" s="141">
        <v>0</v>
      </c>
      <c r="T25" s="141"/>
      <c r="U25" s="141">
        <v>0</v>
      </c>
      <c r="V25" s="141"/>
      <c r="W25" s="141">
        <v>0</v>
      </c>
      <c r="X25" s="141"/>
      <c r="Y25" s="141">
        <v>0</v>
      </c>
      <c r="Z25" s="141"/>
      <c r="AA25" s="141">
        <f>SUM(S25:Y25)</f>
        <v>0</v>
      </c>
      <c r="AB25" s="149"/>
      <c r="AC25" s="141">
        <f>AA25+SUM(C25:O25)</f>
        <v>0</v>
      </c>
      <c r="AD25" s="149"/>
      <c r="AE25" s="141">
        <v>0</v>
      </c>
      <c r="AF25" s="149"/>
      <c r="AG25" s="141">
        <f>SUM(C25:AA25)</f>
        <v>0</v>
      </c>
      <c r="AH25" s="273"/>
      <c r="AI25" s="179">
        <v>251590</v>
      </c>
      <c r="AJ25" s="273"/>
      <c r="AK25" s="141">
        <f>SUM(AG25:AI25)</f>
        <v>251590</v>
      </c>
    </row>
    <row r="26" spans="1:37" ht="22.2" x14ac:dyDescent="0.6">
      <c r="A26" s="221" t="s">
        <v>259</v>
      </c>
      <c r="B26" s="253"/>
      <c r="C26" s="141">
        <v>0</v>
      </c>
      <c r="D26" s="146"/>
      <c r="E26" s="141">
        <v>0</v>
      </c>
      <c r="F26" s="141"/>
      <c r="G26" s="141">
        <v>0</v>
      </c>
      <c r="H26" s="141"/>
      <c r="I26" s="141">
        <v>0</v>
      </c>
      <c r="J26" s="141"/>
      <c r="K26" s="141">
        <v>0</v>
      </c>
      <c r="L26" s="141"/>
      <c r="M26" s="141">
        <v>0</v>
      </c>
      <c r="N26" s="141"/>
      <c r="O26" s="141">
        <v>0</v>
      </c>
      <c r="P26" s="141"/>
      <c r="Q26" s="141">
        <v>0</v>
      </c>
      <c r="R26" s="149"/>
      <c r="S26" s="141">
        <v>0</v>
      </c>
      <c r="T26" s="141"/>
      <c r="U26" s="141">
        <v>0</v>
      </c>
      <c r="V26" s="141"/>
      <c r="W26" s="141">
        <v>0</v>
      </c>
      <c r="X26" s="141"/>
      <c r="Y26" s="141">
        <v>0</v>
      </c>
      <c r="Z26" s="141"/>
      <c r="AA26" s="141">
        <f>SUM(S26:Y26)</f>
        <v>0</v>
      </c>
      <c r="AB26" s="149"/>
      <c r="AC26" s="141">
        <f>AA26+SUM(C26:O26)</f>
        <v>0</v>
      </c>
      <c r="AD26" s="149"/>
      <c r="AE26" s="141">
        <v>0</v>
      </c>
      <c r="AF26" s="149"/>
      <c r="AG26" s="141">
        <f>SUM(C26:AA26)</f>
        <v>0</v>
      </c>
      <c r="AH26" s="273"/>
      <c r="AI26" s="179">
        <v>-6051</v>
      </c>
      <c r="AJ26" s="273"/>
      <c r="AK26" s="141">
        <f>SUM(AG26:AI26)</f>
        <v>-6051</v>
      </c>
    </row>
    <row r="27" spans="1:37" ht="22.2" x14ac:dyDescent="0.6">
      <c r="A27" s="272" t="s">
        <v>328</v>
      </c>
      <c r="B27" s="253">
        <v>6</v>
      </c>
      <c r="C27" s="147">
        <v>0</v>
      </c>
      <c r="D27" s="146"/>
      <c r="E27" s="147">
        <v>0</v>
      </c>
      <c r="F27" s="141"/>
      <c r="G27" s="147">
        <v>0</v>
      </c>
      <c r="H27" s="141"/>
      <c r="I27" s="147">
        <v>1009893</v>
      </c>
      <c r="J27" s="141"/>
      <c r="K27" s="147">
        <v>0</v>
      </c>
      <c r="L27" s="141"/>
      <c r="M27" s="147">
        <v>0</v>
      </c>
      <c r="N27" s="141"/>
      <c r="O27" s="147">
        <v>291802</v>
      </c>
      <c r="P27" s="141"/>
      <c r="Q27" s="147">
        <v>0</v>
      </c>
      <c r="R27" s="149"/>
      <c r="S27" s="147">
        <v>0</v>
      </c>
      <c r="T27" s="141"/>
      <c r="U27" s="147">
        <v>0</v>
      </c>
      <c r="V27" s="141"/>
      <c r="W27" s="147">
        <v>-291802</v>
      </c>
      <c r="X27" s="141"/>
      <c r="Y27" s="154">
        <v>216698</v>
      </c>
      <c r="Z27" s="141"/>
      <c r="AA27" s="147">
        <f>SUM(S27:Y27)</f>
        <v>-75104</v>
      </c>
      <c r="AB27" s="149"/>
      <c r="AC27" s="147">
        <f>AA27+SUM(C27:Q27)</f>
        <v>1226591</v>
      </c>
      <c r="AD27" s="149"/>
      <c r="AE27" s="147">
        <v>0</v>
      </c>
      <c r="AF27" s="149"/>
      <c r="AG27" s="147">
        <f>SUM(C27:Y27)</f>
        <v>1226591</v>
      </c>
      <c r="AH27" s="258"/>
      <c r="AI27" s="154">
        <v>0</v>
      </c>
      <c r="AJ27" s="258"/>
      <c r="AK27" s="147">
        <f>SUM(AG27:AI27)</f>
        <v>1226591</v>
      </c>
    </row>
    <row r="28" spans="1:37" ht="22.2" x14ac:dyDescent="0.6">
      <c r="A28" s="264" t="s">
        <v>236</v>
      </c>
      <c r="B28" s="253"/>
      <c r="C28" s="150">
        <f>SUM(C23:C27)</f>
        <v>0</v>
      </c>
      <c r="D28" s="148"/>
      <c r="E28" s="150">
        <f>SUM(E23:E27)</f>
        <v>0</v>
      </c>
      <c r="F28" s="152"/>
      <c r="G28" s="150">
        <f>SUM(G23:G27)</f>
        <v>0</v>
      </c>
      <c r="H28" s="148"/>
      <c r="I28" s="150">
        <f>SUM(I23:I27)</f>
        <v>737155</v>
      </c>
      <c r="J28" s="149"/>
      <c r="K28" s="150">
        <f>SUM(K23:K27)</f>
        <v>0</v>
      </c>
      <c r="L28" s="149"/>
      <c r="M28" s="150">
        <f>SUM(M23:M27)</f>
        <v>0</v>
      </c>
      <c r="N28" s="149"/>
      <c r="O28" s="150">
        <f>SUM(O23:O27)</f>
        <v>291802</v>
      </c>
      <c r="P28" s="152"/>
      <c r="Q28" s="150">
        <f>SUM(Q23:Q27)</f>
        <v>0</v>
      </c>
      <c r="R28" s="148"/>
      <c r="S28" s="150">
        <f>SUM(S23:S27)</f>
        <v>0</v>
      </c>
      <c r="T28" s="148"/>
      <c r="U28" s="150">
        <f>SUM(U23:U27)</f>
        <v>0</v>
      </c>
      <c r="V28" s="148"/>
      <c r="W28" s="150">
        <f>SUM(W23:W27)</f>
        <v>-291802</v>
      </c>
      <c r="X28" s="142"/>
      <c r="Y28" s="150">
        <f>SUM(Y23:Y27)</f>
        <v>220285</v>
      </c>
      <c r="Z28" s="148"/>
      <c r="AA28" s="150">
        <f>SUM(AA23:AA27)</f>
        <v>-71517</v>
      </c>
      <c r="AB28" s="149"/>
      <c r="AC28" s="150">
        <f>SUM(AC23:AC27)</f>
        <v>957440</v>
      </c>
      <c r="AD28" s="149"/>
      <c r="AE28" s="150">
        <f>SUM(AE23:AE27)</f>
        <v>0</v>
      </c>
      <c r="AF28" s="149"/>
      <c r="AG28" s="150">
        <f>SUM(AG23:AG27)</f>
        <v>957440</v>
      </c>
      <c r="AH28" s="258"/>
      <c r="AI28" s="150">
        <f>SUM(AI22:AI27)</f>
        <v>555897</v>
      </c>
      <c r="AJ28" s="258"/>
      <c r="AK28" s="150">
        <f>SUM(AK22:AK27)</f>
        <v>1513337</v>
      </c>
    </row>
    <row r="29" spans="1:37" ht="22.2" x14ac:dyDescent="0.6">
      <c r="A29" s="265" t="s">
        <v>235</v>
      </c>
      <c r="B29" s="253"/>
      <c r="C29" s="150">
        <f>SUM(C20,C28)</f>
        <v>0</v>
      </c>
      <c r="D29" s="258"/>
      <c r="E29" s="150">
        <f>SUM(E20,E28)</f>
        <v>0</v>
      </c>
      <c r="F29" s="152"/>
      <c r="G29" s="150">
        <f>SUM(G20,G28)</f>
        <v>0</v>
      </c>
      <c r="H29" s="258"/>
      <c r="I29" s="150">
        <f>SUM(I20,I28)</f>
        <v>737155</v>
      </c>
      <c r="J29" s="149"/>
      <c r="K29" s="150">
        <f>SUM(K20,K28)</f>
        <v>0</v>
      </c>
      <c r="L29" s="149"/>
      <c r="M29" s="150">
        <f>SUM(M20,M28)</f>
        <v>0</v>
      </c>
      <c r="N29" s="149"/>
      <c r="O29" s="150">
        <f>SUM(O20,O28)</f>
        <v>-6211048</v>
      </c>
      <c r="P29" s="152"/>
      <c r="Q29" s="150">
        <f>SUM(Q20,Q28)</f>
        <v>-6088210</v>
      </c>
      <c r="R29" s="258"/>
      <c r="S29" s="150">
        <f>SUM(S20,S28)</f>
        <v>0</v>
      </c>
      <c r="T29" s="258"/>
      <c r="U29" s="150">
        <f>SUM(U20,U28)</f>
        <v>0</v>
      </c>
      <c r="V29" s="258"/>
      <c r="W29" s="150">
        <f>SUM(W20,W28)</f>
        <v>-291802</v>
      </c>
      <c r="X29" s="266"/>
      <c r="Y29" s="150">
        <f>SUM(Y20,Y28)</f>
        <v>220285</v>
      </c>
      <c r="Z29" s="258"/>
      <c r="AA29" s="150">
        <f>SUM(AA20,AA28)</f>
        <v>-71517</v>
      </c>
      <c r="AB29" s="258"/>
      <c r="AC29" s="150">
        <f>SUM(AC20,AC28)</f>
        <v>-11633620</v>
      </c>
      <c r="AD29" s="258"/>
      <c r="AE29" s="150">
        <f>SUM(AE20,AE28)</f>
        <v>0</v>
      </c>
      <c r="AF29" s="258"/>
      <c r="AG29" s="150">
        <f>SUM(AG20,AG28)</f>
        <v>-11633620</v>
      </c>
      <c r="AH29" s="258"/>
      <c r="AI29" s="150">
        <f>SUM(AI20,AI28)</f>
        <v>-4416039</v>
      </c>
      <c r="AJ29" s="258"/>
      <c r="AK29" s="150">
        <f>SUM(AK20,AK28)</f>
        <v>-16049659</v>
      </c>
    </row>
    <row r="30" spans="1:37" ht="22.2" x14ac:dyDescent="0.6">
      <c r="A30" s="265" t="s">
        <v>103</v>
      </c>
      <c r="B30" s="253"/>
      <c r="C30" s="149"/>
      <c r="D30" s="258"/>
      <c r="E30" s="149"/>
      <c r="F30" s="149"/>
      <c r="G30" s="149"/>
      <c r="H30" s="258"/>
      <c r="I30" s="149"/>
      <c r="J30" s="149"/>
      <c r="K30" s="149"/>
      <c r="L30" s="149"/>
      <c r="M30" s="149"/>
      <c r="N30" s="149"/>
      <c r="O30" s="149"/>
      <c r="P30" s="149"/>
      <c r="Q30" s="149"/>
      <c r="R30" s="258"/>
      <c r="S30" s="149"/>
      <c r="T30" s="258"/>
      <c r="U30" s="149"/>
      <c r="V30" s="258"/>
      <c r="W30" s="149"/>
      <c r="X30" s="266"/>
      <c r="Y30" s="149"/>
      <c r="Z30" s="258"/>
      <c r="AA30" s="149"/>
      <c r="AB30" s="258"/>
      <c r="AC30" s="149"/>
      <c r="AD30" s="258"/>
      <c r="AE30" s="149"/>
      <c r="AF30" s="258"/>
      <c r="AG30" s="149"/>
      <c r="AH30" s="258"/>
      <c r="AI30" s="263"/>
      <c r="AJ30" s="258"/>
      <c r="AK30" s="263"/>
    </row>
    <row r="31" spans="1:37" x14ac:dyDescent="0.55000000000000004">
      <c r="A31" s="261" t="s">
        <v>96</v>
      </c>
      <c r="B31" s="253"/>
      <c r="C31" s="141">
        <v>0</v>
      </c>
      <c r="D31" s="146"/>
      <c r="E31" s="141">
        <v>0</v>
      </c>
      <c r="F31" s="141"/>
      <c r="G31" s="141">
        <v>0</v>
      </c>
      <c r="H31" s="141"/>
      <c r="I31" s="141">
        <v>0</v>
      </c>
      <c r="J31" s="141"/>
      <c r="K31" s="141">
        <v>0</v>
      </c>
      <c r="L31" s="141"/>
      <c r="M31" s="141">
        <v>0</v>
      </c>
      <c r="N31" s="141"/>
      <c r="O31" s="179">
        <v>26022389</v>
      </c>
      <c r="P31" s="141"/>
      <c r="Q31" s="141">
        <v>0</v>
      </c>
      <c r="R31" s="141"/>
      <c r="S31" s="141">
        <v>0</v>
      </c>
      <c r="T31" s="141"/>
      <c r="U31" s="141">
        <v>0</v>
      </c>
      <c r="V31" s="141"/>
      <c r="W31" s="141">
        <v>0</v>
      </c>
      <c r="X31" s="141"/>
      <c r="Y31" s="141">
        <v>0</v>
      </c>
      <c r="Z31" s="141"/>
      <c r="AA31" s="141">
        <f>SUM(S31:Y31)</f>
        <v>0</v>
      </c>
      <c r="AB31" s="141"/>
      <c r="AC31" s="141">
        <f>AA31+SUM(C31:O31)</f>
        <v>26022389</v>
      </c>
      <c r="AD31" s="141"/>
      <c r="AE31" s="141">
        <v>0</v>
      </c>
      <c r="AF31" s="141"/>
      <c r="AG31" s="141">
        <f>SUM(C31:AA31)</f>
        <v>26022389</v>
      </c>
      <c r="AH31" s="141"/>
      <c r="AI31" s="179">
        <v>18069595</v>
      </c>
      <c r="AJ31" s="141"/>
      <c r="AK31" s="141">
        <f>SUM(AG31:AI31)</f>
        <v>44091984</v>
      </c>
    </row>
    <row r="32" spans="1:37" x14ac:dyDescent="0.55000000000000004">
      <c r="A32" s="261" t="s">
        <v>97</v>
      </c>
      <c r="B32" s="261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4"/>
      <c r="P32" s="144"/>
      <c r="Q32" s="146"/>
      <c r="R32" s="262"/>
      <c r="S32" s="146"/>
      <c r="T32" s="146"/>
      <c r="U32" s="146"/>
      <c r="V32" s="146"/>
      <c r="W32" s="146"/>
      <c r="X32" s="140"/>
      <c r="Y32" s="146"/>
      <c r="Z32" s="146"/>
      <c r="AA32" s="146"/>
      <c r="AB32" s="262"/>
      <c r="AC32" s="141"/>
      <c r="AD32" s="262"/>
      <c r="AE32" s="141"/>
      <c r="AF32" s="262"/>
      <c r="AG32" s="141"/>
      <c r="AH32" s="262"/>
      <c r="AJ32" s="262"/>
      <c r="AK32" s="141"/>
    </row>
    <row r="33" spans="1:37" x14ac:dyDescent="0.55000000000000004">
      <c r="A33" s="261" t="s">
        <v>332</v>
      </c>
      <c r="B33" s="253">
        <v>23</v>
      </c>
      <c r="C33" s="141">
        <v>0</v>
      </c>
      <c r="D33" s="146"/>
      <c r="E33" s="141">
        <v>0</v>
      </c>
      <c r="F33" s="141"/>
      <c r="G33" s="141">
        <v>0</v>
      </c>
      <c r="H33" s="146"/>
      <c r="I33" s="141">
        <v>0</v>
      </c>
      <c r="J33" s="146"/>
      <c r="K33" s="141">
        <v>0</v>
      </c>
      <c r="L33" s="146"/>
      <c r="M33" s="141">
        <v>0</v>
      </c>
      <c r="N33" s="146"/>
      <c r="O33" s="144">
        <v>-569516</v>
      </c>
      <c r="P33" s="144"/>
      <c r="Q33" s="141">
        <v>0</v>
      </c>
      <c r="R33" s="262"/>
      <c r="S33" s="141">
        <v>0</v>
      </c>
      <c r="T33" s="141"/>
      <c r="U33" s="141">
        <v>0</v>
      </c>
      <c r="V33" s="141"/>
      <c r="W33" s="141">
        <v>0</v>
      </c>
      <c r="X33" s="141"/>
      <c r="Y33" s="141">
        <v>0</v>
      </c>
      <c r="Z33" s="141"/>
      <c r="AA33" s="141">
        <f>SUM(S33:Y33)</f>
        <v>0</v>
      </c>
      <c r="AB33" s="262"/>
      <c r="AC33" s="141">
        <f>AA33+SUM(C33:O33)</f>
        <v>-569516</v>
      </c>
      <c r="AD33" s="262"/>
      <c r="AE33" s="141">
        <v>0</v>
      </c>
      <c r="AF33" s="262"/>
      <c r="AG33" s="141">
        <f>SUM(C33:AA33)</f>
        <v>-569516</v>
      </c>
      <c r="AH33" s="262"/>
      <c r="AI33" s="141">
        <v>-8630</v>
      </c>
      <c r="AJ33" s="262"/>
      <c r="AK33" s="141">
        <f>SUM(AG33:AI33)</f>
        <v>-578146</v>
      </c>
    </row>
    <row r="34" spans="1:37" x14ac:dyDescent="0.55000000000000004">
      <c r="A34" s="261" t="s">
        <v>118</v>
      </c>
      <c r="B34" s="261"/>
      <c r="C34" s="147">
        <v>0</v>
      </c>
      <c r="D34" s="146"/>
      <c r="E34" s="147">
        <v>0</v>
      </c>
      <c r="F34" s="141"/>
      <c r="G34" s="147">
        <v>0</v>
      </c>
      <c r="H34" s="146"/>
      <c r="I34" s="147">
        <v>0</v>
      </c>
      <c r="J34" s="146"/>
      <c r="K34" s="147">
        <v>0</v>
      </c>
      <c r="L34" s="146"/>
      <c r="M34" s="147">
        <v>0</v>
      </c>
      <c r="N34" s="146"/>
      <c r="O34" s="147">
        <v>0</v>
      </c>
      <c r="P34" s="141"/>
      <c r="Q34" s="147">
        <v>0</v>
      </c>
      <c r="R34" s="146"/>
      <c r="S34" s="154">
        <v>10855862</v>
      </c>
      <c r="T34" s="146"/>
      <c r="U34" s="147">
        <v>-824527</v>
      </c>
      <c r="V34" s="146"/>
      <c r="W34" s="147">
        <v>-383197</v>
      </c>
      <c r="X34" s="267"/>
      <c r="Y34" s="147">
        <v>-3342377</v>
      </c>
      <c r="Z34" s="262"/>
      <c r="AA34" s="147">
        <f>SUM(S34:Y34)</f>
        <v>6305761</v>
      </c>
      <c r="AB34" s="262"/>
      <c r="AC34" s="147">
        <f>AA34+SUM(C34:O34)</f>
        <v>6305761</v>
      </c>
      <c r="AD34" s="262"/>
      <c r="AE34" s="147">
        <v>0</v>
      </c>
      <c r="AF34" s="262"/>
      <c r="AG34" s="147">
        <f>SUM(C34:O34)+AA34</f>
        <v>6305761</v>
      </c>
      <c r="AH34" s="262"/>
      <c r="AI34" s="154">
        <v>6484697</v>
      </c>
      <c r="AJ34" s="262"/>
      <c r="AK34" s="172">
        <f>SUM(AG34:AI34)</f>
        <v>12790458</v>
      </c>
    </row>
    <row r="35" spans="1:37" ht="22.2" x14ac:dyDescent="0.6">
      <c r="A35" s="265" t="s">
        <v>104</v>
      </c>
      <c r="B35" s="265"/>
      <c r="C35" s="150">
        <f>SUM(C30:C34)</f>
        <v>0</v>
      </c>
      <c r="D35" s="149"/>
      <c r="E35" s="150">
        <f>SUM(E30:E34)</f>
        <v>0</v>
      </c>
      <c r="F35" s="152"/>
      <c r="G35" s="150">
        <f>SUM(G30:G34)</f>
        <v>0</v>
      </c>
      <c r="H35" s="149"/>
      <c r="I35" s="150">
        <f>SUM(I30:I34)</f>
        <v>0</v>
      </c>
      <c r="J35" s="149"/>
      <c r="K35" s="150">
        <f>SUM(K30:K34)</f>
        <v>0</v>
      </c>
      <c r="L35" s="149"/>
      <c r="M35" s="150">
        <f>SUM(M30:M34)</f>
        <v>0</v>
      </c>
      <c r="N35" s="149"/>
      <c r="O35" s="150">
        <f>SUM(O30:O34)</f>
        <v>25452873</v>
      </c>
      <c r="P35" s="152"/>
      <c r="Q35" s="150">
        <f>SUM(Q30:Q34)</f>
        <v>0</v>
      </c>
      <c r="R35" s="268"/>
      <c r="S35" s="150">
        <f>SUM(S30:S34)</f>
        <v>10855862</v>
      </c>
      <c r="T35" s="149"/>
      <c r="U35" s="150">
        <f>SUM(U30:U34)</f>
        <v>-824527</v>
      </c>
      <c r="V35" s="149"/>
      <c r="W35" s="150">
        <f>SUM(W30:W34)</f>
        <v>-383197</v>
      </c>
      <c r="X35" s="269"/>
      <c r="Y35" s="150">
        <f>SUM(Y30:Y34)</f>
        <v>-3342377</v>
      </c>
      <c r="Z35" s="268"/>
      <c r="AA35" s="150">
        <f>SUM(AA30:AA34)</f>
        <v>6305761</v>
      </c>
      <c r="AB35" s="268"/>
      <c r="AC35" s="150">
        <f>SUM(AC30:AC34)</f>
        <v>31758634</v>
      </c>
      <c r="AD35" s="268"/>
      <c r="AE35" s="150">
        <f>SUM(AE30:AE34)</f>
        <v>0</v>
      </c>
      <c r="AF35" s="268"/>
      <c r="AG35" s="150">
        <f>SUM(C35:O35)+AA35</f>
        <v>31758634</v>
      </c>
      <c r="AH35" s="268"/>
      <c r="AI35" s="150">
        <f>SUM(AI31:AI34)</f>
        <v>24545662</v>
      </c>
      <c r="AJ35" s="268"/>
      <c r="AK35" s="150">
        <f>SUM(AK30:AK34)</f>
        <v>56304296</v>
      </c>
    </row>
    <row r="36" spans="1:37" x14ac:dyDescent="0.55000000000000004">
      <c r="A36" s="261" t="s">
        <v>348</v>
      </c>
      <c r="B36" s="253">
        <v>25</v>
      </c>
      <c r="C36" s="141">
        <v>0</v>
      </c>
      <c r="D36" s="146"/>
      <c r="E36" s="141">
        <v>0</v>
      </c>
      <c r="F36" s="141"/>
      <c r="G36" s="141">
        <v>0</v>
      </c>
      <c r="H36" s="146"/>
      <c r="I36" s="141">
        <v>0</v>
      </c>
      <c r="J36" s="146"/>
      <c r="K36" s="141">
        <v>0</v>
      </c>
      <c r="L36" s="146"/>
      <c r="M36" s="141">
        <v>0</v>
      </c>
      <c r="N36" s="146"/>
      <c r="O36" s="141">
        <v>-752889</v>
      </c>
      <c r="P36" s="141"/>
      <c r="Q36" s="141">
        <v>0</v>
      </c>
      <c r="R36" s="262"/>
      <c r="S36" s="141">
        <v>0</v>
      </c>
      <c r="T36" s="141"/>
      <c r="U36" s="141">
        <v>0</v>
      </c>
      <c r="V36" s="141"/>
      <c r="W36" s="141">
        <v>0</v>
      </c>
      <c r="X36" s="141"/>
      <c r="Y36" s="141">
        <v>0</v>
      </c>
      <c r="Z36" s="141"/>
      <c r="AA36" s="141">
        <f>SUM(S36:Y36)</f>
        <v>0</v>
      </c>
      <c r="AB36" s="262"/>
      <c r="AC36" s="141">
        <f>AA36+SUM(C36:O36)</f>
        <v>-752889</v>
      </c>
      <c r="AD36" s="262"/>
      <c r="AE36" s="141">
        <v>0</v>
      </c>
      <c r="AF36" s="262"/>
      <c r="AG36" s="141">
        <f>SUM(C36:AA36)</f>
        <v>-752889</v>
      </c>
      <c r="AH36" s="262"/>
      <c r="AI36" s="141">
        <v>0</v>
      </c>
      <c r="AJ36" s="262"/>
      <c r="AK36" s="141">
        <f>SUM(AG36:AI36)</f>
        <v>-752889</v>
      </c>
    </row>
    <row r="37" spans="1:37" ht="22.8" thickBot="1" x14ac:dyDescent="0.65">
      <c r="A37" s="255" t="s">
        <v>253</v>
      </c>
      <c r="B37" s="255"/>
      <c r="C37" s="270">
        <f>C15+C35+C29+C36</f>
        <v>8611242</v>
      </c>
      <c r="D37" s="263"/>
      <c r="E37" s="270">
        <f>E15+E35+E29+E36</f>
        <v>57298909</v>
      </c>
      <c r="F37" s="263"/>
      <c r="G37" s="270">
        <f>G15+G35+G29+G36</f>
        <v>3470021</v>
      </c>
      <c r="H37" s="263"/>
      <c r="I37" s="270">
        <f>I15+I35+I29+I36</f>
        <v>4809941</v>
      </c>
      <c r="J37" s="263"/>
      <c r="K37" s="270">
        <f>K15+K35+K29+K36</f>
        <v>-5159</v>
      </c>
      <c r="L37" s="263"/>
      <c r="M37" s="270">
        <f>M15+M35+M29+M36</f>
        <v>929166</v>
      </c>
      <c r="N37" s="263"/>
      <c r="O37" s="270">
        <f>O15+O35+O29+O36</f>
        <v>119893131</v>
      </c>
      <c r="P37" s="271"/>
      <c r="Q37" s="270">
        <f>Q15+Q35+Q29+Q36</f>
        <v>-8997459</v>
      </c>
      <c r="R37" s="263"/>
      <c r="S37" s="270">
        <f>S15+S35+S29+S36</f>
        <v>24833380</v>
      </c>
      <c r="T37" s="263"/>
      <c r="U37" s="270">
        <f>U15+U35+U29+U36</f>
        <v>-1435975</v>
      </c>
      <c r="V37" s="263"/>
      <c r="W37" s="270">
        <f>W15+W35+W29+W36</f>
        <v>2449580</v>
      </c>
      <c r="X37" s="263"/>
      <c r="Y37" s="270">
        <f>Y15+Y35+Y29+Y36</f>
        <v>-34919991</v>
      </c>
      <c r="Z37" s="263"/>
      <c r="AA37" s="270">
        <f>AA15+AA35+AA29+AA36</f>
        <v>-9073006</v>
      </c>
      <c r="AB37" s="263"/>
      <c r="AC37" s="270">
        <f>AC15+AC35+AC29+AC36</f>
        <v>176936786</v>
      </c>
      <c r="AD37" s="263"/>
      <c r="AE37" s="270">
        <f>AE15+AE35+AE29+AE36</f>
        <v>15000000</v>
      </c>
      <c r="AF37" s="263"/>
      <c r="AG37" s="270">
        <f>AG15+AG35+AG29+AG36</f>
        <v>191936786</v>
      </c>
      <c r="AH37" s="263"/>
      <c r="AI37" s="270">
        <f>AI15+AI35+AI29+AI36</f>
        <v>70241781</v>
      </c>
      <c r="AJ37" s="263"/>
      <c r="AK37" s="270">
        <f>AK15+AK35+AK29+AK36</f>
        <v>262178567</v>
      </c>
    </row>
    <row r="38" spans="1:37" ht="22.2" thickTop="1" x14ac:dyDescent="0.55000000000000004"/>
    <row r="40" spans="1:37" x14ac:dyDescent="0.55000000000000004">
      <c r="C40" s="267">
        <f>C37-'[1]BS-7-10'!D102</f>
        <v>0</v>
      </c>
      <c r="E40" s="267">
        <f>E37-'[1]BS-7-10'!D104</f>
        <v>0</v>
      </c>
      <c r="G40" s="267">
        <f>G37-'[1]BS-7-10'!D105</f>
        <v>0</v>
      </c>
      <c r="I40" s="267">
        <f>I37-'[1]BS-7-10'!D107</f>
        <v>0</v>
      </c>
      <c r="K40" s="267">
        <f>K37-'[1]BS-7-10'!D109</f>
        <v>0</v>
      </c>
      <c r="M40" s="267">
        <f>M37-'[1]BS-7-10'!D112</f>
        <v>0</v>
      </c>
      <c r="O40" s="267">
        <f>O37-'[1]BS-7-10'!D113</f>
        <v>0</v>
      </c>
      <c r="P40" s="267"/>
      <c r="Q40" s="267">
        <f>Q37-'[1]BS-7-10'!D114</f>
        <v>0</v>
      </c>
      <c r="AA40" s="267">
        <f>AA37-'[1]BS-7-10'!D115</f>
        <v>0</v>
      </c>
      <c r="AC40" s="267">
        <f>AC37-'[1]BS-7-10'!D116</f>
        <v>0</v>
      </c>
      <c r="AE40" s="267">
        <f>AE37-'[1]BS-7-10'!D117</f>
        <v>0</v>
      </c>
      <c r="AG40" s="267">
        <f>AG37-'[1]BS-7-10'!D118</f>
        <v>0</v>
      </c>
      <c r="AI40" s="267">
        <f>AI37-'[1]BS-7-10'!D119</f>
        <v>0</v>
      </c>
      <c r="AK40" s="267">
        <f>AK37-'[1]BS-7-10'!D120</f>
        <v>0</v>
      </c>
    </row>
    <row r="41" spans="1:37" x14ac:dyDescent="0.55000000000000004">
      <c r="E41" s="267"/>
    </row>
  </sheetData>
  <mergeCells count="2">
    <mergeCell ref="C4:AK4"/>
    <mergeCell ref="S5:AA5"/>
  </mergeCells>
  <pageMargins left="0.25" right="0.25" top="0.75" bottom="0.75" header="0.3" footer="0.3"/>
  <pageSetup paperSize="9" scale="46" firstPageNumber="16" orientation="landscape" useFirstPageNumber="1" r:id="rId1"/>
  <headerFooter alignWithMargins="0">
    <oddFooter>&amp;Lหมายเหตุประกอบงบการเงินเป็นส่วนหนึ่งของงบการเงินนี้
&amp;C&amp;14&amp;P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DAF49-E2F2-48DA-907C-9A25D386D679}">
  <sheetPr>
    <pageSetUpPr fitToPage="1"/>
  </sheetPr>
  <dimension ref="A1:AK41"/>
  <sheetViews>
    <sheetView view="pageBreakPreview" zoomScale="70" zoomScaleNormal="50" zoomScaleSheetLayoutView="70" workbookViewId="0">
      <selection activeCell="AZ21" sqref="AZ21"/>
    </sheetView>
  </sheetViews>
  <sheetFormatPr defaultColWidth="9" defaultRowHeight="21.6" x14ac:dyDescent="0.55000000000000004"/>
  <cols>
    <col min="1" max="1" width="67.875" customWidth="1"/>
    <col min="2" max="2" width="10" customWidth="1"/>
    <col min="3" max="3" width="11.875" customWidth="1"/>
    <col min="4" max="4" width="1.125" customWidth="1"/>
    <col min="5" max="5" width="12.125" customWidth="1"/>
    <col min="6" max="6" width="1.125" customWidth="1"/>
    <col min="7" max="7" width="12.125" customWidth="1"/>
    <col min="8" max="8" width="1.125" customWidth="1"/>
    <col min="9" max="9" width="13.75" customWidth="1"/>
    <col min="10" max="10" width="1.125" customWidth="1"/>
    <col min="11" max="11" width="15.75" customWidth="1"/>
    <col min="12" max="12" width="1.125" customWidth="1"/>
    <col min="13" max="13" width="11.875" customWidth="1"/>
    <col min="14" max="14" width="1.125" customWidth="1"/>
    <col min="15" max="15" width="13.375" customWidth="1"/>
    <col min="16" max="16" width="1.25" customWidth="1"/>
    <col min="17" max="17" width="11.875" customWidth="1"/>
    <col min="18" max="18" width="1.125" customWidth="1"/>
    <col min="19" max="19" width="14.125" bestFit="1" customWidth="1"/>
    <col min="20" max="20" width="1.125" customWidth="1"/>
    <col min="21" max="21" width="20.125" bestFit="1" customWidth="1"/>
    <col min="22" max="22" width="1.375" customWidth="1"/>
    <col min="23" max="23" width="20.125" bestFit="1" customWidth="1"/>
    <col min="24" max="24" width="1.125" customWidth="1"/>
    <col min="25" max="25" width="14.125" bestFit="1" customWidth="1"/>
    <col min="26" max="26" width="1.125" customWidth="1"/>
    <col min="27" max="27" width="13.75" customWidth="1"/>
    <col min="28" max="28" width="1.125" customWidth="1"/>
    <col min="29" max="29" width="13.625" bestFit="1" customWidth="1"/>
    <col min="30" max="30" width="1.125" customWidth="1"/>
    <col min="31" max="31" width="12.125" customWidth="1"/>
    <col min="32" max="32" width="1.375" customWidth="1"/>
    <col min="33" max="33" width="14.625" bestFit="1" customWidth="1"/>
    <col min="34" max="34" width="1.125" customWidth="1"/>
    <col min="35" max="35" width="12.125" customWidth="1"/>
    <col min="36" max="36" width="1.125" customWidth="1"/>
    <col min="37" max="37" width="17" bestFit="1" customWidth="1"/>
    <col min="38" max="38" width="12.125" customWidth="1"/>
    <col min="39" max="39" width="9.125" bestFit="1" customWidth="1"/>
  </cols>
  <sheetData>
    <row r="1" spans="1:37" ht="24.6" x14ac:dyDescent="0.65">
      <c r="A1" s="243" t="s">
        <v>38</v>
      </c>
      <c r="B1" s="243"/>
      <c r="C1" s="244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4"/>
      <c r="T1" s="245"/>
      <c r="U1" s="244"/>
      <c r="V1" s="245"/>
      <c r="W1" s="244"/>
      <c r="X1" s="245"/>
      <c r="Y1" s="244"/>
      <c r="Z1" s="244"/>
      <c r="AA1" s="244"/>
      <c r="AB1" s="244"/>
      <c r="AC1" s="244"/>
      <c r="AD1" s="244"/>
      <c r="AE1" s="244"/>
      <c r="AF1" s="244"/>
      <c r="AG1" s="245"/>
      <c r="AH1" s="245"/>
      <c r="AI1" s="244"/>
      <c r="AJ1" s="245"/>
    </row>
    <row r="2" spans="1:37" ht="24.6" x14ac:dyDescent="0.65">
      <c r="A2" s="243" t="s">
        <v>87</v>
      </c>
      <c r="B2" s="243"/>
      <c r="C2" s="244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4"/>
      <c r="T2" s="245"/>
      <c r="U2" s="244"/>
      <c r="V2" s="245"/>
      <c r="W2" s="244"/>
      <c r="X2" s="245"/>
      <c r="Y2" s="244"/>
      <c r="Z2" s="244"/>
      <c r="AA2" s="244"/>
      <c r="AB2" s="244"/>
      <c r="AC2" s="244"/>
      <c r="AD2" s="244"/>
      <c r="AE2" s="244"/>
      <c r="AF2" s="244"/>
      <c r="AG2" s="245"/>
      <c r="AH2" s="245"/>
      <c r="AI2" s="244"/>
      <c r="AJ2" s="245"/>
    </row>
    <row r="3" spans="1:37" ht="24" x14ac:dyDescent="0.6">
      <c r="A3" s="243"/>
      <c r="B3" s="243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6" t="s">
        <v>80</v>
      </c>
    </row>
    <row r="4" spans="1:37" ht="23.4" x14ac:dyDescent="0.6">
      <c r="A4" s="243"/>
      <c r="B4" s="243"/>
      <c r="C4" s="284" t="s">
        <v>39</v>
      </c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4"/>
      <c r="AG4" s="284"/>
      <c r="AH4" s="284"/>
      <c r="AI4" s="284"/>
      <c r="AJ4" s="284"/>
      <c r="AK4" s="284"/>
    </row>
    <row r="5" spans="1:37" ht="22.2" x14ac:dyDescent="0.6">
      <c r="A5" s="247"/>
      <c r="B5" s="247"/>
      <c r="C5" s="248"/>
      <c r="D5" s="248"/>
      <c r="E5" s="248"/>
      <c r="F5" s="248"/>
      <c r="G5" s="248"/>
      <c r="H5" s="248"/>
      <c r="J5" s="248"/>
      <c r="K5" s="82"/>
      <c r="L5" s="248"/>
      <c r="M5" s="248"/>
      <c r="N5" s="248"/>
      <c r="O5" s="248"/>
      <c r="P5" s="248"/>
      <c r="Q5" s="248"/>
      <c r="R5" s="248"/>
      <c r="S5" s="286" t="s">
        <v>86</v>
      </c>
      <c r="T5" s="286"/>
      <c r="U5" s="286"/>
      <c r="V5" s="286"/>
      <c r="W5" s="286"/>
      <c r="X5" s="286"/>
      <c r="Y5" s="286"/>
      <c r="Z5" s="286"/>
      <c r="AA5" s="286"/>
      <c r="AB5" s="248"/>
      <c r="AC5" s="248"/>
      <c r="AD5" s="248"/>
      <c r="AE5" s="248"/>
      <c r="AF5" s="248"/>
      <c r="AG5" s="248"/>
      <c r="AH5" s="248"/>
      <c r="AI5" s="248"/>
      <c r="AJ5" s="248"/>
      <c r="AK5" s="248"/>
    </row>
    <row r="6" spans="1:37" ht="22.2" x14ac:dyDescent="0.6">
      <c r="A6" s="247"/>
      <c r="B6" s="247"/>
      <c r="C6" s="248"/>
      <c r="D6" s="248"/>
      <c r="E6" s="248"/>
      <c r="F6" s="248"/>
      <c r="G6" s="248"/>
      <c r="H6" s="248"/>
      <c r="I6" s="225"/>
      <c r="J6" s="248"/>
      <c r="K6" s="82"/>
      <c r="L6" s="248"/>
      <c r="M6" s="248"/>
      <c r="N6" s="248"/>
      <c r="O6" s="248"/>
      <c r="P6" s="248"/>
      <c r="Q6" s="248"/>
      <c r="R6" s="248"/>
      <c r="S6" s="82"/>
      <c r="T6" s="82"/>
      <c r="U6" s="82"/>
      <c r="V6" s="82"/>
      <c r="W6" s="225" t="s">
        <v>268</v>
      </c>
      <c r="X6" s="82"/>
      <c r="Y6" s="82"/>
      <c r="Z6" s="82"/>
      <c r="AA6" s="82"/>
      <c r="AB6" s="248"/>
      <c r="AC6" s="248"/>
      <c r="AD6" s="248"/>
      <c r="AE6" s="248"/>
      <c r="AF6" s="248"/>
      <c r="AG6" s="248"/>
      <c r="AH6" s="248"/>
      <c r="AI6" s="248"/>
      <c r="AJ6" s="248"/>
      <c r="AK6" s="248"/>
    </row>
    <row r="7" spans="1:37" ht="22.2" x14ac:dyDescent="0.6">
      <c r="A7" s="247"/>
      <c r="B7" s="247"/>
      <c r="C7" s="248"/>
      <c r="D7" s="248"/>
      <c r="E7" s="248"/>
      <c r="F7" s="248"/>
      <c r="G7" s="248"/>
      <c r="H7" s="248"/>
      <c r="I7" s="225" t="s">
        <v>139</v>
      </c>
      <c r="J7" s="248"/>
      <c r="K7" s="82"/>
      <c r="L7" s="248"/>
      <c r="M7" s="248"/>
      <c r="N7" s="248"/>
      <c r="O7" s="248"/>
      <c r="P7" s="248"/>
      <c r="Q7" s="248"/>
      <c r="R7" s="248"/>
      <c r="S7" s="82"/>
      <c r="T7" s="82"/>
      <c r="U7" s="225" t="s">
        <v>264</v>
      </c>
      <c r="V7" s="82"/>
      <c r="W7" s="225" t="s">
        <v>269</v>
      </c>
      <c r="X7" s="82"/>
      <c r="Y7" s="82"/>
      <c r="Z7" s="82"/>
      <c r="AA7" s="82"/>
      <c r="AB7" s="248"/>
      <c r="AC7" s="248"/>
      <c r="AD7" s="248"/>
      <c r="AE7" s="248"/>
      <c r="AF7" s="248"/>
      <c r="AG7" s="248"/>
      <c r="AH7" s="248"/>
      <c r="AI7" s="248"/>
      <c r="AJ7" s="248"/>
      <c r="AK7" s="248"/>
    </row>
    <row r="8" spans="1:37" x14ac:dyDescent="0.55000000000000004">
      <c r="A8" s="249"/>
      <c r="B8" s="249"/>
      <c r="C8" s="250"/>
      <c r="D8" s="251"/>
      <c r="E8" s="225"/>
      <c r="F8" s="225"/>
      <c r="G8" s="225"/>
      <c r="H8" s="225"/>
      <c r="I8" s="225" t="s">
        <v>35</v>
      </c>
      <c r="J8" s="225"/>
      <c r="K8" s="82" t="s">
        <v>36</v>
      </c>
      <c r="L8" s="225"/>
      <c r="M8" s="225"/>
      <c r="N8" s="225"/>
      <c r="O8" s="225"/>
      <c r="P8" s="225"/>
      <c r="Q8" s="251"/>
      <c r="R8" s="225"/>
      <c r="S8" s="222" t="s">
        <v>260</v>
      </c>
      <c r="T8" s="225"/>
      <c r="U8" s="225" t="s">
        <v>261</v>
      </c>
      <c r="V8" s="225"/>
      <c r="W8" s="225" t="s">
        <v>270</v>
      </c>
      <c r="X8" s="225"/>
      <c r="Y8" s="225" t="s">
        <v>174</v>
      </c>
      <c r="Z8" s="225"/>
      <c r="AA8" s="250" t="s">
        <v>88</v>
      </c>
      <c r="AB8" s="251"/>
      <c r="AC8" s="222"/>
      <c r="AD8" s="251"/>
      <c r="AE8" s="222"/>
      <c r="AF8" s="251"/>
      <c r="AG8" s="222"/>
      <c r="AH8" s="225"/>
      <c r="AI8" s="225"/>
      <c r="AJ8" s="222"/>
      <c r="AK8" s="252"/>
    </row>
    <row r="9" spans="1:37" x14ac:dyDescent="0.55000000000000004">
      <c r="A9" s="249"/>
      <c r="B9" s="249"/>
      <c r="C9" s="250" t="s">
        <v>17</v>
      </c>
      <c r="D9" s="251"/>
      <c r="E9" s="225"/>
      <c r="F9" s="225"/>
      <c r="G9" s="225"/>
      <c r="H9" s="225"/>
      <c r="I9" s="225" t="s">
        <v>90</v>
      </c>
      <c r="J9" s="225"/>
      <c r="K9" s="82" t="s">
        <v>106</v>
      </c>
      <c r="L9" s="225"/>
      <c r="M9" s="225"/>
      <c r="N9" s="225"/>
      <c r="O9" s="250" t="s">
        <v>44</v>
      </c>
      <c r="P9" s="250"/>
      <c r="Q9" s="251"/>
      <c r="R9" s="225"/>
      <c r="S9" s="222" t="s">
        <v>261</v>
      </c>
      <c r="T9" s="225"/>
      <c r="U9" s="222" t="s">
        <v>265</v>
      </c>
      <c r="V9" s="225"/>
      <c r="W9" s="222" t="s">
        <v>271</v>
      </c>
      <c r="X9" s="225"/>
      <c r="Y9" s="225" t="s">
        <v>175</v>
      </c>
      <c r="Z9" s="225"/>
      <c r="AA9" s="250" t="s">
        <v>89</v>
      </c>
      <c r="AB9" s="251"/>
      <c r="AE9" t="s">
        <v>180</v>
      </c>
      <c r="AF9" s="251"/>
      <c r="AG9" s="222" t="s">
        <v>57</v>
      </c>
      <c r="AH9" s="225"/>
      <c r="AI9" s="225" t="s">
        <v>90</v>
      </c>
      <c r="AJ9" s="222"/>
      <c r="AK9" s="252"/>
    </row>
    <row r="10" spans="1:37" x14ac:dyDescent="0.55000000000000004">
      <c r="A10" s="249"/>
      <c r="B10" s="249"/>
      <c r="C10" s="225" t="s">
        <v>50</v>
      </c>
      <c r="D10" s="225"/>
      <c r="E10" s="225" t="s">
        <v>24</v>
      </c>
      <c r="F10" s="225"/>
      <c r="G10" s="225"/>
      <c r="H10" s="225"/>
      <c r="I10" s="225" t="s">
        <v>140</v>
      </c>
      <c r="J10" s="225"/>
      <c r="K10" s="225" t="s">
        <v>107</v>
      </c>
      <c r="L10" s="225"/>
      <c r="M10" s="225" t="s">
        <v>65</v>
      </c>
      <c r="N10" s="225"/>
      <c r="O10" s="225" t="s">
        <v>31</v>
      </c>
      <c r="P10" s="225"/>
      <c r="Q10" s="225" t="s">
        <v>60</v>
      </c>
      <c r="R10" s="225"/>
      <c r="S10" s="223" t="s">
        <v>262</v>
      </c>
      <c r="T10" s="225"/>
      <c r="U10" s="223" t="s">
        <v>266</v>
      </c>
      <c r="V10" s="225"/>
      <c r="W10" s="223" t="s">
        <v>272</v>
      </c>
      <c r="X10" s="225"/>
      <c r="Y10" s="225" t="s">
        <v>176</v>
      </c>
      <c r="Z10" s="225"/>
      <c r="AA10" s="225" t="s">
        <v>91</v>
      </c>
      <c r="AB10" s="225"/>
      <c r="AC10" s="225"/>
      <c r="AD10" s="225"/>
      <c r="AE10" s="225" t="s">
        <v>181</v>
      </c>
      <c r="AF10" s="225"/>
      <c r="AG10" s="222" t="s">
        <v>25</v>
      </c>
      <c r="AH10" s="225"/>
      <c r="AI10" s="225" t="s">
        <v>92</v>
      </c>
      <c r="AJ10" s="222"/>
      <c r="AK10" s="225" t="s">
        <v>57</v>
      </c>
    </row>
    <row r="11" spans="1:37" x14ac:dyDescent="0.55000000000000004">
      <c r="A11" s="221"/>
      <c r="B11" s="253" t="s">
        <v>1</v>
      </c>
      <c r="C11" s="57" t="s">
        <v>93</v>
      </c>
      <c r="D11" s="225"/>
      <c r="E11" s="57" t="s">
        <v>64</v>
      </c>
      <c r="F11" s="225"/>
      <c r="G11" s="224" t="s">
        <v>105</v>
      </c>
      <c r="H11" s="225"/>
      <c r="I11" s="57" t="s">
        <v>152</v>
      </c>
      <c r="J11" s="225"/>
      <c r="K11" s="275" t="s">
        <v>108</v>
      </c>
      <c r="L11" s="225"/>
      <c r="M11" s="57" t="s">
        <v>58</v>
      </c>
      <c r="N11" s="225"/>
      <c r="O11" s="57" t="s">
        <v>48</v>
      </c>
      <c r="P11" s="225"/>
      <c r="Q11" s="57" t="s">
        <v>94</v>
      </c>
      <c r="R11" s="225"/>
      <c r="S11" s="224" t="s">
        <v>263</v>
      </c>
      <c r="T11" s="225"/>
      <c r="U11" s="224" t="s">
        <v>267</v>
      </c>
      <c r="V11" s="225"/>
      <c r="W11" s="224" t="s">
        <v>273</v>
      </c>
      <c r="X11" s="225"/>
      <c r="Y11" s="57" t="s">
        <v>177</v>
      </c>
      <c r="Z11" s="225"/>
      <c r="AA11" s="57" t="s">
        <v>16</v>
      </c>
      <c r="AB11" s="225"/>
      <c r="AC11" s="57" t="s">
        <v>88</v>
      </c>
      <c r="AD11" s="225"/>
      <c r="AE11" s="57" t="s">
        <v>182</v>
      </c>
      <c r="AF11" s="225"/>
      <c r="AG11" s="224" t="s">
        <v>208</v>
      </c>
      <c r="AH11" s="225"/>
      <c r="AI11" s="57" t="s">
        <v>95</v>
      </c>
      <c r="AJ11" s="222"/>
      <c r="AK11" s="57" t="s">
        <v>25</v>
      </c>
    </row>
    <row r="12" spans="1:37" ht="22.2" x14ac:dyDescent="0.6">
      <c r="A12" s="255" t="s">
        <v>250</v>
      </c>
      <c r="B12" s="255"/>
    </row>
    <row r="13" spans="1:37" ht="22.2" x14ac:dyDescent="0.6">
      <c r="A13" s="255" t="s">
        <v>251</v>
      </c>
      <c r="B13" s="255"/>
      <c r="C13" s="256">
        <v>8611242</v>
      </c>
      <c r="D13" s="256"/>
      <c r="E13" s="256">
        <v>57298909</v>
      </c>
      <c r="F13" s="256"/>
      <c r="G13" s="256">
        <v>3470021</v>
      </c>
      <c r="H13" s="256"/>
      <c r="I13" s="256">
        <v>4072786</v>
      </c>
      <c r="J13" s="256"/>
      <c r="K13" s="256">
        <v>-5159</v>
      </c>
      <c r="L13" s="256"/>
      <c r="M13" s="256">
        <v>929166</v>
      </c>
      <c r="N13" s="256"/>
      <c r="O13" s="256">
        <v>103579286</v>
      </c>
      <c r="P13" s="256"/>
      <c r="Q13" s="256">
        <v>-2909249</v>
      </c>
      <c r="R13" s="256"/>
      <c r="S13" s="256">
        <v>13977518</v>
      </c>
      <c r="T13" s="256"/>
      <c r="U13" s="152">
        <v>0</v>
      </c>
      <c r="V13" s="256"/>
      <c r="W13" s="256">
        <v>-3951357</v>
      </c>
      <c r="X13" s="256"/>
      <c r="Y13" s="256">
        <v>-31797899</v>
      </c>
      <c r="Z13" s="256"/>
      <c r="AA13" s="152">
        <f>SUM(S13:Y13)</f>
        <v>-21771738</v>
      </c>
      <c r="AB13" s="256"/>
      <c r="AC13" s="152">
        <f>AA13+SUM(C13:Q13)</f>
        <v>153275264</v>
      </c>
      <c r="AD13" s="256"/>
      <c r="AE13" s="191">
        <v>15000000</v>
      </c>
      <c r="AF13" s="256"/>
      <c r="AG13" s="207">
        <v>168275264</v>
      </c>
      <c r="AH13" s="256"/>
      <c r="AI13" s="256">
        <v>50597130</v>
      </c>
      <c r="AJ13" s="248"/>
      <c r="AK13" s="152">
        <f>SUM(AG13:AI13)</f>
        <v>218872394</v>
      </c>
    </row>
    <row r="14" spans="1:37" x14ac:dyDescent="0.55000000000000004">
      <c r="A14" s="221" t="s">
        <v>227</v>
      </c>
      <c r="B14" s="253">
        <v>3</v>
      </c>
      <c r="C14" s="147">
        <v>0</v>
      </c>
      <c r="D14" s="257"/>
      <c r="E14" s="147">
        <v>0</v>
      </c>
      <c r="F14" s="257"/>
      <c r="G14" s="147">
        <v>0</v>
      </c>
      <c r="H14" s="145"/>
      <c r="I14" s="147">
        <v>0</v>
      </c>
      <c r="J14" s="146"/>
      <c r="K14" s="147">
        <v>0</v>
      </c>
      <c r="L14" s="146"/>
      <c r="M14" s="147">
        <v>0</v>
      </c>
      <c r="N14" s="257"/>
      <c r="O14" s="257">
        <v>-2175091</v>
      </c>
      <c r="P14" s="257"/>
      <c r="Q14" s="147">
        <v>0</v>
      </c>
      <c r="R14" s="257"/>
      <c r="S14" s="147">
        <v>0</v>
      </c>
      <c r="T14" s="145"/>
      <c r="U14" s="147">
        <v>-611448</v>
      </c>
      <c r="V14" s="145"/>
      <c r="W14" s="147">
        <v>7075936</v>
      </c>
      <c r="X14" s="140"/>
      <c r="Y14" s="147">
        <v>0</v>
      </c>
      <c r="Z14" s="145"/>
      <c r="AA14" s="147">
        <f>SUM(S14:Z14)</f>
        <v>6464488</v>
      </c>
      <c r="AB14" s="257"/>
      <c r="AC14" s="147">
        <f>AA14+SUM(C14:Q14)</f>
        <v>4289397</v>
      </c>
      <c r="AD14" s="257"/>
      <c r="AE14" s="147">
        <v>0</v>
      </c>
      <c r="AF14" s="257"/>
      <c r="AG14" s="147">
        <v>4289397</v>
      </c>
      <c r="AH14" s="257"/>
      <c r="AI14" s="257">
        <v>-484972</v>
      </c>
      <c r="AK14" s="147">
        <f>SUM(AG14:AI14)</f>
        <v>3804425</v>
      </c>
    </row>
    <row r="15" spans="1:37" ht="22.2" x14ac:dyDescent="0.6">
      <c r="A15" s="255" t="s">
        <v>252</v>
      </c>
      <c r="B15" s="255"/>
      <c r="C15" s="208">
        <f>SUM(C13:C14)</f>
        <v>8611242</v>
      </c>
      <c r="D15" s="148"/>
      <c r="E15" s="208">
        <f>SUM(E13:E14)</f>
        <v>57298909</v>
      </c>
      <c r="F15" s="152"/>
      <c r="G15" s="208">
        <f>SUM(G13:G14)</f>
        <v>3470021</v>
      </c>
      <c r="H15" s="148"/>
      <c r="I15" s="208">
        <f>SUM(I13:I14)</f>
        <v>4072786</v>
      </c>
      <c r="J15" s="149"/>
      <c r="K15" s="208">
        <f>SUM(K13:K14)</f>
        <v>-5159</v>
      </c>
      <c r="L15" s="149"/>
      <c r="M15" s="208">
        <f>SUM(M13:M14)</f>
        <v>929166</v>
      </c>
      <c r="N15" s="149"/>
      <c r="O15" s="208">
        <f>SUM(O13:O14)</f>
        <v>101404195</v>
      </c>
      <c r="P15" s="152"/>
      <c r="Q15" s="208">
        <f>SUM(Q13:Q14)</f>
        <v>-2909249</v>
      </c>
      <c r="R15" s="148"/>
      <c r="S15" s="208">
        <f>SUM(S13:S14)</f>
        <v>13977518</v>
      </c>
      <c r="T15" s="148"/>
      <c r="U15" s="208">
        <f>SUM(U13:U14)</f>
        <v>-611448</v>
      </c>
      <c r="V15" s="148"/>
      <c r="W15" s="208">
        <f>SUM(W13:W14)</f>
        <v>3124579</v>
      </c>
      <c r="X15" s="142"/>
      <c r="Y15" s="208">
        <f>SUM(Y13:Y14)</f>
        <v>-31797899</v>
      </c>
      <c r="Z15" s="148"/>
      <c r="AA15" s="208">
        <f>SUM(AA13:AA14)</f>
        <v>-15307250</v>
      </c>
      <c r="AB15" s="149"/>
      <c r="AC15" s="208">
        <f>SUM(AC13:AC14)</f>
        <v>157564661</v>
      </c>
      <c r="AD15" s="149"/>
      <c r="AE15" s="208">
        <f>SUM(AE13:AE14)</f>
        <v>15000000</v>
      </c>
      <c r="AF15" s="258"/>
      <c r="AG15" s="208">
        <f>SUM(AG13:AG14)</f>
        <v>172564661</v>
      </c>
      <c r="AH15" s="258"/>
      <c r="AI15" s="208">
        <f>SUM(AI13:AI14)</f>
        <v>50112158</v>
      </c>
      <c r="AJ15" s="248"/>
      <c r="AK15" s="208">
        <f>SUM(AK13:AK14)</f>
        <v>222676819</v>
      </c>
    </row>
    <row r="16" spans="1:37" ht="22.2" x14ac:dyDescent="0.6">
      <c r="A16" s="248" t="s">
        <v>212</v>
      </c>
      <c r="B16" s="248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9"/>
      <c r="AD16" s="256"/>
      <c r="AE16" s="259"/>
      <c r="AF16" s="256"/>
      <c r="AG16" s="259"/>
      <c r="AH16" s="256"/>
      <c r="AI16" s="256"/>
      <c r="AJ16" s="256"/>
      <c r="AK16" s="256"/>
    </row>
    <row r="17" spans="1:37" ht="22.2" x14ac:dyDescent="0.6">
      <c r="A17" s="260" t="s">
        <v>218</v>
      </c>
      <c r="B17" s="260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152"/>
      <c r="T17" s="256"/>
      <c r="U17" s="256"/>
      <c r="V17" s="256"/>
      <c r="W17" s="256"/>
      <c r="X17" s="256"/>
      <c r="Y17" s="256"/>
      <c r="Z17" s="256"/>
      <c r="AA17" s="256"/>
      <c r="AB17" s="256"/>
      <c r="AC17" s="259"/>
      <c r="AD17" s="256"/>
      <c r="AE17" s="259"/>
      <c r="AF17" s="256"/>
      <c r="AG17" s="259"/>
      <c r="AH17" s="256"/>
      <c r="AI17" s="256"/>
      <c r="AJ17" s="256"/>
      <c r="AK17" s="256"/>
    </row>
    <row r="18" spans="1:37" x14ac:dyDescent="0.55000000000000004">
      <c r="A18" s="261" t="s">
        <v>147</v>
      </c>
      <c r="B18" s="261"/>
      <c r="C18" s="141">
        <v>0</v>
      </c>
      <c r="D18" s="146"/>
      <c r="E18" s="141">
        <v>0</v>
      </c>
      <c r="F18" s="141"/>
      <c r="G18" s="141">
        <v>0</v>
      </c>
      <c r="H18" s="146"/>
      <c r="I18" s="141">
        <v>0</v>
      </c>
      <c r="J18" s="146"/>
      <c r="K18" s="141">
        <v>0</v>
      </c>
      <c r="L18" s="146"/>
      <c r="M18" s="141">
        <v>0</v>
      </c>
      <c r="N18" s="146"/>
      <c r="O18" s="179">
        <v>-6502850</v>
      </c>
      <c r="P18" s="179"/>
      <c r="Q18" s="141">
        <v>0</v>
      </c>
      <c r="R18" s="146"/>
      <c r="S18" s="141">
        <v>0</v>
      </c>
      <c r="T18" s="146"/>
      <c r="U18" s="141">
        <v>0</v>
      </c>
      <c r="V18" s="146"/>
      <c r="W18" s="141">
        <v>0</v>
      </c>
      <c r="X18" s="140"/>
      <c r="Y18" s="141">
        <v>0</v>
      </c>
      <c r="Z18" s="146"/>
      <c r="AA18" s="141">
        <f>SUM(S18:Z18)</f>
        <v>0</v>
      </c>
      <c r="AB18" s="146"/>
      <c r="AC18" s="141">
        <f>AA18+SUM(C18:Q18)</f>
        <v>-6502850</v>
      </c>
      <c r="AD18" s="146"/>
      <c r="AE18" s="141">
        <v>0</v>
      </c>
      <c r="AF18" s="146"/>
      <c r="AG18" s="141">
        <f>SUM(AC18:AE18)</f>
        <v>-6502850</v>
      </c>
      <c r="AH18" s="262"/>
      <c r="AI18" s="141">
        <v>-4971936</v>
      </c>
      <c r="AJ18" s="262"/>
      <c r="AK18" s="141">
        <f>SUM(AG18:AI18)</f>
        <v>-11474786</v>
      </c>
    </row>
    <row r="19" spans="1:37" x14ac:dyDescent="0.55000000000000004">
      <c r="A19" s="221" t="s">
        <v>317</v>
      </c>
      <c r="B19" s="253">
        <v>21</v>
      </c>
      <c r="C19" s="147">
        <v>0</v>
      </c>
      <c r="D19" s="257"/>
      <c r="E19" s="147">
        <v>0</v>
      </c>
      <c r="F19" s="257"/>
      <c r="G19" s="147">
        <v>0</v>
      </c>
      <c r="H19" s="146"/>
      <c r="I19" s="147">
        <v>0</v>
      </c>
      <c r="J19" s="146"/>
      <c r="K19" s="147">
        <v>0</v>
      </c>
      <c r="L19" s="146"/>
      <c r="M19" s="147">
        <v>0</v>
      </c>
      <c r="N19" s="257"/>
      <c r="O19" s="154">
        <v>0</v>
      </c>
      <c r="P19" s="257"/>
      <c r="Q19" s="147">
        <v>-6088210</v>
      </c>
      <c r="R19" s="257"/>
      <c r="S19" s="147">
        <v>0</v>
      </c>
      <c r="T19" s="146"/>
      <c r="U19" s="147">
        <v>0</v>
      </c>
      <c r="V19" s="146"/>
      <c r="W19" s="147">
        <v>0</v>
      </c>
      <c r="X19" s="140"/>
      <c r="Y19" s="147">
        <v>0</v>
      </c>
      <c r="Z19" s="146"/>
      <c r="AA19" s="147">
        <f>SUM(S19:Y19)</f>
        <v>0</v>
      </c>
      <c r="AB19" s="257"/>
      <c r="AC19" s="147">
        <f>AA19+SUM(C19:Q19)</f>
        <v>-6088210</v>
      </c>
      <c r="AD19" s="257"/>
      <c r="AE19" s="147">
        <v>0</v>
      </c>
      <c r="AF19" s="257"/>
      <c r="AG19" s="147">
        <f>SUM(AC19:AE19)</f>
        <v>-6088210</v>
      </c>
      <c r="AH19" s="257"/>
      <c r="AI19" s="147">
        <v>0</v>
      </c>
      <c r="AK19" s="147">
        <f>SUM(AG19:AI19)</f>
        <v>-6088210</v>
      </c>
    </row>
    <row r="20" spans="1:37" ht="22.2" x14ac:dyDescent="0.6">
      <c r="A20" s="260" t="s">
        <v>318</v>
      </c>
      <c r="B20" s="260"/>
      <c r="C20" s="150">
        <f>SUM(C18:C19)</f>
        <v>0</v>
      </c>
      <c r="D20" s="148"/>
      <c r="E20" s="150">
        <f>SUM(E18:E19)</f>
        <v>0</v>
      </c>
      <c r="F20" s="152"/>
      <c r="G20" s="150">
        <f>SUM(G18:G19)</f>
        <v>0</v>
      </c>
      <c r="H20" s="148"/>
      <c r="I20" s="150">
        <f>SUM(I18:I19)</f>
        <v>0</v>
      </c>
      <c r="J20" s="149"/>
      <c r="K20" s="150">
        <f>SUM(K18:K19)</f>
        <v>0</v>
      </c>
      <c r="L20" s="149"/>
      <c r="M20" s="150">
        <f>SUM(M18:M19)</f>
        <v>0</v>
      </c>
      <c r="N20" s="149"/>
      <c r="O20" s="150">
        <f>SUM(O18:O19)</f>
        <v>-6502850</v>
      </c>
      <c r="P20" s="152"/>
      <c r="Q20" s="150">
        <f>SUM(Q18:Q19)</f>
        <v>-6088210</v>
      </c>
      <c r="R20" s="148"/>
      <c r="S20" s="150">
        <f>SUM(S18:S19)</f>
        <v>0</v>
      </c>
      <c r="T20" s="148"/>
      <c r="U20" s="150">
        <f>SUM(U18:U19)</f>
        <v>0</v>
      </c>
      <c r="V20" s="148"/>
      <c r="W20" s="150">
        <f>SUM(W18:W19)</f>
        <v>0</v>
      </c>
      <c r="X20" s="142"/>
      <c r="Y20" s="150">
        <f>SUM(Y18:Y19)</f>
        <v>0</v>
      </c>
      <c r="Z20" s="148"/>
      <c r="AA20" s="150">
        <f>SUM(AA18:AA19)</f>
        <v>0</v>
      </c>
      <c r="AB20" s="149"/>
      <c r="AC20" s="150">
        <f>SUM(AC18:AC19)</f>
        <v>-12591060</v>
      </c>
      <c r="AD20" s="149"/>
      <c r="AE20" s="150">
        <f>SUM(AE18:AE19)</f>
        <v>0</v>
      </c>
      <c r="AF20" s="149"/>
      <c r="AG20" s="150">
        <f>SUM(AG18:AG19)</f>
        <v>-12591060</v>
      </c>
      <c r="AH20" s="258"/>
      <c r="AI20" s="150">
        <f>SUM(AI18:AI19)</f>
        <v>-4971936</v>
      </c>
      <c r="AJ20" s="258"/>
      <c r="AK20" s="150">
        <f>SUM(AK18:AK19)</f>
        <v>-17562996</v>
      </c>
    </row>
    <row r="21" spans="1:37" ht="22.2" x14ac:dyDescent="0.6">
      <c r="A21" s="241" t="s">
        <v>178</v>
      </c>
      <c r="B21" s="241"/>
      <c r="C21" s="149"/>
      <c r="D21" s="148"/>
      <c r="E21" s="149"/>
      <c r="F21" s="149"/>
      <c r="G21" s="149"/>
      <c r="H21" s="148"/>
      <c r="I21" s="149"/>
      <c r="J21" s="149"/>
      <c r="K21" s="149"/>
      <c r="L21" s="149"/>
      <c r="M21" s="149"/>
      <c r="N21" s="149"/>
      <c r="O21" s="149"/>
      <c r="P21" s="149"/>
      <c r="Q21" s="149"/>
      <c r="R21" s="148"/>
      <c r="S21" s="149"/>
      <c r="T21" s="148"/>
      <c r="U21" s="149"/>
      <c r="V21" s="148"/>
      <c r="W21" s="149"/>
      <c r="X21" s="142"/>
      <c r="Y21" s="149"/>
      <c r="Z21" s="148"/>
      <c r="AA21" s="149"/>
      <c r="AB21" s="149"/>
      <c r="AC21" s="149"/>
      <c r="AD21" s="149"/>
      <c r="AE21" s="149"/>
      <c r="AF21" s="149"/>
      <c r="AG21" s="149"/>
      <c r="AH21" s="258"/>
      <c r="AI21" s="151"/>
      <c r="AJ21" s="258"/>
      <c r="AK21" s="263"/>
    </row>
    <row r="22" spans="1:37" ht="22.2" x14ac:dyDescent="0.6">
      <c r="A22" s="261" t="s">
        <v>150</v>
      </c>
      <c r="B22" s="253"/>
      <c r="C22" s="141"/>
      <c r="D22" s="146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8"/>
      <c r="S22" s="141"/>
      <c r="T22" s="141"/>
      <c r="U22" s="141"/>
      <c r="V22" s="141"/>
      <c r="W22" s="141"/>
      <c r="X22" s="141"/>
      <c r="Y22" s="141"/>
      <c r="Z22" s="141"/>
      <c r="AA22" s="141"/>
      <c r="AB22" s="149"/>
      <c r="AC22" s="141"/>
      <c r="AD22" s="149"/>
      <c r="AE22" s="141"/>
      <c r="AF22" s="149"/>
      <c r="AG22" s="141"/>
      <c r="AH22" s="258"/>
      <c r="AI22" s="141"/>
      <c r="AJ22" s="258"/>
      <c r="AK22" s="141"/>
    </row>
    <row r="23" spans="1:37" ht="22.2" x14ac:dyDescent="0.6">
      <c r="A23" s="261" t="s">
        <v>151</v>
      </c>
      <c r="B23" s="253"/>
      <c r="C23" s="141">
        <v>0</v>
      </c>
      <c r="D23" s="146"/>
      <c r="E23" s="141">
        <v>0</v>
      </c>
      <c r="F23" s="141"/>
      <c r="G23" s="141">
        <v>0</v>
      </c>
      <c r="H23" s="141"/>
      <c r="I23" s="179">
        <v>-269058</v>
      </c>
      <c r="J23" s="141"/>
      <c r="K23" s="141">
        <v>0</v>
      </c>
      <c r="L23" s="141"/>
      <c r="M23" s="141">
        <v>0</v>
      </c>
      <c r="N23" s="141"/>
      <c r="O23" s="141">
        <v>0</v>
      </c>
      <c r="P23" s="141"/>
      <c r="Q23" s="141">
        <v>0</v>
      </c>
      <c r="R23" s="148"/>
      <c r="S23" s="141">
        <v>0</v>
      </c>
      <c r="T23" s="141"/>
      <c r="U23" s="141">
        <v>0</v>
      </c>
      <c r="V23" s="141"/>
      <c r="W23" s="141">
        <v>0</v>
      </c>
      <c r="X23" s="141"/>
      <c r="Y23" s="141">
        <v>3585</v>
      </c>
      <c r="Z23" s="141"/>
      <c r="AA23" s="141">
        <f>SUM(S23:Y23)</f>
        <v>3585</v>
      </c>
      <c r="AB23" s="149"/>
      <c r="AC23" s="141">
        <f>AA23+SUM(C23:O23)</f>
        <v>-265473</v>
      </c>
      <c r="AD23" s="149"/>
      <c r="AE23" s="141">
        <v>0</v>
      </c>
      <c r="AF23" s="149"/>
      <c r="AG23" s="141">
        <f t="shared" ref="AG23:AG27" si="0">SUM(AC23:AE23)</f>
        <v>-265473</v>
      </c>
      <c r="AH23" s="258"/>
      <c r="AI23" s="141">
        <v>310360</v>
      </c>
      <c r="AJ23" s="258"/>
      <c r="AK23" s="141">
        <f>SUM(AG23:AI23)</f>
        <v>44887</v>
      </c>
    </row>
    <row r="24" spans="1:37" ht="22.2" x14ac:dyDescent="0.6">
      <c r="A24" s="261" t="s">
        <v>153</v>
      </c>
      <c r="B24" s="253"/>
      <c r="C24" s="141">
        <v>0</v>
      </c>
      <c r="D24" s="146"/>
      <c r="E24" s="141">
        <v>0</v>
      </c>
      <c r="F24" s="141"/>
      <c r="G24" s="141">
        <v>0</v>
      </c>
      <c r="H24" s="141"/>
      <c r="I24" s="141">
        <v>-3680</v>
      </c>
      <c r="J24" s="141"/>
      <c r="K24" s="141">
        <v>0</v>
      </c>
      <c r="L24" s="141"/>
      <c r="M24" s="141">
        <v>0</v>
      </c>
      <c r="N24" s="141"/>
      <c r="O24" s="141">
        <v>0</v>
      </c>
      <c r="P24" s="141"/>
      <c r="Q24" s="141">
        <v>0</v>
      </c>
      <c r="R24" s="148"/>
      <c r="S24" s="141">
        <v>0</v>
      </c>
      <c r="T24" s="141"/>
      <c r="U24" s="141">
        <v>0</v>
      </c>
      <c r="V24" s="141"/>
      <c r="W24" s="141">
        <v>0</v>
      </c>
      <c r="X24" s="141"/>
      <c r="Y24" s="141">
        <v>0</v>
      </c>
      <c r="Z24" s="141"/>
      <c r="AA24" s="141">
        <f>SUM(S24:Y24)</f>
        <v>0</v>
      </c>
      <c r="AB24" s="149"/>
      <c r="AC24" s="141">
        <f>AA24+SUM(C24:O24)</f>
        <v>-3680</v>
      </c>
      <c r="AD24" s="149"/>
      <c r="AE24" s="141">
        <v>0</v>
      </c>
      <c r="AF24" s="149"/>
      <c r="AG24" s="141">
        <f t="shared" si="0"/>
        <v>-3680</v>
      </c>
      <c r="AH24" s="258"/>
      <c r="AI24" s="141">
        <v>0</v>
      </c>
      <c r="AJ24" s="258"/>
      <c r="AK24" s="141">
        <f>SUM(AG24:AI24)</f>
        <v>-3680</v>
      </c>
    </row>
    <row r="25" spans="1:37" ht="22.2" x14ac:dyDescent="0.6">
      <c r="A25" s="261" t="s">
        <v>141</v>
      </c>
      <c r="B25" s="253"/>
      <c r="C25" s="141">
        <v>0</v>
      </c>
      <c r="D25" s="146"/>
      <c r="E25" s="141">
        <v>0</v>
      </c>
      <c r="F25" s="141"/>
      <c r="G25" s="141">
        <v>0</v>
      </c>
      <c r="H25" s="141"/>
      <c r="I25" s="141">
        <v>0</v>
      </c>
      <c r="J25" s="141"/>
      <c r="K25" s="141">
        <v>0</v>
      </c>
      <c r="L25" s="141"/>
      <c r="M25" s="141">
        <v>0</v>
      </c>
      <c r="N25" s="141"/>
      <c r="O25" s="141">
        <v>0</v>
      </c>
      <c r="P25" s="141"/>
      <c r="Q25" s="141">
        <v>0</v>
      </c>
      <c r="R25" s="149"/>
      <c r="S25" s="141">
        <v>0</v>
      </c>
      <c r="T25" s="141"/>
      <c r="U25" s="141">
        <v>0</v>
      </c>
      <c r="V25" s="141"/>
      <c r="W25" s="141">
        <v>0</v>
      </c>
      <c r="X25" s="141"/>
      <c r="Y25" s="141">
        <v>0</v>
      </c>
      <c r="Z25" s="141"/>
      <c r="AA25" s="141">
        <f>SUM(S25:Y25)</f>
        <v>0</v>
      </c>
      <c r="AB25" s="149"/>
      <c r="AC25" s="141">
        <f>AA25+SUM(C25:O25)</f>
        <v>0</v>
      </c>
      <c r="AD25" s="149"/>
      <c r="AE25" s="141">
        <v>0</v>
      </c>
      <c r="AF25" s="149"/>
      <c r="AG25" s="141">
        <f t="shared" si="0"/>
        <v>0</v>
      </c>
      <c r="AH25" s="258"/>
      <c r="AI25" s="179">
        <v>251590</v>
      </c>
      <c r="AJ25" s="258"/>
      <c r="AK25" s="141">
        <f>SUM(AG25:AI25)</f>
        <v>251590</v>
      </c>
    </row>
    <row r="26" spans="1:37" ht="22.2" x14ac:dyDescent="0.6">
      <c r="A26" s="221" t="s">
        <v>259</v>
      </c>
      <c r="B26" s="253"/>
      <c r="C26" s="141">
        <v>0</v>
      </c>
      <c r="D26" s="146"/>
      <c r="E26" s="141">
        <v>0</v>
      </c>
      <c r="F26" s="141"/>
      <c r="G26" s="141">
        <v>0</v>
      </c>
      <c r="H26" s="141"/>
      <c r="I26" s="141">
        <v>0</v>
      </c>
      <c r="J26" s="141"/>
      <c r="K26" s="141">
        <v>0</v>
      </c>
      <c r="L26" s="141"/>
      <c r="M26" s="141">
        <v>0</v>
      </c>
      <c r="N26" s="141"/>
      <c r="O26" s="141">
        <v>0</v>
      </c>
      <c r="P26" s="141"/>
      <c r="Q26" s="141">
        <v>0</v>
      </c>
      <c r="R26" s="149"/>
      <c r="S26" s="141">
        <v>0</v>
      </c>
      <c r="T26" s="141"/>
      <c r="U26" s="141">
        <v>0</v>
      </c>
      <c r="V26" s="141"/>
      <c r="W26" s="141">
        <v>0</v>
      </c>
      <c r="X26" s="141"/>
      <c r="Y26" s="141">
        <v>0</v>
      </c>
      <c r="Z26" s="141"/>
      <c r="AA26" s="141">
        <f>SUM(S26:Y26)</f>
        <v>0</v>
      </c>
      <c r="AB26" s="149"/>
      <c r="AC26" s="141">
        <f>AA26+SUM(C26:O26)</f>
        <v>0</v>
      </c>
      <c r="AD26" s="149"/>
      <c r="AE26" s="141">
        <v>0</v>
      </c>
      <c r="AF26" s="149"/>
      <c r="AG26" s="141">
        <f t="shared" si="0"/>
        <v>0</v>
      </c>
      <c r="AH26" s="258"/>
      <c r="AI26" s="179">
        <v>-6051</v>
      </c>
      <c r="AJ26" s="258"/>
      <c r="AK26" s="141">
        <f>SUM(AG26:AI26)</f>
        <v>-6051</v>
      </c>
    </row>
    <row r="27" spans="1:37" ht="22.2" x14ac:dyDescent="0.6">
      <c r="A27" s="261" t="s">
        <v>351</v>
      </c>
      <c r="B27" s="253">
        <v>6</v>
      </c>
      <c r="C27" s="147">
        <v>0</v>
      </c>
      <c r="D27" s="146"/>
      <c r="E27" s="147">
        <v>0</v>
      </c>
      <c r="F27" s="141"/>
      <c r="G27" s="147">
        <v>0</v>
      </c>
      <c r="H27" s="141"/>
      <c r="I27" s="147">
        <v>1009893</v>
      </c>
      <c r="J27" s="141"/>
      <c r="K27" s="147">
        <v>0</v>
      </c>
      <c r="L27" s="141"/>
      <c r="M27" s="147">
        <v>0</v>
      </c>
      <c r="N27" s="141"/>
      <c r="O27" s="147">
        <v>291802</v>
      </c>
      <c r="P27" s="141"/>
      <c r="Q27" s="147">
        <v>0</v>
      </c>
      <c r="R27" s="149"/>
      <c r="S27" s="147">
        <v>0</v>
      </c>
      <c r="T27" s="141"/>
      <c r="U27" s="147">
        <v>0</v>
      </c>
      <c r="V27" s="141"/>
      <c r="W27" s="147">
        <v>-291802</v>
      </c>
      <c r="X27" s="141"/>
      <c r="Y27" s="154">
        <v>216698</v>
      </c>
      <c r="Z27" s="141"/>
      <c r="AA27" s="147">
        <f>SUM(S27:Y27)</f>
        <v>-75104</v>
      </c>
      <c r="AB27" s="149"/>
      <c r="AC27" s="147">
        <f>AA27+SUM(C27:Q27)</f>
        <v>1226591</v>
      </c>
      <c r="AD27" s="149"/>
      <c r="AE27" s="147">
        <v>0</v>
      </c>
      <c r="AF27" s="149"/>
      <c r="AG27" s="147">
        <f t="shared" si="0"/>
        <v>1226591</v>
      </c>
      <c r="AH27" s="258"/>
      <c r="AI27" s="154">
        <v>0</v>
      </c>
      <c r="AJ27" s="258"/>
      <c r="AK27" s="147">
        <f>SUM(AG27:AI27)</f>
        <v>1226591</v>
      </c>
    </row>
    <row r="28" spans="1:37" ht="22.2" x14ac:dyDescent="0.6">
      <c r="A28" s="264" t="s">
        <v>236</v>
      </c>
      <c r="B28" s="253"/>
      <c r="C28" s="150">
        <f>SUM(C23:C27)</f>
        <v>0</v>
      </c>
      <c r="D28" s="148"/>
      <c r="E28" s="150">
        <f>SUM(E23:E27)</f>
        <v>0</v>
      </c>
      <c r="F28" s="152"/>
      <c r="G28" s="150">
        <f>SUM(G23:G27)</f>
        <v>0</v>
      </c>
      <c r="H28" s="148"/>
      <c r="I28" s="150">
        <f>SUM(I23:I27)</f>
        <v>737155</v>
      </c>
      <c r="J28" s="149"/>
      <c r="K28" s="150">
        <f>SUM(K23:K27)</f>
        <v>0</v>
      </c>
      <c r="L28" s="149"/>
      <c r="M28" s="150">
        <f>SUM(M23:M27)</f>
        <v>0</v>
      </c>
      <c r="N28" s="149"/>
      <c r="O28" s="150">
        <f>SUM(O23:O27)</f>
        <v>291802</v>
      </c>
      <c r="P28" s="152"/>
      <c r="Q28" s="150">
        <f>SUM(Q23:Q27)</f>
        <v>0</v>
      </c>
      <c r="R28" s="148"/>
      <c r="S28" s="150">
        <f>SUM(S23:S27)</f>
        <v>0</v>
      </c>
      <c r="T28" s="148"/>
      <c r="U28" s="150">
        <f>SUM(U23:U27)</f>
        <v>0</v>
      </c>
      <c r="V28" s="148"/>
      <c r="W28" s="150">
        <f>SUM(W23:W27)</f>
        <v>-291802</v>
      </c>
      <c r="X28" s="142"/>
      <c r="Y28" s="150">
        <f>SUM(Y23:Y27)</f>
        <v>220283</v>
      </c>
      <c r="Z28" s="148"/>
      <c r="AA28" s="150">
        <f>SUM(AA23:AA27)</f>
        <v>-71519</v>
      </c>
      <c r="AB28" s="149"/>
      <c r="AC28" s="150">
        <f>SUM(AC23:AC27)</f>
        <v>957438</v>
      </c>
      <c r="AD28" s="149"/>
      <c r="AE28" s="150">
        <f>SUM(AE23:AE27)</f>
        <v>0</v>
      </c>
      <c r="AF28" s="149"/>
      <c r="AG28" s="150">
        <f>SUM(AG23:AG27)</f>
        <v>957438</v>
      </c>
      <c r="AH28" s="258"/>
      <c r="AI28" s="150">
        <f>SUM(AI22:AI27)</f>
        <v>555899</v>
      </c>
      <c r="AJ28" s="258"/>
      <c r="AK28" s="150">
        <f>SUM(AK22:AK27)</f>
        <v>1513337</v>
      </c>
    </row>
    <row r="29" spans="1:37" ht="22.2" x14ac:dyDescent="0.6">
      <c r="A29" s="265" t="s">
        <v>235</v>
      </c>
      <c r="B29" s="253"/>
      <c r="C29" s="150">
        <f>SUM(C20,C28)</f>
        <v>0</v>
      </c>
      <c r="D29" s="258"/>
      <c r="E29" s="150">
        <f>SUM(E20,E28)</f>
        <v>0</v>
      </c>
      <c r="F29" s="152"/>
      <c r="G29" s="150">
        <f>SUM(G20,G28)</f>
        <v>0</v>
      </c>
      <c r="H29" s="258"/>
      <c r="I29" s="150">
        <f>SUM(I20,I28)</f>
        <v>737155</v>
      </c>
      <c r="J29" s="149"/>
      <c r="K29" s="150">
        <f>SUM(K20,K28)</f>
        <v>0</v>
      </c>
      <c r="L29" s="149"/>
      <c r="M29" s="150">
        <f>SUM(M20,M28)</f>
        <v>0</v>
      </c>
      <c r="N29" s="149"/>
      <c r="O29" s="150">
        <f>SUM(O20,O28)</f>
        <v>-6211048</v>
      </c>
      <c r="P29" s="152"/>
      <c r="Q29" s="150">
        <f>SUM(Q20,Q28)</f>
        <v>-6088210</v>
      </c>
      <c r="R29" s="258"/>
      <c r="S29" s="150">
        <f>SUM(S20,S28)</f>
        <v>0</v>
      </c>
      <c r="T29" s="258"/>
      <c r="U29" s="150">
        <f>SUM(U20,U28)</f>
        <v>0</v>
      </c>
      <c r="V29" s="258"/>
      <c r="W29" s="150">
        <f>SUM(W20,W28)</f>
        <v>-291802</v>
      </c>
      <c r="X29" s="266"/>
      <c r="Y29" s="150">
        <f>SUM(Y20,Y28)</f>
        <v>220283</v>
      </c>
      <c r="Z29" s="258"/>
      <c r="AA29" s="150">
        <f>SUM(AA20,AA28)</f>
        <v>-71519</v>
      </c>
      <c r="AB29" s="258"/>
      <c r="AC29" s="150">
        <f>SUM(AC20,AC28)</f>
        <v>-11633622</v>
      </c>
      <c r="AD29" s="258"/>
      <c r="AE29" s="150">
        <f>SUM(AE20,AE28)</f>
        <v>0</v>
      </c>
      <c r="AF29" s="258"/>
      <c r="AG29" s="150">
        <f>SUM(AG20,AG28)</f>
        <v>-11633622</v>
      </c>
      <c r="AH29" s="258"/>
      <c r="AI29" s="150">
        <f>SUM(AI20,AI28)</f>
        <v>-4416037</v>
      </c>
      <c r="AJ29" s="258"/>
      <c r="AK29" s="150">
        <f>SUM(AK20,AK28)</f>
        <v>-16049659</v>
      </c>
    </row>
    <row r="30" spans="1:37" ht="22.2" x14ac:dyDescent="0.6">
      <c r="A30" s="265" t="s">
        <v>103</v>
      </c>
      <c r="B30" s="253"/>
      <c r="C30" s="149"/>
      <c r="D30" s="258"/>
      <c r="E30" s="149"/>
      <c r="F30" s="149"/>
      <c r="G30" s="149"/>
      <c r="H30" s="258"/>
      <c r="I30" s="149"/>
      <c r="J30" s="149"/>
      <c r="K30" s="149"/>
      <c r="L30" s="149"/>
      <c r="M30" s="149"/>
      <c r="N30" s="149"/>
      <c r="O30" s="149"/>
      <c r="P30" s="149"/>
      <c r="Q30" s="149"/>
      <c r="R30" s="258"/>
      <c r="S30" s="149"/>
      <c r="T30" s="258"/>
      <c r="U30" s="149"/>
      <c r="V30" s="258"/>
      <c r="W30" s="149"/>
      <c r="X30" s="266"/>
      <c r="Y30" s="149"/>
      <c r="Z30" s="258"/>
      <c r="AA30" s="149"/>
      <c r="AB30" s="258"/>
      <c r="AC30" s="149"/>
      <c r="AD30" s="258"/>
      <c r="AE30" s="149"/>
      <c r="AF30" s="258"/>
      <c r="AG30" s="149"/>
      <c r="AH30" s="258"/>
      <c r="AI30" s="263"/>
      <c r="AJ30" s="258"/>
      <c r="AK30" s="263"/>
    </row>
    <row r="31" spans="1:37" x14ac:dyDescent="0.55000000000000004">
      <c r="A31" s="261" t="s">
        <v>96</v>
      </c>
      <c r="B31" s="253"/>
      <c r="C31" s="141">
        <v>0</v>
      </c>
      <c r="D31" s="146"/>
      <c r="E31" s="141">
        <v>0</v>
      </c>
      <c r="F31" s="141"/>
      <c r="G31" s="141">
        <v>0</v>
      </c>
      <c r="H31" s="141"/>
      <c r="I31" s="141">
        <v>0</v>
      </c>
      <c r="J31" s="141"/>
      <c r="K31" s="141">
        <v>0</v>
      </c>
      <c r="L31" s="141"/>
      <c r="M31" s="141">
        <v>0</v>
      </c>
      <c r="N31" s="141"/>
      <c r="O31" s="179">
        <v>26022389</v>
      </c>
      <c r="P31" s="141"/>
      <c r="Q31" s="141">
        <v>0</v>
      </c>
      <c r="R31" s="141"/>
      <c r="S31" s="141">
        <v>0</v>
      </c>
      <c r="T31" s="141"/>
      <c r="U31" s="141">
        <v>0</v>
      </c>
      <c r="V31" s="141"/>
      <c r="W31" s="141">
        <v>0</v>
      </c>
      <c r="X31" s="141"/>
      <c r="Y31" s="141">
        <v>0</v>
      </c>
      <c r="Z31" s="141"/>
      <c r="AA31" s="141">
        <f>SUM(S31:Y31)</f>
        <v>0</v>
      </c>
      <c r="AB31" s="141"/>
      <c r="AC31" s="141">
        <f>AA31+SUM(C31:Q31)</f>
        <v>26022389</v>
      </c>
      <c r="AD31" s="141"/>
      <c r="AE31" s="141">
        <v>0</v>
      </c>
      <c r="AF31" s="141"/>
      <c r="AG31" s="141">
        <f t="shared" ref="AG31" si="1">SUM(AC31:AE31)</f>
        <v>26022389</v>
      </c>
      <c r="AH31" s="141"/>
      <c r="AI31" s="179">
        <v>18069595</v>
      </c>
      <c r="AJ31" s="141"/>
      <c r="AK31" s="141">
        <f>SUM(AG31:AI31)</f>
        <v>44091984</v>
      </c>
    </row>
    <row r="32" spans="1:37" x14ac:dyDescent="0.55000000000000004">
      <c r="A32" s="261" t="s">
        <v>97</v>
      </c>
      <c r="B32" s="261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4"/>
      <c r="P32" s="144"/>
      <c r="Q32" s="146"/>
      <c r="R32" s="262"/>
      <c r="S32" s="146"/>
      <c r="T32" s="146"/>
      <c r="U32" s="146"/>
      <c r="V32" s="146"/>
      <c r="W32" s="146"/>
      <c r="X32" s="140"/>
      <c r="Y32" s="146"/>
      <c r="Z32" s="146"/>
      <c r="AA32" s="146"/>
      <c r="AB32" s="262"/>
      <c r="AC32" s="141"/>
      <c r="AD32" s="262"/>
      <c r="AE32" s="141"/>
      <c r="AF32" s="262"/>
      <c r="AG32" s="141"/>
      <c r="AH32" s="262"/>
      <c r="AJ32" s="262"/>
      <c r="AK32" s="141"/>
    </row>
    <row r="33" spans="1:37" x14ac:dyDescent="0.55000000000000004">
      <c r="A33" s="261" t="s">
        <v>332</v>
      </c>
      <c r="B33" s="253">
        <v>23</v>
      </c>
      <c r="C33" s="141">
        <v>0</v>
      </c>
      <c r="D33" s="146"/>
      <c r="E33" s="141">
        <v>0</v>
      </c>
      <c r="F33" s="141"/>
      <c r="G33" s="141">
        <v>0</v>
      </c>
      <c r="H33" s="146"/>
      <c r="I33" s="141">
        <v>0</v>
      </c>
      <c r="J33" s="146"/>
      <c r="K33" s="141">
        <v>0</v>
      </c>
      <c r="L33" s="146"/>
      <c r="M33" s="141">
        <v>0</v>
      </c>
      <c r="N33" s="146"/>
      <c r="O33" s="144">
        <v>-569516</v>
      </c>
      <c r="P33" s="144"/>
      <c r="Q33" s="141">
        <v>0</v>
      </c>
      <c r="R33" s="262"/>
      <c r="S33" s="141">
        <v>0</v>
      </c>
      <c r="T33" s="141"/>
      <c r="U33" s="141">
        <v>0</v>
      </c>
      <c r="V33" s="141"/>
      <c r="W33" s="141">
        <v>0</v>
      </c>
      <c r="X33" s="141"/>
      <c r="Y33" s="141">
        <v>0</v>
      </c>
      <c r="Z33" s="141"/>
      <c r="AA33" s="141">
        <f>SUM(S33:Y33)</f>
        <v>0</v>
      </c>
      <c r="AB33" s="262"/>
      <c r="AC33" s="141">
        <f>AA33+SUM(C33:O33)</f>
        <v>-569516</v>
      </c>
      <c r="AD33" s="262"/>
      <c r="AE33" s="141">
        <v>0</v>
      </c>
      <c r="AF33" s="262"/>
      <c r="AG33" s="141">
        <f t="shared" ref="AG33:AG36" si="2">SUM(AC33:AE33)</f>
        <v>-569516</v>
      </c>
      <c r="AH33" s="262"/>
      <c r="AI33" s="141">
        <v>-8630</v>
      </c>
      <c r="AJ33" s="262"/>
      <c r="AK33" s="141">
        <f>SUM(AG33:AI33)</f>
        <v>-578146</v>
      </c>
    </row>
    <row r="34" spans="1:37" x14ac:dyDescent="0.55000000000000004">
      <c r="A34" s="261" t="s">
        <v>118</v>
      </c>
      <c r="B34" s="261"/>
      <c r="C34" s="147">
        <v>0</v>
      </c>
      <c r="D34" s="146"/>
      <c r="E34" s="147">
        <v>0</v>
      </c>
      <c r="F34" s="141"/>
      <c r="G34" s="147">
        <v>0</v>
      </c>
      <c r="H34" s="146"/>
      <c r="I34" s="147">
        <v>0</v>
      </c>
      <c r="J34" s="146"/>
      <c r="K34" s="147">
        <v>0</v>
      </c>
      <c r="L34" s="146"/>
      <c r="M34" s="147">
        <v>0</v>
      </c>
      <c r="N34" s="146"/>
      <c r="O34" s="147">
        <v>0</v>
      </c>
      <c r="P34" s="141"/>
      <c r="Q34" s="147">
        <v>0</v>
      </c>
      <c r="R34" s="146"/>
      <c r="S34" s="154">
        <v>10855862</v>
      </c>
      <c r="T34" s="146"/>
      <c r="U34" s="147">
        <v>-824527</v>
      </c>
      <c r="V34" s="146"/>
      <c r="W34" s="147">
        <v>-383197</v>
      </c>
      <c r="X34" s="267"/>
      <c r="Y34" s="147">
        <v>-3342374</v>
      </c>
      <c r="Z34" s="262"/>
      <c r="AA34" s="147">
        <f>SUM(S34:Y34)</f>
        <v>6305764</v>
      </c>
      <c r="AB34" s="262"/>
      <c r="AC34" s="147">
        <f>AA34+SUM(C34:O34)</f>
        <v>6305764</v>
      </c>
      <c r="AD34" s="262"/>
      <c r="AE34" s="147">
        <v>0</v>
      </c>
      <c r="AF34" s="262"/>
      <c r="AG34" s="147">
        <f t="shared" si="2"/>
        <v>6305764</v>
      </c>
      <c r="AH34" s="262"/>
      <c r="AI34" s="154">
        <v>6484695</v>
      </c>
      <c r="AJ34" s="262"/>
      <c r="AK34" s="172">
        <f>SUM(AG34:AI34)</f>
        <v>12790459</v>
      </c>
    </row>
    <row r="35" spans="1:37" ht="22.2" x14ac:dyDescent="0.6">
      <c r="A35" s="265" t="s">
        <v>104</v>
      </c>
      <c r="B35" s="265"/>
      <c r="C35" s="150">
        <f>SUM(C30:C34)</f>
        <v>0</v>
      </c>
      <c r="D35" s="149"/>
      <c r="E35" s="150">
        <f>SUM(E30:E34)</f>
        <v>0</v>
      </c>
      <c r="F35" s="152"/>
      <c r="G35" s="150">
        <f>SUM(G30:G34)</f>
        <v>0</v>
      </c>
      <c r="H35" s="149"/>
      <c r="I35" s="150">
        <f>SUM(I30:I34)</f>
        <v>0</v>
      </c>
      <c r="J35" s="149"/>
      <c r="K35" s="150">
        <f>SUM(K30:K34)</f>
        <v>0</v>
      </c>
      <c r="L35" s="149"/>
      <c r="M35" s="150">
        <f>SUM(M30:M34)</f>
        <v>0</v>
      </c>
      <c r="N35" s="149"/>
      <c r="O35" s="150">
        <f>SUM(O30:O34)</f>
        <v>25452873</v>
      </c>
      <c r="P35" s="152"/>
      <c r="Q35" s="150">
        <f>SUM(Q30:Q34)</f>
        <v>0</v>
      </c>
      <c r="R35" s="268"/>
      <c r="S35" s="150">
        <f>SUM(S30:S34)</f>
        <v>10855862</v>
      </c>
      <c r="T35" s="149"/>
      <c r="U35" s="150">
        <f>SUM(U30:U34)</f>
        <v>-824527</v>
      </c>
      <c r="V35" s="149"/>
      <c r="W35" s="150">
        <f>SUM(W30:W34)</f>
        <v>-383197</v>
      </c>
      <c r="X35" s="269"/>
      <c r="Y35" s="150">
        <f>SUM(Y30:Y34)</f>
        <v>-3342374</v>
      </c>
      <c r="Z35" s="268"/>
      <c r="AA35" s="150">
        <f>SUM(AA30:AA34)</f>
        <v>6305764</v>
      </c>
      <c r="AB35" s="268"/>
      <c r="AC35" s="150">
        <f>SUM(AC30:AC34)</f>
        <v>31758637</v>
      </c>
      <c r="AD35" s="268"/>
      <c r="AE35" s="150">
        <f>SUM(AE30:AE34)</f>
        <v>0</v>
      </c>
      <c r="AF35" s="268"/>
      <c r="AG35" s="150">
        <f>SUM(AG31:AG34)</f>
        <v>31758637</v>
      </c>
      <c r="AH35" s="268"/>
      <c r="AI35" s="150">
        <f>SUM(AI31:AI34)</f>
        <v>24545660</v>
      </c>
      <c r="AJ35" s="268"/>
      <c r="AK35" s="150">
        <f>SUM(AK30:AK34)</f>
        <v>56304297</v>
      </c>
    </row>
    <row r="36" spans="1:37" x14ac:dyDescent="0.55000000000000004">
      <c r="A36" s="261" t="s">
        <v>348</v>
      </c>
      <c r="B36" s="253">
        <v>25</v>
      </c>
      <c r="C36" s="141">
        <v>0</v>
      </c>
      <c r="D36" s="146"/>
      <c r="E36" s="141">
        <v>0</v>
      </c>
      <c r="F36" s="141"/>
      <c r="G36" s="141">
        <v>0</v>
      </c>
      <c r="H36" s="146"/>
      <c r="I36" s="141">
        <v>0</v>
      </c>
      <c r="J36" s="146"/>
      <c r="K36" s="141">
        <v>0</v>
      </c>
      <c r="L36" s="146"/>
      <c r="M36" s="141">
        <v>0</v>
      </c>
      <c r="N36" s="146"/>
      <c r="O36" s="141">
        <v>-752889</v>
      </c>
      <c r="P36" s="141"/>
      <c r="Q36" s="141">
        <v>0</v>
      </c>
      <c r="R36" s="262"/>
      <c r="S36" s="141">
        <v>0</v>
      </c>
      <c r="T36" s="141"/>
      <c r="U36" s="141">
        <v>0</v>
      </c>
      <c r="V36" s="141"/>
      <c r="W36" s="141">
        <v>0</v>
      </c>
      <c r="X36" s="141"/>
      <c r="Y36" s="141">
        <v>0</v>
      </c>
      <c r="Z36" s="141"/>
      <c r="AA36" s="141">
        <f>SUM(S36:Y36)</f>
        <v>0</v>
      </c>
      <c r="AB36" s="262"/>
      <c r="AC36" s="141">
        <f>AA36+SUM(C36:O36)</f>
        <v>-752889</v>
      </c>
      <c r="AD36" s="262"/>
      <c r="AE36" s="141">
        <v>0</v>
      </c>
      <c r="AF36" s="262"/>
      <c r="AG36" s="147">
        <f t="shared" si="2"/>
        <v>-752889</v>
      </c>
      <c r="AH36" s="262"/>
      <c r="AI36" s="141">
        <v>0</v>
      </c>
      <c r="AJ36" s="262"/>
      <c r="AK36" s="141">
        <f>SUM(AG36:AI36)</f>
        <v>-752889</v>
      </c>
    </row>
    <row r="37" spans="1:37" ht="22.8" thickBot="1" x14ac:dyDescent="0.65">
      <c r="A37" s="255" t="s">
        <v>253</v>
      </c>
      <c r="B37" s="255"/>
      <c r="C37" s="270">
        <f>C15+C35+C29+C36</f>
        <v>8611242</v>
      </c>
      <c r="D37" s="263"/>
      <c r="E37" s="270">
        <f>E15+E35+E29+E36</f>
        <v>57298909</v>
      </c>
      <c r="F37" s="263"/>
      <c r="G37" s="270">
        <f>G15+G35+G29+G36</f>
        <v>3470021</v>
      </c>
      <c r="H37" s="263"/>
      <c r="I37" s="270">
        <f>I15+I35+I29+I36</f>
        <v>4809941</v>
      </c>
      <c r="J37" s="263"/>
      <c r="K37" s="270">
        <f>K15+K35+K29+K36</f>
        <v>-5159</v>
      </c>
      <c r="L37" s="263"/>
      <c r="M37" s="270">
        <f>M15+M35+M29+M36</f>
        <v>929166</v>
      </c>
      <c r="N37" s="263"/>
      <c r="O37" s="270">
        <f>O15+O35+O29+O36</f>
        <v>119893131</v>
      </c>
      <c r="P37" s="271"/>
      <c r="Q37" s="270">
        <f>Q15+Q35+Q29+Q36</f>
        <v>-8997459</v>
      </c>
      <c r="R37" s="263"/>
      <c r="S37" s="270">
        <f>S15+S35+S29+S36</f>
        <v>24833380</v>
      </c>
      <c r="T37" s="263"/>
      <c r="U37" s="270">
        <f>U15+U35+U29+U36</f>
        <v>-1435975</v>
      </c>
      <c r="V37" s="263"/>
      <c r="W37" s="270">
        <f>W15+W35+W29+W36</f>
        <v>2449580</v>
      </c>
      <c r="X37" s="263"/>
      <c r="Y37" s="270">
        <f>Y15+Y35+Y29+Y36</f>
        <v>-34919990</v>
      </c>
      <c r="Z37" s="263"/>
      <c r="AA37" s="270">
        <f>AA15+AA35+AA29+AA36</f>
        <v>-9073005</v>
      </c>
      <c r="AB37" s="263"/>
      <c r="AC37" s="270">
        <f>AC15+AC35+AC29+AC36</f>
        <v>176936787</v>
      </c>
      <c r="AD37" s="263"/>
      <c r="AE37" s="270">
        <f>AE15+AE35+AE29+AE36</f>
        <v>15000000</v>
      </c>
      <c r="AF37" s="263"/>
      <c r="AG37" s="270">
        <f>AG15+AG35+AG29+AG36</f>
        <v>191936787</v>
      </c>
      <c r="AH37" s="263"/>
      <c r="AI37" s="270">
        <f>AI15+AI35+AI29+AI36</f>
        <v>70241781</v>
      </c>
      <c r="AJ37" s="263"/>
      <c r="AK37" s="270">
        <f>AK15+AK35+AK29+AK36</f>
        <v>262178568</v>
      </c>
    </row>
    <row r="38" spans="1:37" ht="22.2" thickTop="1" x14ac:dyDescent="0.55000000000000004"/>
    <row r="40" spans="1:37" x14ac:dyDescent="0.55000000000000004">
      <c r="C40" s="267"/>
      <c r="E40" s="267"/>
      <c r="G40" s="267"/>
      <c r="I40" s="267"/>
      <c r="K40" s="267"/>
      <c r="M40" s="267"/>
      <c r="O40" s="267"/>
      <c r="P40" s="267"/>
      <c r="Q40" s="267"/>
      <c r="AA40" s="267"/>
      <c r="AC40" s="267"/>
      <c r="AE40" s="267"/>
      <c r="AG40" s="267"/>
      <c r="AI40" s="267"/>
      <c r="AK40" s="267"/>
    </row>
    <row r="41" spans="1:37" x14ac:dyDescent="0.55000000000000004">
      <c r="E41" s="267"/>
    </row>
  </sheetData>
  <mergeCells count="2">
    <mergeCell ref="C4:AK4"/>
    <mergeCell ref="S5:AA5"/>
  </mergeCells>
  <pageMargins left="0.25" right="0.25" top="0.75" bottom="0.75" header="0.3" footer="0.3"/>
  <pageSetup paperSize="9" scale="46" firstPageNumber="16" orientation="landscape" useFirstPageNumber="1" r:id="rId1"/>
  <headerFooter>
    <oddFooter>&amp;Lหมายเหตุประกอบงบการเงินเป็นส่วนหนึ่งของงบการเงินนี้
&amp;C&amp;14&amp;P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U25"/>
  <sheetViews>
    <sheetView view="pageBreakPreview" topLeftCell="A7" zoomScale="85" zoomScaleNormal="70" zoomScaleSheetLayoutView="85" workbookViewId="0">
      <selection activeCell="K24" sqref="K24"/>
    </sheetView>
  </sheetViews>
  <sheetFormatPr defaultColWidth="9.125" defaultRowHeight="21.6" x14ac:dyDescent="0.55000000000000004"/>
  <cols>
    <col min="1" max="1" width="65.375" style="34" customWidth="1"/>
    <col min="2" max="2" width="8.625" style="34" customWidth="1"/>
    <col min="3" max="3" width="13.875" style="34" customWidth="1"/>
    <col min="4" max="4" width="1.125" style="34" customWidth="1"/>
    <col min="5" max="5" width="13.875" style="34" customWidth="1"/>
    <col min="6" max="6" width="1.125" style="34" customWidth="1"/>
    <col min="7" max="7" width="14.75" style="34" customWidth="1"/>
    <col min="8" max="8" width="1.125" style="34" customWidth="1"/>
    <col min="9" max="9" width="17.125" style="34" customWidth="1"/>
    <col min="10" max="10" width="1.125" style="34" customWidth="1"/>
    <col min="11" max="11" width="13.125" style="34" customWidth="1"/>
    <col min="12" max="12" width="1.125" style="34" customWidth="1"/>
    <col min="13" max="13" width="15" style="34" bestFit="1" customWidth="1"/>
    <col min="14" max="14" width="1.125" style="34" customWidth="1"/>
    <col min="15" max="15" width="14.75" style="34" customWidth="1"/>
    <col min="16" max="16" width="1.125" style="34" customWidth="1"/>
    <col min="17" max="17" width="17.125" style="34" customWidth="1"/>
    <col min="18" max="18" width="1.125" style="34" customWidth="1"/>
    <col min="19" max="19" width="14.125" style="34" customWidth="1"/>
    <col min="20" max="20" width="1.125" style="34" customWidth="1"/>
    <col min="21" max="21" width="15.125" style="34" customWidth="1"/>
    <col min="22" max="16384" width="9.125" style="34"/>
  </cols>
  <sheetData>
    <row r="1" spans="1:21" ht="23.4" x14ac:dyDescent="0.6">
      <c r="A1" s="77" t="s">
        <v>38</v>
      </c>
      <c r="B1" s="50"/>
      <c r="C1" s="51"/>
      <c r="D1" s="50"/>
      <c r="J1" s="50"/>
      <c r="K1" s="50"/>
      <c r="L1" s="50"/>
      <c r="M1" s="50"/>
      <c r="N1" s="50"/>
      <c r="P1" s="50"/>
      <c r="R1" s="50"/>
      <c r="S1" s="50"/>
      <c r="T1" s="50"/>
    </row>
    <row r="2" spans="1:21" ht="23.4" x14ac:dyDescent="0.6">
      <c r="A2" s="77" t="s">
        <v>87</v>
      </c>
      <c r="B2" s="50"/>
      <c r="C2" s="51"/>
      <c r="D2" s="50"/>
      <c r="J2" s="50"/>
      <c r="K2" s="50"/>
      <c r="L2" s="50"/>
      <c r="M2" s="50"/>
      <c r="N2" s="50"/>
      <c r="P2" s="50"/>
      <c r="R2" s="50"/>
      <c r="S2" s="50"/>
      <c r="T2" s="50"/>
    </row>
    <row r="3" spans="1:21" ht="23.4" x14ac:dyDescent="0.6">
      <c r="A3" s="72"/>
      <c r="B3" s="49"/>
      <c r="C3" s="51"/>
      <c r="D3" s="50"/>
      <c r="J3" s="50"/>
      <c r="K3" s="50"/>
      <c r="L3" s="50"/>
      <c r="M3" s="50"/>
      <c r="N3" s="50"/>
      <c r="P3" s="50"/>
      <c r="R3" s="50"/>
      <c r="S3" s="50"/>
      <c r="T3" s="50"/>
    </row>
    <row r="4" spans="1:21" ht="23.4" x14ac:dyDescent="0.6">
      <c r="A4" s="78"/>
      <c r="B4" s="78"/>
      <c r="C4" s="51"/>
      <c r="D4" s="78"/>
      <c r="E4" s="17"/>
      <c r="F4" s="17"/>
      <c r="G4" s="17"/>
      <c r="H4" s="17"/>
      <c r="I4" s="17"/>
      <c r="J4" s="78"/>
      <c r="K4" s="78"/>
      <c r="L4" s="78"/>
      <c r="M4" s="78"/>
      <c r="N4" s="78"/>
      <c r="O4" s="17"/>
      <c r="P4" s="78"/>
      <c r="Q4" s="17"/>
      <c r="R4" s="78"/>
      <c r="S4" s="78"/>
      <c r="T4" s="78"/>
      <c r="U4" s="52" t="s">
        <v>80</v>
      </c>
    </row>
    <row r="5" spans="1:21" ht="22.2" x14ac:dyDescent="0.6">
      <c r="A5" s="79"/>
      <c r="B5" s="79"/>
      <c r="C5" s="284" t="s">
        <v>37</v>
      </c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</row>
    <row r="6" spans="1:21" ht="22.2" x14ac:dyDescent="0.6">
      <c r="A6" s="79"/>
      <c r="B6" s="79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287" t="s">
        <v>86</v>
      </c>
      <c r="P6" s="287"/>
      <c r="Q6" s="287"/>
      <c r="R6" s="80"/>
      <c r="S6" s="20"/>
      <c r="T6" s="80"/>
      <c r="U6" s="20"/>
    </row>
    <row r="7" spans="1:21" ht="22.2" x14ac:dyDescent="0.6">
      <c r="A7" s="79"/>
      <c r="B7" s="79"/>
      <c r="C7" s="80"/>
      <c r="D7" s="80"/>
      <c r="E7" s="80"/>
      <c r="F7" s="80"/>
      <c r="G7" s="80"/>
      <c r="H7" s="80"/>
      <c r="I7" s="100" t="s">
        <v>36</v>
      </c>
      <c r="J7" s="80"/>
      <c r="K7" s="80"/>
      <c r="L7" s="80"/>
      <c r="M7" s="80"/>
      <c r="N7" s="80"/>
      <c r="O7" s="80"/>
      <c r="P7" s="80"/>
      <c r="Q7" s="217" t="s">
        <v>88</v>
      </c>
      <c r="R7" s="80"/>
      <c r="S7" s="20"/>
      <c r="T7" s="80"/>
      <c r="U7" s="20"/>
    </row>
    <row r="8" spans="1:21" ht="22.2" x14ac:dyDescent="0.6">
      <c r="A8" s="56"/>
      <c r="B8" s="56"/>
      <c r="C8" s="56" t="s">
        <v>17</v>
      </c>
      <c r="D8" s="56"/>
      <c r="E8" s="56"/>
      <c r="F8" s="56"/>
      <c r="G8" s="56"/>
      <c r="H8" s="56"/>
      <c r="I8" s="56" t="s">
        <v>106</v>
      </c>
      <c r="J8" s="80"/>
      <c r="K8" s="80"/>
      <c r="L8" s="80"/>
      <c r="M8" s="82" t="s">
        <v>44</v>
      </c>
      <c r="N8" s="80"/>
      <c r="O8" s="222" t="s">
        <v>275</v>
      </c>
      <c r="P8" s="22"/>
      <c r="Q8" s="53" t="s">
        <v>89</v>
      </c>
      <c r="R8" s="56"/>
      <c r="S8" s="217" t="s">
        <v>180</v>
      </c>
      <c r="T8" s="56"/>
      <c r="U8" s="20"/>
    </row>
    <row r="9" spans="1:21" x14ac:dyDescent="0.55000000000000004">
      <c r="A9" s="56"/>
      <c r="B9" s="56"/>
      <c r="C9" s="56" t="s">
        <v>50</v>
      </c>
      <c r="D9" s="56"/>
      <c r="E9" s="56" t="s">
        <v>24</v>
      </c>
      <c r="F9" s="56"/>
      <c r="G9" s="56"/>
      <c r="H9" s="56"/>
      <c r="I9" s="56" t="s">
        <v>107</v>
      </c>
      <c r="J9" s="56"/>
      <c r="K9" s="56" t="s">
        <v>65</v>
      </c>
      <c r="L9" s="56"/>
      <c r="M9" s="56" t="s">
        <v>31</v>
      </c>
      <c r="N9" s="56"/>
      <c r="O9" s="222" t="s">
        <v>47</v>
      </c>
      <c r="P9" s="22"/>
      <c r="Q9" s="54" t="s">
        <v>91</v>
      </c>
      <c r="R9" s="56"/>
      <c r="S9" s="53" t="s">
        <v>181</v>
      </c>
      <c r="T9" s="56"/>
      <c r="U9" s="54" t="s">
        <v>57</v>
      </c>
    </row>
    <row r="10" spans="1:21" x14ac:dyDescent="0.55000000000000004">
      <c r="A10" s="83"/>
      <c r="B10" s="166" t="s">
        <v>1</v>
      </c>
      <c r="C10" s="57" t="s">
        <v>93</v>
      </c>
      <c r="D10" s="83"/>
      <c r="E10" s="57" t="s">
        <v>98</v>
      </c>
      <c r="F10" s="56"/>
      <c r="G10" s="57" t="s">
        <v>105</v>
      </c>
      <c r="H10" s="56"/>
      <c r="I10" s="57" t="s">
        <v>108</v>
      </c>
      <c r="J10" s="83"/>
      <c r="K10" s="57" t="s">
        <v>58</v>
      </c>
      <c r="L10" s="83"/>
      <c r="M10" s="57" t="s">
        <v>48</v>
      </c>
      <c r="N10" s="83"/>
      <c r="O10" s="224" t="s">
        <v>263</v>
      </c>
      <c r="P10" s="22"/>
      <c r="Q10" s="58" t="s">
        <v>16</v>
      </c>
      <c r="R10" s="83"/>
      <c r="S10" s="58" t="s">
        <v>182</v>
      </c>
      <c r="T10" s="83"/>
      <c r="U10" s="58" t="s">
        <v>25</v>
      </c>
    </row>
    <row r="11" spans="1:21" ht="22.2" x14ac:dyDescent="0.6">
      <c r="A11" s="104" t="s">
        <v>224</v>
      </c>
      <c r="B11" s="83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</row>
    <row r="12" spans="1:21" ht="22.2" x14ac:dyDescent="0.6">
      <c r="A12" s="29" t="s">
        <v>225</v>
      </c>
      <c r="B12" s="29"/>
      <c r="C12" s="152">
        <v>8611242</v>
      </c>
      <c r="D12" s="25"/>
      <c r="E12" s="152">
        <v>56408882</v>
      </c>
      <c r="F12" s="25"/>
      <c r="G12" s="152">
        <v>3470021</v>
      </c>
      <c r="H12" s="25"/>
      <c r="I12" s="152">
        <v>490423</v>
      </c>
      <c r="J12" s="25"/>
      <c r="K12" s="152">
        <v>929166</v>
      </c>
      <c r="L12" s="25"/>
      <c r="M12" s="152">
        <v>53265283</v>
      </c>
      <c r="N12" s="25"/>
      <c r="O12" s="152">
        <v>2821928</v>
      </c>
      <c r="P12" s="25"/>
      <c r="Q12" s="164">
        <f>SUM(O12)</f>
        <v>2821928</v>
      </c>
      <c r="R12" s="152"/>
      <c r="S12" s="152">
        <v>15000000</v>
      </c>
      <c r="T12" s="25"/>
      <c r="U12" s="164">
        <f>SUM(C12:M12,Q12,S12)</f>
        <v>140996945</v>
      </c>
    </row>
    <row r="13" spans="1:21" ht="22.2" x14ac:dyDescent="0.6">
      <c r="A13" s="29" t="s">
        <v>213</v>
      </c>
      <c r="B13" s="29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67"/>
      <c r="R13" s="23"/>
      <c r="S13" s="23"/>
      <c r="T13" s="23"/>
      <c r="U13" s="23"/>
    </row>
    <row r="14" spans="1:21" ht="22.2" x14ac:dyDescent="0.6">
      <c r="A14" s="62" t="s">
        <v>218</v>
      </c>
      <c r="B14" s="29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67"/>
      <c r="R14" s="23"/>
      <c r="S14" s="23"/>
      <c r="T14" s="23"/>
      <c r="U14" s="23"/>
    </row>
    <row r="15" spans="1:21" ht="22.2" x14ac:dyDescent="0.6">
      <c r="A15" s="31" t="s">
        <v>147</v>
      </c>
      <c r="B15" s="84">
        <v>31</v>
      </c>
      <c r="C15" s="99">
        <v>0</v>
      </c>
      <c r="D15" s="88"/>
      <c r="E15" s="99">
        <v>0</v>
      </c>
      <c r="F15" s="37"/>
      <c r="G15" s="99">
        <v>0</v>
      </c>
      <c r="H15" s="37"/>
      <c r="I15" s="99">
        <v>0</v>
      </c>
      <c r="J15" s="88"/>
      <c r="K15" s="99">
        <v>0</v>
      </c>
      <c r="L15" s="88"/>
      <c r="M15" s="99">
        <v>-5166745</v>
      </c>
      <c r="N15" s="88"/>
      <c r="O15" s="99">
        <v>0</v>
      </c>
      <c r="P15" s="88"/>
      <c r="Q15" s="99">
        <f>SUM(O15)</f>
        <v>0</v>
      </c>
      <c r="R15" s="23"/>
      <c r="S15" s="99">
        <v>0</v>
      </c>
      <c r="T15" s="23"/>
      <c r="U15" s="169">
        <f>SUM(C15:M15,Q15,S15)</f>
        <v>-5166745</v>
      </c>
    </row>
    <row r="16" spans="1:21" ht="22.2" x14ac:dyDescent="0.6">
      <c r="A16" s="62" t="s">
        <v>219</v>
      </c>
      <c r="B16" s="84"/>
      <c r="C16" s="109">
        <f>SUM(C15:C15)</f>
        <v>0</v>
      </c>
      <c r="D16" s="23"/>
      <c r="E16" s="109">
        <f>SUM(E15:E15)</f>
        <v>0</v>
      </c>
      <c r="F16" s="38"/>
      <c r="G16" s="109">
        <f>SUM(G15:G15)</f>
        <v>0</v>
      </c>
      <c r="H16" s="38"/>
      <c r="I16" s="109">
        <f>SUM(I15:I15)</f>
        <v>0</v>
      </c>
      <c r="J16" s="23"/>
      <c r="K16" s="109">
        <f>SUM(K15:K15)</f>
        <v>0</v>
      </c>
      <c r="L16" s="23"/>
      <c r="M16" s="109">
        <f>SUM(M15:M15)</f>
        <v>-5166745</v>
      </c>
      <c r="N16" s="23"/>
      <c r="O16" s="109">
        <f>SUM(O15:O15)</f>
        <v>0</v>
      </c>
      <c r="P16" s="23"/>
      <c r="Q16" s="109">
        <f>SUM(Q15:Q15)</f>
        <v>0</v>
      </c>
      <c r="R16" s="23"/>
      <c r="S16" s="109">
        <f>SUM(S15:S15)</f>
        <v>0</v>
      </c>
      <c r="T16" s="23"/>
      <c r="U16" s="109">
        <f>SUM(U15:U15)</f>
        <v>-5166745</v>
      </c>
    </row>
    <row r="17" spans="1:21" ht="22.2" x14ac:dyDescent="0.6">
      <c r="A17" s="29" t="s">
        <v>235</v>
      </c>
      <c r="B17" s="84"/>
      <c r="C17" s="109">
        <f>SUM(C16)</f>
        <v>0</v>
      </c>
      <c r="D17" s="23"/>
      <c r="E17" s="109">
        <f>SUM(E16)</f>
        <v>0</v>
      </c>
      <c r="F17" s="38"/>
      <c r="G17" s="109">
        <f>SUM(G16)</f>
        <v>0</v>
      </c>
      <c r="H17" s="38"/>
      <c r="I17" s="109">
        <f>SUM(I16)</f>
        <v>0</v>
      </c>
      <c r="J17" s="23"/>
      <c r="K17" s="109">
        <f>SUM(K16)</f>
        <v>0</v>
      </c>
      <c r="L17" s="23"/>
      <c r="M17" s="109">
        <f>SUM(M16)</f>
        <v>-5166745</v>
      </c>
      <c r="N17" s="23"/>
      <c r="O17" s="109">
        <f>SUM(O16)</f>
        <v>0</v>
      </c>
      <c r="P17" s="23"/>
      <c r="Q17" s="109">
        <f>SUM(Q16)</f>
        <v>0</v>
      </c>
      <c r="R17" s="23"/>
      <c r="S17" s="109">
        <f>SUM(S16)</f>
        <v>0</v>
      </c>
      <c r="T17" s="23"/>
      <c r="U17" s="109">
        <f>SUM(U16)</f>
        <v>-5166745</v>
      </c>
    </row>
    <row r="18" spans="1:21" ht="22.2" x14ac:dyDescent="0.6">
      <c r="A18" s="29" t="s">
        <v>103</v>
      </c>
      <c r="B18" s="29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67"/>
      <c r="R18" s="23"/>
      <c r="S18" s="23"/>
      <c r="T18" s="23"/>
      <c r="U18" s="23"/>
    </row>
    <row r="19" spans="1:21" ht="22.2" x14ac:dyDescent="0.6">
      <c r="A19" s="31" t="s">
        <v>209</v>
      </c>
      <c r="B19" s="29"/>
      <c r="C19" s="175">
        <v>0</v>
      </c>
      <c r="D19" s="88"/>
      <c r="E19" s="175">
        <v>0</v>
      </c>
      <c r="F19" s="37"/>
      <c r="G19" s="175">
        <v>0</v>
      </c>
      <c r="H19" s="37"/>
      <c r="I19" s="175">
        <v>0</v>
      </c>
      <c r="J19" s="88"/>
      <c r="K19" s="175">
        <v>0</v>
      </c>
      <c r="L19" s="88"/>
      <c r="M19" s="175">
        <v>6227816</v>
      </c>
      <c r="N19" s="88"/>
      <c r="O19" s="175">
        <v>0</v>
      </c>
      <c r="P19" s="88"/>
      <c r="Q19" s="175">
        <f>O19</f>
        <v>0</v>
      </c>
      <c r="R19" s="88"/>
      <c r="S19" s="175">
        <v>0</v>
      </c>
      <c r="T19" s="88"/>
      <c r="U19" s="175">
        <f>SUM(C19:M19,Q19,S19)</f>
        <v>6227816</v>
      </c>
    </row>
    <row r="20" spans="1:21" ht="22.2" x14ac:dyDescent="0.6">
      <c r="A20" s="31" t="s">
        <v>232</v>
      </c>
      <c r="B20" s="29"/>
      <c r="C20" s="175"/>
      <c r="D20" s="176"/>
      <c r="E20" s="175"/>
      <c r="F20" s="37"/>
      <c r="G20" s="175"/>
      <c r="H20" s="37"/>
      <c r="I20" s="175"/>
      <c r="J20" s="176"/>
      <c r="K20" s="175"/>
      <c r="L20" s="176"/>
      <c r="M20" s="175"/>
      <c r="N20" s="176"/>
      <c r="O20" s="175"/>
      <c r="P20" s="176"/>
      <c r="Q20" s="175"/>
      <c r="R20" s="176"/>
      <c r="S20" s="175"/>
      <c r="T20" s="176"/>
      <c r="U20" s="175"/>
    </row>
    <row r="21" spans="1:21" ht="22.2" x14ac:dyDescent="0.6">
      <c r="A21" s="31" t="s">
        <v>233</v>
      </c>
      <c r="B21" s="178">
        <v>23</v>
      </c>
      <c r="C21" s="99">
        <v>0</v>
      </c>
      <c r="D21" s="88"/>
      <c r="E21" s="99">
        <v>0</v>
      </c>
      <c r="F21" s="37"/>
      <c r="G21" s="99">
        <v>0</v>
      </c>
      <c r="H21" s="37"/>
      <c r="I21" s="99">
        <v>0</v>
      </c>
      <c r="J21" s="88"/>
      <c r="K21" s="99">
        <v>0</v>
      </c>
      <c r="L21" s="88"/>
      <c r="M21" s="99">
        <v>-330912</v>
      </c>
      <c r="N21" s="88"/>
      <c r="O21" s="99">
        <v>0</v>
      </c>
      <c r="P21" s="88"/>
      <c r="Q21" s="99">
        <f>O21</f>
        <v>0</v>
      </c>
      <c r="R21" s="23"/>
      <c r="S21" s="99">
        <v>0</v>
      </c>
      <c r="T21" s="23"/>
      <c r="U21" s="169">
        <f>SUM(C21:M21,Q21,S21)</f>
        <v>-330912</v>
      </c>
    </row>
    <row r="22" spans="1:21" ht="22.2" x14ac:dyDescent="0.6">
      <c r="A22" s="29" t="s">
        <v>104</v>
      </c>
      <c r="B22" s="29"/>
      <c r="C22" s="109">
        <f>SUM(C19:C21)</f>
        <v>0</v>
      </c>
      <c r="D22" s="23"/>
      <c r="E22" s="109">
        <f>SUM(E19:E21)</f>
        <v>0</v>
      </c>
      <c r="F22" s="38"/>
      <c r="G22" s="109">
        <f>SUM(G19:G21)</f>
        <v>0</v>
      </c>
      <c r="H22" s="38"/>
      <c r="I22" s="109">
        <f>SUM(I19:I21)</f>
        <v>0</v>
      </c>
      <c r="J22" s="23"/>
      <c r="K22" s="109">
        <f>SUM(K19:K21)</f>
        <v>0</v>
      </c>
      <c r="L22" s="23"/>
      <c r="M22" s="109">
        <f>SUM(M19:M21)</f>
        <v>5896904</v>
      </c>
      <c r="N22" s="23"/>
      <c r="O22" s="109">
        <f>SUM(O19:O21)</f>
        <v>0</v>
      </c>
      <c r="P22" s="23"/>
      <c r="Q22" s="109">
        <f>SUM(Q19:Q21)</f>
        <v>0</v>
      </c>
      <c r="R22" s="23"/>
      <c r="S22" s="109">
        <f>SUM(S19:S21)</f>
        <v>0</v>
      </c>
      <c r="T22" s="23"/>
      <c r="U22" s="109">
        <f>SUM(U19:U21)</f>
        <v>5896904</v>
      </c>
    </row>
    <row r="23" spans="1:21" s="79" customFormat="1" ht="22.2" x14ac:dyDescent="0.6">
      <c r="A23" s="63" t="s">
        <v>179</v>
      </c>
      <c r="B23" s="178">
        <v>25</v>
      </c>
      <c r="C23" s="213">
        <v>0</v>
      </c>
      <c r="D23" s="25"/>
      <c r="E23" s="213">
        <v>0</v>
      </c>
      <c r="F23" s="37"/>
      <c r="G23" s="213">
        <v>0</v>
      </c>
      <c r="H23" s="37"/>
      <c r="I23" s="213">
        <v>0</v>
      </c>
      <c r="J23" s="25"/>
      <c r="K23" s="213">
        <v>0</v>
      </c>
      <c r="L23" s="25"/>
      <c r="M23" s="214">
        <v>-701107</v>
      </c>
      <c r="N23" s="25"/>
      <c r="O23" s="213">
        <v>0</v>
      </c>
      <c r="P23" s="25"/>
      <c r="Q23" s="109">
        <f>SUM(O23)</f>
        <v>0</v>
      </c>
      <c r="R23" s="25"/>
      <c r="S23" s="213">
        <v>0</v>
      </c>
      <c r="T23" s="25"/>
      <c r="U23" s="169">
        <f>SUM(C23:M23,Q23,S23)</f>
        <v>-701107</v>
      </c>
    </row>
    <row r="24" spans="1:21" ht="22.8" thickBot="1" x14ac:dyDescent="0.65">
      <c r="A24" s="29" t="s">
        <v>226</v>
      </c>
      <c r="B24" s="29"/>
      <c r="C24" s="86">
        <f>SUM(C12,C17,C22,C23:C23)</f>
        <v>8611242</v>
      </c>
      <c r="D24" s="23"/>
      <c r="E24" s="86">
        <f>SUM(E12,E17,E22,E23:E23)</f>
        <v>56408882</v>
      </c>
      <c r="F24" s="25"/>
      <c r="G24" s="86">
        <f>SUM(G12,G17,G22,G23:G23)</f>
        <v>3470021</v>
      </c>
      <c r="H24" s="25"/>
      <c r="I24" s="86">
        <f>SUM(I12,I17,I22,I23:I23)</f>
        <v>490423</v>
      </c>
      <c r="J24" s="23"/>
      <c r="K24" s="86">
        <f>SUM(K12,K17,K22,K23:K23)</f>
        <v>929166</v>
      </c>
      <c r="L24" s="23"/>
      <c r="M24" s="86">
        <f>SUM(M12,M17,M22,M23:M23)</f>
        <v>53294335</v>
      </c>
      <c r="N24" s="23"/>
      <c r="O24" s="86">
        <f>SUM(O12,O17,O22,O23:O23)</f>
        <v>2821928</v>
      </c>
      <c r="P24" s="20"/>
      <c r="Q24" s="86">
        <f>SUM(Q12,Q17,Q22,Q23:Q23)</f>
        <v>2821928</v>
      </c>
      <c r="R24" s="25"/>
      <c r="S24" s="86">
        <f>SUM(S12,S17,S22,S23:S23)</f>
        <v>15000000</v>
      </c>
      <c r="T24" s="25"/>
      <c r="U24" s="86">
        <f>SUM(U12,U17,U22,U23:U23)</f>
        <v>141025997</v>
      </c>
    </row>
    <row r="25" spans="1:21" ht="22.2" thickTop="1" x14ac:dyDescent="0.55000000000000004">
      <c r="C25" s="196"/>
      <c r="E25" s="196"/>
      <c r="G25" s="196"/>
      <c r="I25" s="196"/>
      <c r="K25" s="196"/>
      <c r="M25" s="196"/>
      <c r="O25" s="196"/>
      <c r="S25" s="196"/>
      <c r="U25" s="196"/>
    </row>
  </sheetData>
  <mergeCells count="2">
    <mergeCell ref="C5:U5"/>
    <mergeCell ref="O6:Q6"/>
  </mergeCells>
  <pageMargins left="0.25" right="0.25" top="0.75" bottom="0.75" header="0.3" footer="0.3"/>
  <pageSetup paperSize="9" scale="69" firstPageNumber="17" orientation="landscape" useFirstPageNumber="1" r:id="rId1"/>
  <headerFooter>
    <oddFooter>&amp;Lหมายเหตุประกอบงบการเงินเป็นส่วนหนึ่งของงบการเงินนี้
&amp;C&amp;14&amp;P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AA31"/>
  <sheetViews>
    <sheetView view="pageBreakPreview" topLeftCell="A7" zoomScale="67" zoomScaleNormal="70" zoomScaleSheetLayoutView="100" workbookViewId="0">
      <selection activeCell="A9" sqref="A9"/>
    </sheetView>
  </sheetViews>
  <sheetFormatPr defaultColWidth="9.125" defaultRowHeight="21.6" x14ac:dyDescent="0.55000000000000004"/>
  <cols>
    <col min="1" max="1" width="65.75" style="34" customWidth="1"/>
    <col min="2" max="2" width="8.625" style="34" customWidth="1"/>
    <col min="3" max="3" width="13.875" style="34" customWidth="1"/>
    <col min="4" max="4" width="1.125" style="34" customWidth="1"/>
    <col min="5" max="5" width="13.875" style="34" customWidth="1"/>
    <col min="6" max="6" width="1.125" style="34" customWidth="1"/>
    <col min="7" max="7" width="14.75" style="34" customWidth="1"/>
    <col min="8" max="8" width="1.125" style="34" customWidth="1"/>
    <col min="9" max="9" width="17.125" style="34" customWidth="1"/>
    <col min="10" max="10" width="1.125" style="34" customWidth="1"/>
    <col min="11" max="11" width="13.125" style="34" customWidth="1"/>
    <col min="12" max="12" width="1.125" style="34" customWidth="1"/>
    <col min="13" max="13" width="15" style="34" bestFit="1" customWidth="1"/>
    <col min="14" max="14" width="1.125" style="34" customWidth="1"/>
    <col min="15" max="15" width="15.125" style="34" customWidth="1"/>
    <col min="16" max="16" width="1.125" style="34" customWidth="1"/>
    <col min="17" max="17" width="14.75" style="34" customWidth="1"/>
    <col min="18" max="18" width="1.125" style="34" customWidth="1"/>
    <col min="19" max="19" width="14.75" style="34" customWidth="1"/>
    <col min="20" max="20" width="1.125" style="34" customWidth="1"/>
    <col min="21" max="21" width="14.75" style="34" customWidth="1"/>
    <col min="22" max="22" width="1.125" style="34" customWidth="1"/>
    <col min="23" max="23" width="17.125" style="34" customWidth="1"/>
    <col min="24" max="24" width="1.125" style="34" customWidth="1"/>
    <col min="25" max="25" width="14.125" style="34" customWidth="1"/>
    <col min="26" max="26" width="1.125" style="34" customWidth="1"/>
    <col min="27" max="27" width="15.125" style="34" customWidth="1"/>
    <col min="28" max="16384" width="9.125" style="34"/>
  </cols>
  <sheetData>
    <row r="1" spans="1:27" ht="23.4" x14ac:dyDescent="0.6">
      <c r="A1" s="77" t="s">
        <v>73</v>
      </c>
      <c r="B1" s="50"/>
      <c r="C1" s="51"/>
      <c r="D1" s="50"/>
      <c r="J1" s="50"/>
      <c r="K1" s="50"/>
      <c r="L1" s="50"/>
      <c r="M1" s="50"/>
      <c r="N1" s="50"/>
      <c r="O1" s="50"/>
      <c r="P1" s="50"/>
      <c r="T1" s="50"/>
      <c r="V1" s="50"/>
      <c r="X1" s="50"/>
      <c r="Y1" s="50"/>
      <c r="Z1" s="50"/>
    </row>
    <row r="2" spans="1:27" ht="23.4" x14ac:dyDescent="0.6">
      <c r="A2" s="77" t="s">
        <v>87</v>
      </c>
      <c r="B2" s="50"/>
      <c r="C2" s="51"/>
      <c r="D2" s="50"/>
      <c r="J2" s="50"/>
      <c r="K2" s="50"/>
      <c r="L2" s="50"/>
      <c r="M2" s="50"/>
      <c r="N2" s="50"/>
      <c r="O2" s="50"/>
      <c r="P2" s="50"/>
      <c r="T2" s="50"/>
      <c r="V2" s="50"/>
      <c r="X2" s="50"/>
      <c r="Y2" s="50"/>
      <c r="Z2" s="50"/>
    </row>
    <row r="3" spans="1:27" ht="23.4" x14ac:dyDescent="0.6">
      <c r="A3" s="72"/>
      <c r="B3" s="49"/>
      <c r="C3" s="51"/>
      <c r="D3" s="50"/>
      <c r="J3" s="50"/>
      <c r="K3" s="50"/>
      <c r="L3" s="50"/>
      <c r="M3" s="50"/>
      <c r="N3" s="50"/>
      <c r="O3" s="50"/>
      <c r="P3" s="50"/>
      <c r="T3" s="50"/>
      <c r="V3" s="50"/>
      <c r="X3" s="50"/>
      <c r="Y3" s="50"/>
      <c r="Z3" s="50"/>
    </row>
    <row r="4" spans="1:27" ht="23.4" x14ac:dyDescent="0.6">
      <c r="A4" s="78"/>
      <c r="B4" s="78"/>
      <c r="C4" s="51"/>
      <c r="D4" s="78"/>
      <c r="E4" s="17"/>
      <c r="F4" s="17"/>
      <c r="G4" s="17"/>
      <c r="H4" s="17"/>
      <c r="I4" s="17"/>
      <c r="J4" s="78"/>
      <c r="K4" s="78"/>
      <c r="L4" s="78"/>
      <c r="M4" s="78"/>
      <c r="N4" s="78"/>
      <c r="O4" s="78"/>
      <c r="P4" s="78"/>
      <c r="Q4" s="17"/>
      <c r="R4" s="17"/>
      <c r="S4" s="17"/>
      <c r="T4" s="78"/>
      <c r="U4" s="17"/>
      <c r="V4" s="78"/>
      <c r="W4" s="17"/>
      <c r="X4" s="78"/>
      <c r="Y4" s="78"/>
      <c r="Z4" s="78"/>
      <c r="AA4" s="52" t="s">
        <v>80</v>
      </c>
    </row>
    <row r="5" spans="1:27" ht="22.2" x14ac:dyDescent="0.6">
      <c r="A5" s="79"/>
      <c r="B5" s="79"/>
      <c r="C5" s="284" t="s">
        <v>37</v>
      </c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</row>
    <row r="6" spans="1:27" ht="22.2" x14ac:dyDescent="0.6">
      <c r="A6" s="79"/>
      <c r="B6" s="79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287" t="s">
        <v>86</v>
      </c>
      <c r="R6" s="287"/>
      <c r="S6" s="287"/>
      <c r="T6" s="287"/>
      <c r="U6" s="287"/>
      <c r="V6" s="287"/>
      <c r="W6" s="287"/>
      <c r="X6" s="80"/>
      <c r="Y6" s="20"/>
      <c r="Z6" s="80"/>
      <c r="AA6" s="20"/>
    </row>
    <row r="7" spans="1:27" ht="22.2" x14ac:dyDescent="0.6">
      <c r="A7" s="79"/>
      <c r="B7" s="79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100"/>
      <c r="R7" s="100"/>
      <c r="S7" s="100"/>
      <c r="T7" s="100"/>
      <c r="U7" s="222" t="s">
        <v>260</v>
      </c>
      <c r="V7" s="100"/>
      <c r="W7" s="100"/>
      <c r="X7" s="80"/>
      <c r="Y7" s="20"/>
      <c r="Z7" s="80"/>
      <c r="AA7" s="20"/>
    </row>
    <row r="8" spans="1:27" ht="22.2" x14ac:dyDescent="0.6">
      <c r="A8" s="79"/>
      <c r="B8" s="79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100"/>
      <c r="R8" s="100"/>
      <c r="S8" s="222" t="s">
        <v>264</v>
      </c>
      <c r="T8" s="100"/>
      <c r="U8" s="222" t="s">
        <v>269</v>
      </c>
      <c r="V8" s="100"/>
      <c r="W8" s="100"/>
      <c r="X8" s="80"/>
      <c r="Y8" s="20"/>
      <c r="Z8" s="80"/>
      <c r="AA8" s="20"/>
    </row>
    <row r="9" spans="1:27" ht="22.2" x14ac:dyDescent="0.6">
      <c r="A9" s="79"/>
      <c r="B9" s="79"/>
      <c r="C9" s="80"/>
      <c r="D9" s="80"/>
      <c r="E9" s="80"/>
      <c r="F9" s="80"/>
      <c r="G9" s="80"/>
      <c r="H9" s="80"/>
      <c r="I9" s="100" t="s">
        <v>36</v>
      </c>
      <c r="J9" s="80"/>
      <c r="K9" s="80"/>
      <c r="L9" s="80"/>
      <c r="M9" s="80"/>
      <c r="N9" s="80"/>
      <c r="O9" s="80"/>
      <c r="P9" s="80"/>
      <c r="Q9" s="80"/>
      <c r="R9" s="80"/>
      <c r="S9" s="222" t="s">
        <v>261</v>
      </c>
      <c r="T9" s="80"/>
      <c r="U9" s="222" t="s">
        <v>270</v>
      </c>
      <c r="V9" s="80"/>
      <c r="W9" s="81" t="s">
        <v>88</v>
      </c>
      <c r="X9" s="80"/>
      <c r="Y9" s="20"/>
      <c r="Z9" s="80"/>
      <c r="AA9" s="20"/>
    </row>
    <row r="10" spans="1:27" ht="22.2" x14ac:dyDescent="0.6">
      <c r="A10" s="56"/>
      <c r="B10" s="56"/>
      <c r="C10" s="56" t="s">
        <v>17</v>
      </c>
      <c r="D10" s="56"/>
      <c r="E10" s="56"/>
      <c r="F10" s="56"/>
      <c r="G10" s="56"/>
      <c r="H10" s="56"/>
      <c r="I10" s="56" t="s">
        <v>106</v>
      </c>
      <c r="J10" s="80"/>
      <c r="K10" s="80"/>
      <c r="L10" s="80"/>
      <c r="M10" s="82" t="s">
        <v>44</v>
      </c>
      <c r="N10" s="82"/>
      <c r="O10" s="82"/>
      <c r="P10" s="80"/>
      <c r="Q10" s="222" t="s">
        <v>275</v>
      </c>
      <c r="R10" s="22"/>
      <c r="S10" s="222" t="s">
        <v>265</v>
      </c>
      <c r="T10" s="22"/>
      <c r="U10" s="222" t="s">
        <v>271</v>
      </c>
      <c r="V10" s="22"/>
      <c r="W10" s="53" t="s">
        <v>89</v>
      </c>
      <c r="X10" s="56"/>
      <c r="Y10" s="81" t="s">
        <v>180</v>
      </c>
      <c r="Z10" s="56"/>
      <c r="AA10" s="20"/>
    </row>
    <row r="11" spans="1:27" x14ac:dyDescent="0.55000000000000004">
      <c r="A11" s="56"/>
      <c r="B11" s="56"/>
      <c r="C11" s="56" t="s">
        <v>50</v>
      </c>
      <c r="D11" s="56"/>
      <c r="E11" s="56" t="s">
        <v>24</v>
      </c>
      <c r="F11" s="56"/>
      <c r="G11" s="56"/>
      <c r="H11" s="56"/>
      <c r="I11" s="56" t="s">
        <v>107</v>
      </c>
      <c r="J11" s="56"/>
      <c r="K11" s="56" t="s">
        <v>65</v>
      </c>
      <c r="L11" s="56"/>
      <c r="M11" s="56" t="s">
        <v>31</v>
      </c>
      <c r="N11" s="56"/>
      <c r="O11" s="225" t="s">
        <v>60</v>
      </c>
      <c r="P11" s="56"/>
      <c r="Q11" s="222" t="s">
        <v>47</v>
      </c>
      <c r="R11" s="22"/>
      <c r="S11" s="222" t="s">
        <v>266</v>
      </c>
      <c r="T11" s="22"/>
      <c r="U11" s="222" t="s">
        <v>272</v>
      </c>
      <c r="V11" s="22"/>
      <c r="W11" s="54" t="s">
        <v>91</v>
      </c>
      <c r="X11" s="56"/>
      <c r="Y11" s="53" t="s">
        <v>181</v>
      </c>
      <c r="Z11" s="56"/>
      <c r="AA11" s="54" t="s">
        <v>57</v>
      </c>
    </row>
    <row r="12" spans="1:27" x14ac:dyDescent="0.55000000000000004">
      <c r="A12" s="83"/>
      <c r="B12" s="166" t="s">
        <v>1</v>
      </c>
      <c r="C12" s="57" t="s">
        <v>93</v>
      </c>
      <c r="D12" s="83"/>
      <c r="E12" s="57" t="s">
        <v>98</v>
      </c>
      <c r="F12" s="56"/>
      <c r="G12" s="57" t="s">
        <v>105</v>
      </c>
      <c r="H12" s="56"/>
      <c r="I12" s="57" t="s">
        <v>108</v>
      </c>
      <c r="J12" s="83"/>
      <c r="K12" s="57" t="s">
        <v>58</v>
      </c>
      <c r="L12" s="83"/>
      <c r="M12" s="57" t="s">
        <v>48</v>
      </c>
      <c r="N12" s="56"/>
      <c r="O12" s="57" t="s">
        <v>94</v>
      </c>
      <c r="P12" s="83"/>
      <c r="Q12" s="224" t="s">
        <v>263</v>
      </c>
      <c r="R12" s="21"/>
      <c r="S12" s="227" t="s">
        <v>267</v>
      </c>
      <c r="T12" s="22"/>
      <c r="U12" s="227" t="s">
        <v>273</v>
      </c>
      <c r="V12" s="22"/>
      <c r="W12" s="58" t="s">
        <v>16</v>
      </c>
      <c r="X12" s="83"/>
      <c r="Y12" s="58" t="s">
        <v>182</v>
      </c>
      <c r="Z12" s="83"/>
      <c r="AA12" s="58" t="s">
        <v>25</v>
      </c>
    </row>
    <row r="13" spans="1:27" ht="22.2" x14ac:dyDescent="0.6">
      <c r="A13" s="104" t="s">
        <v>250</v>
      </c>
      <c r="B13" s="83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</row>
    <row r="14" spans="1:27" ht="22.2" x14ac:dyDescent="0.6">
      <c r="A14" s="29" t="s">
        <v>251</v>
      </c>
      <c r="B14" s="29"/>
      <c r="C14" s="156">
        <v>8611242</v>
      </c>
      <c r="D14" s="155"/>
      <c r="E14" s="156">
        <v>56408882</v>
      </c>
      <c r="F14" s="155"/>
      <c r="G14" s="156">
        <v>3470021</v>
      </c>
      <c r="H14" s="155"/>
      <c r="I14" s="156">
        <v>490423</v>
      </c>
      <c r="J14" s="155"/>
      <c r="K14" s="156">
        <v>929166</v>
      </c>
      <c r="L14" s="155"/>
      <c r="M14" s="156">
        <v>53294335</v>
      </c>
      <c r="N14" s="156"/>
      <c r="O14" s="164">
        <v>0</v>
      </c>
      <c r="P14" s="155"/>
      <c r="Q14" s="156">
        <v>2821928</v>
      </c>
      <c r="R14" s="156"/>
      <c r="S14" s="164">
        <v>0</v>
      </c>
      <c r="T14" s="87"/>
      <c r="U14" s="164">
        <v>0</v>
      </c>
      <c r="V14" s="87"/>
      <c r="W14" s="156">
        <f>SUM(Q14:U14)</f>
        <v>2821928</v>
      </c>
      <c r="X14" s="87"/>
      <c r="Y14" s="152">
        <v>15000000</v>
      </c>
      <c r="Z14" s="87"/>
      <c r="AA14" s="156">
        <f>SUM(C14:O14)+W14+Y14</f>
        <v>141025997</v>
      </c>
    </row>
    <row r="15" spans="1:27" s="210" customFormat="1" x14ac:dyDescent="0.55000000000000004">
      <c r="A15" s="209" t="s">
        <v>227</v>
      </c>
      <c r="B15" s="84">
        <v>3</v>
      </c>
      <c r="C15" s="115">
        <v>0</v>
      </c>
      <c r="D15" s="176"/>
      <c r="E15" s="115">
        <v>0</v>
      </c>
      <c r="F15" s="176"/>
      <c r="G15" s="115">
        <v>0</v>
      </c>
      <c r="H15" s="176"/>
      <c r="I15" s="115">
        <v>0</v>
      </c>
      <c r="J15" s="176"/>
      <c r="K15" s="115">
        <v>0</v>
      </c>
      <c r="L15" s="176"/>
      <c r="M15" s="99">
        <v>-39246</v>
      </c>
      <c r="N15" s="115"/>
      <c r="O15" s="115">
        <v>0</v>
      </c>
      <c r="P15" s="176"/>
      <c r="Q15" s="99">
        <v>0</v>
      </c>
      <c r="R15" s="115"/>
      <c r="S15" s="99">
        <v>-58374</v>
      </c>
      <c r="T15" s="176"/>
      <c r="U15" s="99">
        <v>410167</v>
      </c>
      <c r="V15" s="176"/>
      <c r="W15" s="228">
        <f>SUM(Q15:U15)</f>
        <v>351793</v>
      </c>
      <c r="X15" s="141"/>
      <c r="Y15" s="115">
        <v>0</v>
      </c>
      <c r="Z15" s="176"/>
      <c r="AA15" s="228">
        <f>SUM(C15:O15)+W15+Y15</f>
        <v>312547</v>
      </c>
    </row>
    <row r="16" spans="1:27" ht="22.2" x14ac:dyDescent="0.6">
      <c r="A16" s="29" t="s">
        <v>252</v>
      </c>
      <c r="B16" s="29"/>
      <c r="C16" s="208">
        <f>SUM(C14:C15)</f>
        <v>8611242</v>
      </c>
      <c r="D16" s="23"/>
      <c r="E16" s="208">
        <f>SUM(E14:E15)</f>
        <v>56408882</v>
      </c>
      <c r="F16" s="23"/>
      <c r="G16" s="208">
        <f>SUM(G14:G15)</f>
        <v>3470021</v>
      </c>
      <c r="H16" s="23"/>
      <c r="I16" s="208">
        <f>SUM(I14:I15)</f>
        <v>490423</v>
      </c>
      <c r="J16" s="23"/>
      <c r="K16" s="208">
        <f>SUM(K14:K15)</f>
        <v>929166</v>
      </c>
      <c r="L16" s="23"/>
      <c r="M16" s="208">
        <f>SUM(M14:M15)</f>
        <v>53255089</v>
      </c>
      <c r="N16" s="152"/>
      <c r="O16" s="208">
        <f>SUM(O14:O15)</f>
        <v>0</v>
      </c>
      <c r="P16" s="23"/>
      <c r="Q16" s="208">
        <f>SUM(Q14:Q15)</f>
        <v>2821928</v>
      </c>
      <c r="R16" s="152"/>
      <c r="S16" s="208">
        <f>SUM(S14:S15)</f>
        <v>-58374</v>
      </c>
      <c r="T16" s="23"/>
      <c r="U16" s="208">
        <f>SUM(U14:U15)</f>
        <v>410167</v>
      </c>
      <c r="V16" s="23"/>
      <c r="W16" s="208">
        <f>SUM(W14:W15)</f>
        <v>3173721</v>
      </c>
      <c r="X16" s="152"/>
      <c r="Y16" s="208">
        <f>SUM(Y14:Y15)</f>
        <v>15000000</v>
      </c>
      <c r="Z16" s="23"/>
      <c r="AA16" s="208">
        <f>SUM(AA14:AA15)</f>
        <v>141338544</v>
      </c>
    </row>
    <row r="17" spans="1:27" ht="22.2" x14ac:dyDescent="0.6">
      <c r="A17" s="29" t="s">
        <v>213</v>
      </c>
      <c r="B17" s="29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67"/>
      <c r="X17" s="23"/>
      <c r="Y17" s="23"/>
      <c r="Z17" s="23"/>
      <c r="AA17" s="23"/>
    </row>
    <row r="18" spans="1:27" ht="22.2" x14ac:dyDescent="0.6">
      <c r="A18" s="62" t="s">
        <v>218</v>
      </c>
      <c r="B18" s="29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67"/>
      <c r="X18" s="23"/>
      <c r="Y18" s="23"/>
      <c r="Z18" s="23"/>
      <c r="AA18" s="23"/>
    </row>
    <row r="19" spans="1:27" ht="22.2" x14ac:dyDescent="0.6">
      <c r="A19" s="31" t="s">
        <v>147</v>
      </c>
      <c r="B19" s="84">
        <v>31</v>
      </c>
      <c r="C19" s="115">
        <v>0</v>
      </c>
      <c r="D19" s="88"/>
      <c r="E19" s="115">
        <v>0</v>
      </c>
      <c r="F19" s="37"/>
      <c r="G19" s="115">
        <v>0</v>
      </c>
      <c r="H19" s="37"/>
      <c r="I19" s="115">
        <v>0</v>
      </c>
      <c r="J19" s="88"/>
      <c r="K19" s="115">
        <v>0</v>
      </c>
      <c r="L19" s="88"/>
      <c r="M19" s="115">
        <v>-6843678</v>
      </c>
      <c r="N19" s="115"/>
      <c r="O19" s="115">
        <v>0</v>
      </c>
      <c r="P19" s="88"/>
      <c r="Q19" s="115">
        <v>0</v>
      </c>
      <c r="R19" s="115"/>
      <c r="S19" s="115">
        <v>0</v>
      </c>
      <c r="T19" s="88"/>
      <c r="U19" s="115">
        <v>0</v>
      </c>
      <c r="V19" s="88"/>
      <c r="W19" s="115">
        <f t="shared" ref="W19:W20" si="0">SUM(Q19:U19)</f>
        <v>0</v>
      </c>
      <c r="X19" s="23"/>
      <c r="Y19" s="115">
        <v>0</v>
      </c>
      <c r="Z19" s="23"/>
      <c r="AA19" s="228">
        <f t="shared" ref="AA19:AA20" si="1">SUM(C19:O19)+W19+Y19</f>
        <v>-6843678</v>
      </c>
    </row>
    <row r="20" spans="1:27" ht="22.2" x14ac:dyDescent="0.6">
      <c r="A20" s="221" t="s">
        <v>319</v>
      </c>
      <c r="B20" s="84">
        <v>21</v>
      </c>
      <c r="C20" s="99">
        <v>0</v>
      </c>
      <c r="D20" s="176"/>
      <c r="E20" s="99">
        <v>0</v>
      </c>
      <c r="F20" s="37"/>
      <c r="G20" s="99">
        <v>0</v>
      </c>
      <c r="H20" s="37"/>
      <c r="I20" s="99">
        <v>0</v>
      </c>
      <c r="J20" s="176"/>
      <c r="K20" s="99">
        <v>0</v>
      </c>
      <c r="L20" s="176"/>
      <c r="M20" s="99">
        <v>0</v>
      </c>
      <c r="N20" s="115"/>
      <c r="O20" s="99">
        <f>'BS-7-10'!H112</f>
        <v>-6088210</v>
      </c>
      <c r="P20" s="176"/>
      <c r="Q20" s="99">
        <v>0</v>
      </c>
      <c r="R20" s="115"/>
      <c r="S20" s="99">
        <v>0</v>
      </c>
      <c r="T20" s="176"/>
      <c r="U20" s="99">
        <v>0</v>
      </c>
      <c r="V20" s="176"/>
      <c r="W20" s="99">
        <f t="shared" si="0"/>
        <v>0</v>
      </c>
      <c r="X20" s="25"/>
      <c r="Y20" s="99">
        <v>0</v>
      </c>
      <c r="Z20" s="25"/>
      <c r="AA20" s="229">
        <f t="shared" si="1"/>
        <v>-6088210</v>
      </c>
    </row>
    <row r="21" spans="1:27" ht="22.2" x14ac:dyDescent="0.6">
      <c r="A21" s="62" t="s">
        <v>219</v>
      </c>
      <c r="B21" s="84"/>
      <c r="C21" s="109">
        <f>SUM(C19:C20)</f>
        <v>0</v>
      </c>
      <c r="D21" s="23"/>
      <c r="E21" s="109">
        <f>SUM(E19:E20)</f>
        <v>0</v>
      </c>
      <c r="F21" s="38"/>
      <c r="G21" s="109">
        <f>SUM(G19:G20)</f>
        <v>0</v>
      </c>
      <c r="H21" s="38"/>
      <c r="I21" s="109">
        <f>SUM(I19:I20)</f>
        <v>0</v>
      </c>
      <c r="J21" s="23"/>
      <c r="K21" s="109">
        <f>SUM(K19:K20)</f>
        <v>0</v>
      </c>
      <c r="L21" s="23"/>
      <c r="M21" s="109">
        <f>SUM(M19:M20)</f>
        <v>-6843678</v>
      </c>
      <c r="N21" s="164"/>
      <c r="O21" s="109">
        <f>SUM(O19:O20)</f>
        <v>-6088210</v>
      </c>
      <c r="P21" s="23"/>
      <c r="Q21" s="109">
        <f>SUM(Q19:Q20)</f>
        <v>0</v>
      </c>
      <c r="R21" s="164"/>
      <c r="S21" s="109">
        <f>SUM(S19:S20)</f>
        <v>0</v>
      </c>
      <c r="T21" s="23"/>
      <c r="U21" s="109">
        <f>SUM(U19:U20)</f>
        <v>0</v>
      </c>
      <c r="V21" s="23"/>
      <c r="W21" s="109">
        <f>SUM(W19:W20)</f>
        <v>0</v>
      </c>
      <c r="X21" s="23"/>
      <c r="Y21" s="109">
        <f>SUM(Y19:Y20)</f>
        <v>0</v>
      </c>
      <c r="Z21" s="23"/>
      <c r="AA21" s="109">
        <f>SUM(AA19:AA20)</f>
        <v>-12931888</v>
      </c>
    </row>
    <row r="22" spans="1:27" ht="22.2" x14ac:dyDescent="0.6">
      <c r="A22" s="29" t="s">
        <v>235</v>
      </c>
      <c r="B22" s="84"/>
      <c r="C22" s="109">
        <f>SUM(C21)</f>
        <v>0</v>
      </c>
      <c r="D22" s="23"/>
      <c r="E22" s="109">
        <f>SUM(E21)</f>
        <v>0</v>
      </c>
      <c r="F22" s="38"/>
      <c r="G22" s="109">
        <f>SUM(G21)</f>
        <v>0</v>
      </c>
      <c r="H22" s="38"/>
      <c r="I22" s="109">
        <f>SUM(I21)</f>
        <v>0</v>
      </c>
      <c r="J22" s="23"/>
      <c r="K22" s="109">
        <f>SUM(K21)</f>
        <v>0</v>
      </c>
      <c r="L22" s="23"/>
      <c r="M22" s="109">
        <f>SUM(M21)</f>
        <v>-6843678</v>
      </c>
      <c r="N22" s="164"/>
      <c r="O22" s="109">
        <f>SUM(O21)</f>
        <v>-6088210</v>
      </c>
      <c r="P22" s="23"/>
      <c r="Q22" s="109">
        <f>SUM(Q21)</f>
        <v>0</v>
      </c>
      <c r="R22" s="164"/>
      <c r="S22" s="109">
        <f>SUM(S21)</f>
        <v>0</v>
      </c>
      <c r="T22" s="23"/>
      <c r="U22" s="109">
        <f>SUM(U21)</f>
        <v>0</v>
      </c>
      <c r="V22" s="23"/>
      <c r="W22" s="109">
        <f>SUM(W21)</f>
        <v>0</v>
      </c>
      <c r="X22" s="23"/>
      <c r="Y22" s="109">
        <f>SUM(Y21)</f>
        <v>0</v>
      </c>
      <c r="Z22" s="23"/>
      <c r="AA22" s="109">
        <f>SUM(AA21)</f>
        <v>-12931888</v>
      </c>
    </row>
    <row r="23" spans="1:27" ht="22.2" x14ac:dyDescent="0.6">
      <c r="A23" s="29" t="s">
        <v>103</v>
      </c>
      <c r="B23" s="29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67"/>
      <c r="X23" s="23"/>
      <c r="Y23" s="23"/>
      <c r="Z23" s="23"/>
      <c r="AA23" s="23"/>
    </row>
    <row r="24" spans="1:27" ht="22.2" x14ac:dyDescent="0.6">
      <c r="A24" s="31" t="s">
        <v>209</v>
      </c>
      <c r="B24" s="29"/>
      <c r="C24" s="175">
        <v>0</v>
      </c>
      <c r="D24" s="88"/>
      <c r="E24" s="175">
        <v>0</v>
      </c>
      <c r="F24" s="37"/>
      <c r="G24" s="175">
        <v>0</v>
      </c>
      <c r="H24" s="37"/>
      <c r="I24" s="175">
        <v>0</v>
      </c>
      <c r="J24" s="88"/>
      <c r="K24" s="175">
        <v>0</v>
      </c>
      <c r="L24" s="88"/>
      <c r="M24" s="175">
        <f>'PL-11-14'!H39</f>
        <v>8723812</v>
      </c>
      <c r="N24" s="175"/>
      <c r="O24" s="175">
        <v>0</v>
      </c>
      <c r="P24" s="88"/>
      <c r="Q24" s="175">
        <v>0</v>
      </c>
      <c r="R24" s="175"/>
      <c r="S24" s="175">
        <v>0</v>
      </c>
      <c r="T24" s="88"/>
      <c r="U24" s="175">
        <v>0</v>
      </c>
      <c r="V24" s="88"/>
      <c r="W24" s="115">
        <f t="shared" ref="W24" si="2">SUM(Q24:U24)</f>
        <v>0</v>
      </c>
      <c r="X24" s="88"/>
      <c r="Y24" s="175">
        <v>0</v>
      </c>
      <c r="Z24" s="88"/>
      <c r="AA24" s="228">
        <f t="shared" ref="AA24:AA26" si="3">SUM(C24:O24)+W24+Y24</f>
        <v>8723812</v>
      </c>
    </row>
    <row r="25" spans="1:27" ht="22.2" x14ac:dyDescent="0.6">
      <c r="A25" s="31" t="s">
        <v>232</v>
      </c>
      <c r="B25" s="29"/>
      <c r="C25" s="175"/>
      <c r="D25" s="176"/>
      <c r="E25" s="175"/>
      <c r="F25" s="37"/>
      <c r="G25" s="175"/>
      <c r="H25" s="37"/>
      <c r="I25" s="175"/>
      <c r="J25" s="176"/>
      <c r="K25" s="175"/>
      <c r="L25" s="176"/>
      <c r="M25" s="175"/>
      <c r="N25" s="175"/>
      <c r="O25" s="175"/>
      <c r="P25" s="176"/>
      <c r="Q25" s="175"/>
      <c r="R25" s="175"/>
      <c r="S25" s="175"/>
      <c r="T25" s="176"/>
      <c r="U25" s="175"/>
      <c r="V25" s="176"/>
      <c r="W25" s="175"/>
      <c r="X25" s="176"/>
      <c r="Y25" s="175"/>
      <c r="Z25" s="176"/>
      <c r="AA25" s="228"/>
    </row>
    <row r="26" spans="1:27" ht="22.2" x14ac:dyDescent="0.6">
      <c r="A26" s="31" t="s">
        <v>233</v>
      </c>
      <c r="B26" s="178">
        <v>23</v>
      </c>
      <c r="C26" s="115">
        <v>0</v>
      </c>
      <c r="D26" s="176"/>
      <c r="E26" s="115">
        <v>0</v>
      </c>
      <c r="F26" s="37"/>
      <c r="G26" s="115">
        <v>0</v>
      </c>
      <c r="H26" s="37"/>
      <c r="I26" s="115">
        <v>0</v>
      </c>
      <c r="J26" s="176"/>
      <c r="K26" s="115">
        <v>0</v>
      </c>
      <c r="L26" s="176"/>
      <c r="M26" s="115">
        <v>-157348</v>
      </c>
      <c r="N26" s="115"/>
      <c r="O26" s="115">
        <v>0</v>
      </c>
      <c r="P26" s="176"/>
      <c r="Q26" s="115">
        <v>0</v>
      </c>
      <c r="R26" s="115"/>
      <c r="S26" s="115">
        <v>0</v>
      </c>
      <c r="T26" s="176"/>
      <c r="U26" s="115">
        <v>0</v>
      </c>
      <c r="V26" s="176"/>
      <c r="W26" s="115">
        <f t="shared" ref="W26:W27" si="4">SUM(Q26:U26)</f>
        <v>0</v>
      </c>
      <c r="X26" s="25"/>
      <c r="Y26" s="115">
        <v>0</v>
      </c>
      <c r="Z26" s="25"/>
      <c r="AA26" s="228">
        <f t="shared" si="3"/>
        <v>-157348</v>
      </c>
    </row>
    <row r="27" spans="1:27" ht="22.2" x14ac:dyDescent="0.6">
      <c r="A27" s="31" t="s">
        <v>274</v>
      </c>
      <c r="B27" s="29"/>
      <c r="C27" s="99">
        <v>0</v>
      </c>
      <c r="D27" s="176"/>
      <c r="E27" s="99">
        <v>0</v>
      </c>
      <c r="F27" s="37"/>
      <c r="G27" s="99">
        <v>0</v>
      </c>
      <c r="H27" s="37"/>
      <c r="I27" s="99">
        <v>0</v>
      </c>
      <c r="J27" s="176"/>
      <c r="K27" s="99">
        <v>0</v>
      </c>
      <c r="L27" s="176"/>
      <c r="M27" s="99">
        <v>0</v>
      </c>
      <c r="N27" s="115"/>
      <c r="O27" s="99">
        <v>0</v>
      </c>
      <c r="P27" s="176"/>
      <c r="Q27" s="99">
        <v>2269579</v>
      </c>
      <c r="R27" s="115"/>
      <c r="S27" s="99">
        <v>-33618</v>
      </c>
      <c r="T27" s="176"/>
      <c r="U27" s="99">
        <v>0</v>
      </c>
      <c r="V27" s="176"/>
      <c r="W27" s="99">
        <f t="shared" si="4"/>
        <v>2235961</v>
      </c>
      <c r="X27" s="25"/>
      <c r="Y27" s="99">
        <v>0</v>
      </c>
      <c r="Z27" s="25"/>
      <c r="AA27" s="229">
        <f>SUM(C27:M27)+W27+Y27+O27</f>
        <v>2235961</v>
      </c>
    </row>
    <row r="28" spans="1:27" ht="22.2" x14ac:dyDescent="0.6">
      <c r="A28" s="29" t="s">
        <v>104</v>
      </c>
      <c r="B28" s="29"/>
      <c r="C28" s="109">
        <f>SUM(C24:C27)</f>
        <v>0</v>
      </c>
      <c r="D28" s="23"/>
      <c r="E28" s="109">
        <f>SUM(E24:E27)</f>
        <v>0</v>
      </c>
      <c r="F28" s="38"/>
      <c r="G28" s="109">
        <f>SUM(G24:G27)</f>
        <v>0</v>
      </c>
      <c r="H28" s="38"/>
      <c r="I28" s="109">
        <f>SUM(I24:I27)</f>
        <v>0</v>
      </c>
      <c r="J28" s="23"/>
      <c r="K28" s="109">
        <f>SUM(K24:K27)</f>
        <v>0</v>
      </c>
      <c r="L28" s="23"/>
      <c r="M28" s="109">
        <f>SUM(M24:M27)</f>
        <v>8566464</v>
      </c>
      <c r="N28" s="164"/>
      <c r="O28" s="109">
        <f>SUM(O24:O27)</f>
        <v>0</v>
      </c>
      <c r="P28" s="23"/>
      <c r="Q28" s="109">
        <f>SUM(Q24:Q27)</f>
        <v>2269579</v>
      </c>
      <c r="R28" s="164"/>
      <c r="S28" s="109">
        <f>SUM(S24:S27)</f>
        <v>-33618</v>
      </c>
      <c r="T28" s="23"/>
      <c r="U28" s="109">
        <f>SUM(U24:U27)</f>
        <v>0</v>
      </c>
      <c r="V28" s="23"/>
      <c r="W28" s="109">
        <f>SUM(W24:W27)</f>
        <v>2235961</v>
      </c>
      <c r="X28" s="23"/>
      <c r="Y28" s="109">
        <f>SUM(Y24:Y27)</f>
        <v>0</v>
      </c>
      <c r="Z28" s="23"/>
      <c r="AA28" s="109">
        <f>SUM(AA24:AA27)</f>
        <v>10802425</v>
      </c>
    </row>
    <row r="29" spans="1:27" s="79" customFormat="1" ht="22.2" x14ac:dyDescent="0.6">
      <c r="A29" s="63" t="s">
        <v>348</v>
      </c>
      <c r="B29" s="178">
        <v>25</v>
      </c>
      <c r="C29" s="213">
        <v>0</v>
      </c>
      <c r="D29" s="25"/>
      <c r="E29" s="213">
        <v>0</v>
      </c>
      <c r="F29" s="37"/>
      <c r="G29" s="213">
        <v>0</v>
      </c>
      <c r="H29" s="37"/>
      <c r="I29" s="213">
        <v>0</v>
      </c>
      <c r="J29" s="25"/>
      <c r="K29" s="213">
        <v>0</v>
      </c>
      <c r="L29" s="25"/>
      <c r="M29" s="214">
        <v>-752889</v>
      </c>
      <c r="N29" s="226"/>
      <c r="O29" s="213">
        <v>0</v>
      </c>
      <c r="P29" s="25"/>
      <c r="Q29" s="213">
        <v>0</v>
      </c>
      <c r="R29" s="115"/>
      <c r="S29" s="213">
        <v>0</v>
      </c>
      <c r="T29" s="25"/>
      <c r="U29" s="213">
        <v>0</v>
      </c>
      <c r="V29" s="25"/>
      <c r="W29" s="213">
        <f>Q29</f>
        <v>0</v>
      </c>
      <c r="X29" s="25"/>
      <c r="Y29" s="213">
        <v>0</v>
      </c>
      <c r="Z29" s="25"/>
      <c r="AA29" s="289">
        <f t="shared" ref="AA29" si="5">SUM(C29:O29)+W29+Y29</f>
        <v>-752889</v>
      </c>
    </row>
    <row r="30" spans="1:27" ht="22.8" thickBot="1" x14ac:dyDescent="0.65">
      <c r="A30" s="29" t="s">
        <v>253</v>
      </c>
      <c r="B30" s="29"/>
      <c r="C30" s="86">
        <f>SUM(C16,C22,C28,C29:C29)</f>
        <v>8611242</v>
      </c>
      <c r="D30" s="23"/>
      <c r="E30" s="86">
        <f>SUM(E16,E22,E28,E29:E29)</f>
        <v>56408882</v>
      </c>
      <c r="F30" s="25"/>
      <c r="G30" s="86">
        <f>SUM(G16,G22,G28,G29:G29)</f>
        <v>3470021</v>
      </c>
      <c r="H30" s="25"/>
      <c r="I30" s="86">
        <f>SUM(I16,I22,I28,I29:I29)</f>
        <v>490423</v>
      </c>
      <c r="J30" s="23"/>
      <c r="K30" s="86">
        <f>SUM(K16,K22,K28,K29:K29)</f>
        <v>929166</v>
      </c>
      <c r="L30" s="23"/>
      <c r="M30" s="86">
        <f>SUM(M16,M22,M28,M29:M29)</f>
        <v>54224986</v>
      </c>
      <c r="N30" s="25"/>
      <c r="O30" s="86">
        <f>SUM(O16,O22,O28,O29:O29)</f>
        <v>-6088210</v>
      </c>
      <c r="P30" s="23"/>
      <c r="Q30" s="86">
        <f>SUM(Q16,Q22,Q28,Q29:Q29)</f>
        <v>5091507</v>
      </c>
      <c r="R30" s="25"/>
      <c r="S30" s="86">
        <f>SUM(S16,S22,S28,S29:S29)</f>
        <v>-91992</v>
      </c>
      <c r="T30" s="20"/>
      <c r="U30" s="86">
        <f>SUM(U16,U22,U28,U29:U29)</f>
        <v>410167</v>
      </c>
      <c r="V30" s="20"/>
      <c r="W30" s="86">
        <f>SUM(W16,W22,W28,W29:W29)</f>
        <v>5409682</v>
      </c>
      <c r="X30" s="25"/>
      <c r="Y30" s="86">
        <f>SUM(Y16,Y22,Y28,Y29:Y29)</f>
        <v>15000000</v>
      </c>
      <c r="Z30" s="25"/>
      <c r="AA30" s="86">
        <f>SUM(AA16,AA22,AA28,AA29:AA29)</f>
        <v>138456192</v>
      </c>
    </row>
    <row r="31" spans="1:27" ht="22.2" thickTop="1" x14ac:dyDescent="0.55000000000000004">
      <c r="C31" s="196"/>
      <c r="E31" s="196"/>
      <c r="G31" s="196"/>
      <c r="I31" s="196"/>
      <c r="K31" s="196"/>
      <c r="M31" s="196"/>
      <c r="N31" s="196"/>
      <c r="O31" s="196"/>
      <c r="Q31" s="196"/>
      <c r="R31" s="196"/>
      <c r="S31" s="196"/>
      <c r="U31" s="196"/>
      <c r="W31" s="196"/>
      <c r="Y31" s="196"/>
      <c r="AA31" s="196"/>
    </row>
  </sheetData>
  <mergeCells count="2">
    <mergeCell ref="Q6:W6"/>
    <mergeCell ref="C5:AA5"/>
  </mergeCells>
  <pageMargins left="0.25" right="0.25" top="0.75" bottom="0.75" header="0.3" footer="0.3"/>
  <pageSetup paperSize="9" scale="57" firstPageNumber="18" orientation="landscape" useFirstPageNumber="1" r:id="rId1"/>
  <headerFooter>
    <oddFooter>&amp;Lหมายเหตุประกอบงบการเงินเป็นส่วนหนึ่งของงบการเงินนี้
&amp;C&amp;14&amp;P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Q154"/>
  <sheetViews>
    <sheetView tabSelected="1" view="pageBreakPreview" zoomScale="85" zoomScaleNormal="100" zoomScaleSheetLayoutView="85" workbookViewId="0">
      <selection activeCell="F15" sqref="F15"/>
    </sheetView>
  </sheetViews>
  <sheetFormatPr defaultColWidth="9.125" defaultRowHeight="23.25" customHeight="1" x14ac:dyDescent="0.55000000000000004"/>
  <cols>
    <col min="1" max="1" width="3.875" style="3" customWidth="1"/>
    <col min="2" max="2" width="44" style="3" customWidth="1"/>
    <col min="3" max="3" width="8.875" style="2" customWidth="1"/>
    <col min="4" max="4" width="13.375" style="3" customWidth="1"/>
    <col min="5" max="5" width="1" style="3" customWidth="1"/>
    <col min="6" max="6" width="13" style="3" bestFit="1" customWidth="1"/>
    <col min="7" max="7" width="1.25" style="3" customWidth="1"/>
    <col min="8" max="8" width="13" style="3" bestFit="1" customWidth="1"/>
    <col min="9" max="9" width="1.25" style="3" customWidth="1"/>
    <col min="10" max="10" width="15.875" style="3" customWidth="1"/>
    <col min="11" max="11" width="12.125" style="3" customWidth="1"/>
    <col min="12" max="12" width="9.125" style="3"/>
    <col min="13" max="13" width="16.625" style="3" bestFit="1" customWidth="1"/>
    <col min="14" max="16384" width="9.125" style="3"/>
  </cols>
  <sheetData>
    <row r="1" spans="1:14" ht="22.05" customHeight="1" x14ac:dyDescent="0.6">
      <c r="A1" s="6" t="s">
        <v>38</v>
      </c>
      <c r="B1" s="6"/>
      <c r="C1" s="157"/>
      <c r="H1" s="278"/>
      <c r="I1" s="278"/>
      <c r="J1" s="278"/>
    </row>
    <row r="2" spans="1:14" ht="22.05" customHeight="1" x14ac:dyDescent="0.6">
      <c r="A2" s="6" t="s">
        <v>146</v>
      </c>
      <c r="B2" s="6"/>
      <c r="C2" s="157"/>
      <c r="H2" s="278"/>
      <c r="I2" s="278"/>
      <c r="J2" s="278"/>
    </row>
    <row r="3" spans="1:14" ht="18.75" customHeight="1" x14ac:dyDescent="0.6">
      <c r="A3" s="158"/>
      <c r="B3" s="158"/>
      <c r="C3" s="4"/>
      <c r="J3" s="52" t="s">
        <v>80</v>
      </c>
    </row>
    <row r="4" spans="1:14" ht="18.75" customHeight="1" x14ac:dyDescent="0.6">
      <c r="A4" s="288"/>
      <c r="B4" s="288"/>
      <c r="C4" s="3"/>
      <c r="D4" s="276" t="s">
        <v>39</v>
      </c>
      <c r="E4" s="276"/>
      <c r="F4" s="276"/>
      <c r="G4" s="93"/>
      <c r="H4" s="276" t="s">
        <v>37</v>
      </c>
      <c r="I4" s="276"/>
      <c r="J4" s="276"/>
    </row>
    <row r="5" spans="1:14" ht="24.75" customHeight="1" x14ac:dyDescent="0.55000000000000004">
      <c r="A5" s="288"/>
      <c r="B5" s="288"/>
      <c r="C5" s="3"/>
      <c r="D5" s="280" t="s">
        <v>145</v>
      </c>
      <c r="E5" s="280"/>
      <c r="F5" s="280"/>
      <c r="G5" s="110"/>
      <c r="H5" s="280" t="s">
        <v>145</v>
      </c>
      <c r="I5" s="280"/>
      <c r="J5" s="280"/>
    </row>
    <row r="6" spans="1:14" ht="18.75" customHeight="1" x14ac:dyDescent="0.55000000000000004">
      <c r="A6" s="1"/>
      <c r="B6" s="1"/>
      <c r="D6" s="282" t="s">
        <v>116</v>
      </c>
      <c r="E6" s="283"/>
      <c r="F6" s="283"/>
      <c r="G6" s="105"/>
      <c r="H6" s="282" t="s">
        <v>116</v>
      </c>
      <c r="I6" s="283"/>
      <c r="J6" s="283"/>
    </row>
    <row r="7" spans="1:14" ht="18.75" customHeight="1" x14ac:dyDescent="0.55000000000000004">
      <c r="A7" s="1"/>
      <c r="B7" s="1"/>
      <c r="C7" s="2" t="s">
        <v>1</v>
      </c>
      <c r="D7" s="59">
        <v>2563</v>
      </c>
      <c r="E7" s="94"/>
      <c r="F7" s="59">
        <v>2562</v>
      </c>
      <c r="G7" s="53"/>
      <c r="H7" s="59">
        <v>2563</v>
      </c>
      <c r="I7" s="94"/>
      <c r="J7" s="59">
        <v>2562</v>
      </c>
    </row>
    <row r="8" spans="1:14" ht="21" customHeight="1" x14ac:dyDescent="0.6">
      <c r="A8" s="7" t="s">
        <v>26</v>
      </c>
      <c r="B8" s="7"/>
      <c r="C8" s="12"/>
      <c r="D8" s="40"/>
      <c r="E8" s="40"/>
      <c r="F8" s="40"/>
      <c r="G8" s="40"/>
      <c r="H8" s="40"/>
      <c r="I8" s="40"/>
      <c r="J8" s="40"/>
      <c r="M8" s="13"/>
    </row>
    <row r="9" spans="1:14" ht="21" customHeight="1" x14ac:dyDescent="0.55000000000000004">
      <c r="A9" s="66" t="s">
        <v>59</v>
      </c>
      <c r="B9" s="66"/>
      <c r="D9" s="13">
        <v>44091984</v>
      </c>
      <c r="E9" s="13"/>
      <c r="F9" s="13">
        <v>24097876</v>
      </c>
      <c r="G9" s="13"/>
      <c r="H9" s="13">
        <v>8723812</v>
      </c>
      <c r="I9" s="13"/>
      <c r="J9" s="13">
        <v>6227816</v>
      </c>
      <c r="K9" s="168"/>
      <c r="L9" s="167"/>
      <c r="M9" s="168"/>
      <c r="N9" s="168"/>
    </row>
    <row r="10" spans="1:14" ht="21" customHeight="1" x14ac:dyDescent="0.55000000000000004">
      <c r="A10" s="5" t="s">
        <v>183</v>
      </c>
      <c r="B10" s="5"/>
      <c r="D10" s="13"/>
      <c r="E10" s="13"/>
      <c r="F10" s="13"/>
      <c r="G10" s="13"/>
      <c r="H10" s="13"/>
      <c r="I10" s="13"/>
      <c r="J10" s="13"/>
    </row>
    <row r="11" spans="1:14" ht="21" customHeight="1" x14ac:dyDescent="0.55000000000000004">
      <c r="A11" s="33" t="s">
        <v>149</v>
      </c>
      <c r="B11" s="66"/>
      <c r="D11" s="13">
        <v>20892999</v>
      </c>
      <c r="E11" s="13"/>
      <c r="F11" s="13">
        <v>15516865</v>
      </c>
      <c r="G11" s="13"/>
      <c r="H11" s="13">
        <v>1632114</v>
      </c>
      <c r="I11" s="13"/>
      <c r="J11" s="13">
        <v>1480112</v>
      </c>
    </row>
    <row r="12" spans="1:14" ht="21" customHeight="1" x14ac:dyDescent="0.55000000000000004">
      <c r="A12" s="66" t="s">
        <v>74</v>
      </c>
      <c r="B12" s="66"/>
      <c r="D12" s="13">
        <v>1419427</v>
      </c>
      <c r="E12" s="13"/>
      <c r="F12" s="13">
        <v>1422549</v>
      </c>
      <c r="G12" s="13"/>
      <c r="H12" s="13">
        <v>6633</v>
      </c>
      <c r="I12" s="13"/>
      <c r="J12" s="13">
        <v>7155</v>
      </c>
    </row>
    <row r="13" spans="1:14" ht="21" customHeight="1" x14ac:dyDescent="0.55000000000000004">
      <c r="A13" s="66" t="s">
        <v>159</v>
      </c>
      <c r="B13" s="66"/>
      <c r="C13" s="2">
        <v>11</v>
      </c>
      <c r="D13" s="13">
        <v>6015966</v>
      </c>
      <c r="E13" s="13"/>
      <c r="F13" s="13">
        <v>6096743</v>
      </c>
      <c r="G13" s="13"/>
      <c r="H13" s="13">
        <v>133415</v>
      </c>
      <c r="I13" s="13"/>
      <c r="J13" s="13">
        <v>136019</v>
      </c>
    </row>
    <row r="14" spans="1:14" ht="21.6" x14ac:dyDescent="0.55000000000000004">
      <c r="A14" s="33" t="s">
        <v>216</v>
      </c>
      <c r="B14" s="66"/>
      <c r="C14" s="2" t="s">
        <v>339</v>
      </c>
      <c r="D14" s="13">
        <v>364728</v>
      </c>
      <c r="E14" s="13"/>
      <c r="F14" s="13">
        <v>544127</v>
      </c>
      <c r="H14" s="13">
        <v>30606</v>
      </c>
      <c r="J14" s="96">
        <v>-667</v>
      </c>
    </row>
    <row r="15" spans="1:14" ht="21" customHeight="1" x14ac:dyDescent="0.55000000000000004">
      <c r="A15" s="33" t="s">
        <v>295</v>
      </c>
      <c r="B15" s="66"/>
    </row>
    <row r="16" spans="1:14" ht="21" customHeight="1" x14ac:dyDescent="0.55000000000000004">
      <c r="A16" s="33" t="s">
        <v>296</v>
      </c>
      <c r="B16" s="66"/>
      <c r="C16" s="2">
        <v>10</v>
      </c>
      <c r="D16" s="13">
        <v>180460</v>
      </c>
      <c r="E16" s="13"/>
      <c r="F16" s="13">
        <v>21994</v>
      </c>
      <c r="G16" s="13"/>
      <c r="H16" s="13">
        <v>-61310</v>
      </c>
      <c r="I16" s="13"/>
      <c r="J16" s="13">
        <v>60663</v>
      </c>
    </row>
    <row r="17" spans="1:10" ht="21" customHeight="1" x14ac:dyDescent="0.55000000000000004">
      <c r="A17" s="66" t="s">
        <v>282</v>
      </c>
      <c r="B17" s="66"/>
      <c r="D17" s="13">
        <v>-770486</v>
      </c>
      <c r="E17" s="13"/>
      <c r="F17" s="13">
        <v>-1037971</v>
      </c>
      <c r="G17" s="13"/>
      <c r="H17" s="13">
        <v>-1633701</v>
      </c>
      <c r="I17" s="13"/>
      <c r="J17" s="13">
        <v>-4412896</v>
      </c>
    </row>
    <row r="18" spans="1:10" ht="21" customHeight="1" x14ac:dyDescent="0.55000000000000004">
      <c r="A18" s="33" t="s">
        <v>49</v>
      </c>
      <c r="B18" s="66"/>
      <c r="D18" s="13">
        <v>-118005</v>
      </c>
      <c r="E18" s="13"/>
      <c r="F18" s="13">
        <v>-123975</v>
      </c>
      <c r="G18" s="13"/>
      <c r="H18" s="13">
        <v>-11642699</v>
      </c>
      <c r="I18" s="13"/>
      <c r="J18" s="13">
        <v>-11526573</v>
      </c>
    </row>
    <row r="19" spans="1:10" ht="21" customHeight="1" x14ac:dyDescent="0.55000000000000004">
      <c r="A19" s="66" t="s">
        <v>66</v>
      </c>
      <c r="B19" s="66"/>
      <c r="D19" s="13">
        <v>16817964</v>
      </c>
      <c r="E19" s="13"/>
      <c r="F19" s="13">
        <v>13784629</v>
      </c>
      <c r="G19" s="13"/>
      <c r="H19" s="13">
        <v>4869857</v>
      </c>
      <c r="I19" s="13"/>
      <c r="J19" s="13">
        <v>4532208</v>
      </c>
    </row>
    <row r="20" spans="1:10" ht="21" customHeight="1" x14ac:dyDescent="0.55000000000000004">
      <c r="A20" s="33" t="s">
        <v>240</v>
      </c>
      <c r="B20" s="66"/>
      <c r="C20" s="2" t="s">
        <v>347</v>
      </c>
      <c r="D20" s="13">
        <v>-1575478</v>
      </c>
      <c r="E20" s="13"/>
      <c r="F20" s="13">
        <v>-8090261</v>
      </c>
      <c r="G20" s="13"/>
      <c r="H20" s="115">
        <v>-882216</v>
      </c>
      <c r="I20" s="13"/>
      <c r="J20" s="115">
        <v>454210</v>
      </c>
    </row>
    <row r="21" spans="1:10" ht="21" customHeight="1" x14ac:dyDescent="0.55000000000000004">
      <c r="A21" s="33" t="s">
        <v>241</v>
      </c>
      <c r="B21" s="66"/>
      <c r="D21" s="13">
        <v>313649</v>
      </c>
      <c r="E21" s="13"/>
      <c r="F21" s="115">
        <v>4682</v>
      </c>
      <c r="G21" s="13"/>
      <c r="H21" s="115">
        <v>0</v>
      </c>
      <c r="I21" s="13"/>
      <c r="J21" s="115">
        <v>0</v>
      </c>
    </row>
    <row r="22" spans="1:10" ht="21" customHeight="1" x14ac:dyDescent="0.55000000000000004">
      <c r="A22" s="33" t="s">
        <v>200</v>
      </c>
      <c r="B22" s="66"/>
      <c r="C22" s="2">
        <v>23</v>
      </c>
      <c r="D22" s="13">
        <v>860672</v>
      </c>
      <c r="E22" s="8"/>
      <c r="F22" s="13">
        <v>2949273</v>
      </c>
      <c r="G22" s="8"/>
      <c r="H22" s="159">
        <v>226477</v>
      </c>
      <c r="I22" s="8"/>
      <c r="J22" s="159">
        <v>884977</v>
      </c>
    </row>
    <row r="23" spans="1:10" ht="21" customHeight="1" x14ac:dyDescent="0.55000000000000004">
      <c r="A23" s="33" t="s">
        <v>217</v>
      </c>
      <c r="B23" s="66"/>
      <c r="D23" s="115"/>
      <c r="E23" s="13"/>
      <c r="F23" s="115"/>
    </row>
    <row r="24" spans="1:10" ht="21" customHeight="1" x14ac:dyDescent="0.55000000000000004">
      <c r="A24" s="33" t="s">
        <v>313</v>
      </c>
      <c r="B24" s="66"/>
      <c r="D24" s="115"/>
      <c r="E24" s="13"/>
      <c r="H24" s="159"/>
    </row>
    <row r="25" spans="1:10" ht="21" customHeight="1" x14ac:dyDescent="0.55000000000000004">
      <c r="A25" s="33" t="s">
        <v>297</v>
      </c>
      <c r="B25" s="66"/>
      <c r="D25" s="115">
        <v>246874</v>
      </c>
      <c r="E25" s="13"/>
      <c r="F25" s="115">
        <v>36019</v>
      </c>
      <c r="H25" s="159">
        <v>18098</v>
      </c>
      <c r="J25" s="159">
        <v>324052</v>
      </c>
    </row>
    <row r="26" spans="1:10" ht="21" customHeight="1" x14ac:dyDescent="0.55000000000000004">
      <c r="A26" s="33" t="s">
        <v>360</v>
      </c>
      <c r="B26" s="66"/>
      <c r="D26" s="115"/>
      <c r="E26" s="13"/>
      <c r="F26" s="115"/>
      <c r="G26" s="13"/>
      <c r="H26" s="159"/>
      <c r="I26" s="13"/>
      <c r="J26" s="159"/>
    </row>
    <row r="27" spans="1:10" ht="21" customHeight="1" x14ac:dyDescent="0.55000000000000004">
      <c r="A27" s="66" t="s">
        <v>308</v>
      </c>
      <c r="C27" s="2">
        <v>16</v>
      </c>
      <c r="D27" s="115">
        <v>446211</v>
      </c>
      <c r="E27" s="13"/>
      <c r="F27" s="115">
        <v>911916</v>
      </c>
      <c r="G27" s="13"/>
      <c r="H27" s="115">
        <v>-1420</v>
      </c>
      <c r="I27" s="13"/>
      <c r="J27" s="115">
        <v>0</v>
      </c>
    </row>
    <row r="28" spans="1:10" ht="21" customHeight="1" x14ac:dyDescent="0.55000000000000004">
      <c r="A28" s="33" t="s">
        <v>287</v>
      </c>
      <c r="B28" s="66"/>
      <c r="C28" s="2">
        <v>12</v>
      </c>
      <c r="D28" s="115">
        <v>0</v>
      </c>
      <c r="E28" s="115"/>
      <c r="F28" s="115">
        <v>0</v>
      </c>
      <c r="G28" s="13"/>
      <c r="H28" s="115">
        <v>-160</v>
      </c>
      <c r="I28" s="13"/>
      <c r="J28" s="115">
        <v>204000</v>
      </c>
    </row>
    <row r="29" spans="1:10" ht="21" customHeight="1" x14ac:dyDescent="0.55000000000000004">
      <c r="A29" s="33" t="s">
        <v>359</v>
      </c>
      <c r="B29" s="66"/>
      <c r="C29" s="2">
        <v>18</v>
      </c>
      <c r="D29" s="115">
        <v>3921149</v>
      </c>
      <c r="E29" s="13"/>
      <c r="F29" s="115">
        <v>1664754</v>
      </c>
      <c r="G29" s="13"/>
      <c r="H29" s="115">
        <v>0</v>
      </c>
      <c r="I29" s="13"/>
      <c r="J29" s="115">
        <v>0</v>
      </c>
    </row>
    <row r="30" spans="1:10" ht="21" customHeight="1" x14ac:dyDescent="0.55000000000000004">
      <c r="A30" s="33" t="s">
        <v>342</v>
      </c>
      <c r="D30" s="13"/>
      <c r="E30" s="13"/>
      <c r="F30" s="13"/>
      <c r="G30" s="13"/>
      <c r="H30" s="115"/>
      <c r="I30" s="13"/>
      <c r="J30" s="115"/>
    </row>
    <row r="31" spans="1:10" ht="21" customHeight="1" x14ac:dyDescent="0.55000000000000004">
      <c r="A31" s="33" t="s">
        <v>340</v>
      </c>
      <c r="D31" s="13">
        <v>-11067</v>
      </c>
      <c r="E31" s="13"/>
      <c r="F31" s="115">
        <v>0</v>
      </c>
      <c r="G31" s="13"/>
      <c r="H31" s="115">
        <v>0</v>
      </c>
      <c r="I31" s="13"/>
      <c r="J31" s="115">
        <v>0</v>
      </c>
    </row>
    <row r="32" spans="1:10" ht="21" customHeight="1" x14ac:dyDescent="0.55000000000000004">
      <c r="A32" s="33" t="s">
        <v>214</v>
      </c>
      <c r="B32" s="66"/>
      <c r="D32" s="13">
        <v>28719</v>
      </c>
      <c r="E32" s="13"/>
      <c r="F32" s="13">
        <v>22627</v>
      </c>
      <c r="G32" s="13"/>
      <c r="H32" s="115">
        <v>-33525</v>
      </c>
      <c r="I32" s="13"/>
      <c r="J32" s="115">
        <v>1864</v>
      </c>
    </row>
    <row r="33" spans="1:10" ht="21" customHeight="1" x14ac:dyDescent="0.55000000000000004">
      <c r="A33" s="33" t="s">
        <v>338</v>
      </c>
      <c r="B33" s="66"/>
      <c r="C33" s="2">
        <v>6</v>
      </c>
      <c r="D33" s="13">
        <v>-11198660</v>
      </c>
      <c r="E33" s="13"/>
      <c r="F33" s="115">
        <v>0</v>
      </c>
      <c r="G33" s="13"/>
      <c r="H33" s="115">
        <v>0</v>
      </c>
      <c r="I33" s="13"/>
      <c r="J33" s="115">
        <v>0</v>
      </c>
    </row>
    <row r="34" spans="1:10" ht="21" customHeight="1" x14ac:dyDescent="0.55000000000000004">
      <c r="A34" s="33" t="s">
        <v>324</v>
      </c>
      <c r="B34" s="66"/>
      <c r="D34" s="13"/>
      <c r="E34" s="13"/>
      <c r="F34" s="13"/>
      <c r="G34" s="13"/>
      <c r="H34" s="13"/>
      <c r="I34" s="13"/>
      <c r="J34" s="13"/>
    </row>
    <row r="35" spans="1:10" ht="21" customHeight="1" x14ac:dyDescent="0.55000000000000004">
      <c r="A35" s="33" t="s">
        <v>138</v>
      </c>
      <c r="B35" s="66"/>
      <c r="C35" s="2">
        <v>11</v>
      </c>
      <c r="D35" s="13">
        <v>269808</v>
      </c>
      <c r="E35" s="13"/>
      <c r="F35" s="13">
        <v>-3235453</v>
      </c>
      <c r="G35" s="13"/>
      <c r="H35" s="115">
        <v>0</v>
      </c>
      <c r="I35" s="13"/>
      <c r="J35" s="115">
        <v>0</v>
      </c>
    </row>
    <row r="36" spans="1:10" ht="21" customHeight="1" x14ac:dyDescent="0.55000000000000004">
      <c r="A36" s="33" t="s">
        <v>352</v>
      </c>
      <c r="B36" s="66"/>
      <c r="D36" s="13"/>
      <c r="E36" s="13"/>
      <c r="F36" s="13"/>
      <c r="G36" s="13"/>
      <c r="H36" s="115"/>
      <c r="I36" s="13"/>
      <c r="J36" s="115"/>
    </row>
    <row r="37" spans="1:10" ht="21" customHeight="1" x14ac:dyDescent="0.55000000000000004">
      <c r="A37" s="33" t="s">
        <v>353</v>
      </c>
      <c r="B37" s="66"/>
      <c r="C37" s="2">
        <v>6</v>
      </c>
      <c r="D37" s="13">
        <v>53420</v>
      </c>
      <c r="E37" s="13"/>
      <c r="F37" s="13">
        <v>-9236</v>
      </c>
      <c r="G37" s="13"/>
      <c r="H37" s="115">
        <v>0</v>
      </c>
      <c r="I37" s="13"/>
      <c r="J37" s="115">
        <v>0</v>
      </c>
    </row>
    <row r="38" spans="1:10" ht="21" customHeight="1" x14ac:dyDescent="0.55000000000000004">
      <c r="A38" s="33" t="s">
        <v>284</v>
      </c>
      <c r="D38" s="13"/>
      <c r="E38" s="13"/>
      <c r="F38" s="115"/>
      <c r="G38" s="13"/>
      <c r="H38" s="115"/>
      <c r="I38" s="13"/>
      <c r="J38" s="115"/>
    </row>
    <row r="39" spans="1:10" ht="21" customHeight="1" x14ac:dyDescent="0.55000000000000004">
      <c r="A39" s="33" t="s">
        <v>325</v>
      </c>
      <c r="D39" s="13">
        <v>1655</v>
      </c>
      <c r="E39" s="13"/>
      <c r="F39" s="115">
        <v>0</v>
      </c>
      <c r="G39" s="13"/>
      <c r="H39" s="115">
        <v>0</v>
      </c>
      <c r="I39" s="13"/>
      <c r="J39" s="115">
        <v>0</v>
      </c>
    </row>
    <row r="40" spans="1:10" ht="21" customHeight="1" x14ac:dyDescent="0.55000000000000004">
      <c r="A40" s="33" t="s">
        <v>158</v>
      </c>
      <c r="C40" s="2" t="s">
        <v>288</v>
      </c>
      <c r="D40" s="13">
        <v>-9253600</v>
      </c>
      <c r="E40" s="13"/>
      <c r="F40" s="13">
        <v>-8893402</v>
      </c>
      <c r="G40" s="13"/>
      <c r="H40" s="115">
        <v>0</v>
      </c>
      <c r="I40" s="13"/>
      <c r="J40" s="115">
        <v>0</v>
      </c>
    </row>
    <row r="41" spans="1:10" ht="21" customHeight="1" x14ac:dyDescent="0.55000000000000004">
      <c r="A41" s="33" t="s">
        <v>242</v>
      </c>
      <c r="B41" s="66"/>
      <c r="C41" s="2">
        <v>29</v>
      </c>
      <c r="D41" s="14">
        <v>11001203</v>
      </c>
      <c r="E41" s="13"/>
      <c r="F41" s="14">
        <v>5445838</v>
      </c>
      <c r="G41" s="13"/>
      <c r="H41" s="14">
        <v>352923</v>
      </c>
      <c r="I41" s="13"/>
      <c r="J41" s="14">
        <v>757107</v>
      </c>
    </row>
    <row r="42" spans="1:10" ht="21" customHeight="1" x14ac:dyDescent="0.55000000000000004">
      <c r="C42" s="3"/>
      <c r="D42" s="13">
        <f>SUM(D9:D41)</f>
        <v>83999592</v>
      </c>
      <c r="E42" s="13"/>
      <c r="F42" s="13">
        <f>SUM(F9:F41)</f>
        <v>51129594</v>
      </c>
      <c r="G42" s="13"/>
      <c r="H42" s="13">
        <f>SUM(H9:H41)</f>
        <v>1738904</v>
      </c>
      <c r="I42" s="13"/>
      <c r="J42" s="13">
        <f>SUM(J9:J41)</f>
        <v>-869953</v>
      </c>
    </row>
    <row r="43" spans="1:10" ht="23.25" customHeight="1" x14ac:dyDescent="0.6">
      <c r="A43" s="6" t="s">
        <v>38</v>
      </c>
      <c r="B43" s="6"/>
      <c r="C43" s="157"/>
      <c r="H43" s="278"/>
      <c r="I43" s="278"/>
      <c r="J43" s="278"/>
    </row>
    <row r="44" spans="1:10" ht="23.25" customHeight="1" x14ac:dyDescent="0.6">
      <c r="A44" s="6" t="s">
        <v>30</v>
      </c>
      <c r="B44" s="6"/>
      <c r="C44" s="157"/>
      <c r="H44" s="278"/>
      <c r="I44" s="278"/>
      <c r="J44" s="278"/>
    </row>
    <row r="45" spans="1:10" ht="18" customHeight="1" x14ac:dyDescent="0.6">
      <c r="A45" s="158"/>
      <c r="B45" s="158"/>
      <c r="C45" s="4"/>
      <c r="J45" s="52" t="s">
        <v>80</v>
      </c>
    </row>
    <row r="46" spans="1:10" ht="19.5" customHeight="1" x14ac:dyDescent="0.6">
      <c r="A46" s="288"/>
      <c r="B46" s="288"/>
      <c r="C46" s="3"/>
      <c r="D46" s="276" t="s">
        <v>39</v>
      </c>
      <c r="E46" s="276"/>
      <c r="F46" s="276"/>
      <c r="G46" s="93"/>
      <c r="H46" s="276" t="s">
        <v>37</v>
      </c>
      <c r="I46" s="276"/>
      <c r="J46" s="276"/>
    </row>
    <row r="47" spans="1:10" ht="23.25" customHeight="1" x14ac:dyDescent="0.55000000000000004">
      <c r="A47" s="288"/>
      <c r="B47" s="288"/>
      <c r="C47" s="3"/>
      <c r="D47" s="280" t="s">
        <v>145</v>
      </c>
      <c r="E47" s="280"/>
      <c r="F47" s="280"/>
      <c r="G47" s="110"/>
      <c r="H47" s="280" t="s">
        <v>145</v>
      </c>
      <c r="I47" s="280"/>
      <c r="J47" s="280"/>
    </row>
    <row r="48" spans="1:10" ht="23.25" customHeight="1" x14ac:dyDescent="0.55000000000000004">
      <c r="A48" s="1"/>
      <c r="B48" s="1"/>
      <c r="D48" s="282" t="s">
        <v>116</v>
      </c>
      <c r="E48" s="283"/>
      <c r="F48" s="283"/>
      <c r="G48" s="105"/>
      <c r="H48" s="282" t="s">
        <v>116</v>
      </c>
      <c r="I48" s="283"/>
      <c r="J48" s="283"/>
    </row>
    <row r="49" spans="1:12" ht="23.25" customHeight="1" x14ac:dyDescent="0.55000000000000004">
      <c r="A49" s="1"/>
      <c r="B49" s="1"/>
      <c r="C49" s="2" t="s">
        <v>1</v>
      </c>
      <c r="D49" s="59">
        <v>2563</v>
      </c>
      <c r="E49" s="94"/>
      <c r="F49" s="59">
        <v>2562</v>
      </c>
      <c r="G49" s="53"/>
      <c r="H49" s="59">
        <v>2563</v>
      </c>
      <c r="I49" s="94"/>
      <c r="J49" s="59">
        <v>2562</v>
      </c>
    </row>
    <row r="50" spans="1:12" ht="22.2" x14ac:dyDescent="0.6">
      <c r="A50" s="7" t="s">
        <v>81</v>
      </c>
      <c r="B50" s="1"/>
      <c r="D50" s="113"/>
      <c r="E50" s="94"/>
      <c r="F50" s="113"/>
      <c r="G50" s="53"/>
      <c r="H50" s="113"/>
      <c r="I50" s="94"/>
      <c r="J50" s="113"/>
    </row>
    <row r="51" spans="1:12" ht="21.6" x14ac:dyDescent="0.55000000000000004">
      <c r="A51" s="5" t="s">
        <v>27</v>
      </c>
      <c r="B51" s="5"/>
      <c r="D51" s="40"/>
      <c r="E51" s="40"/>
      <c r="F51" s="40"/>
      <c r="G51" s="40"/>
      <c r="H51" s="40"/>
      <c r="I51" s="40"/>
      <c r="J51" s="40"/>
    </row>
    <row r="52" spans="1:12" ht="21.6" x14ac:dyDescent="0.55000000000000004">
      <c r="A52" s="33" t="s">
        <v>124</v>
      </c>
      <c r="D52" s="13">
        <v>-260762</v>
      </c>
      <c r="E52" s="13"/>
      <c r="F52" s="13">
        <v>3160305</v>
      </c>
      <c r="G52" s="13"/>
      <c r="H52" s="13">
        <v>-142777</v>
      </c>
      <c r="I52" s="13"/>
      <c r="J52" s="13">
        <v>393430</v>
      </c>
    </row>
    <row r="53" spans="1:12" ht="21.6" x14ac:dyDescent="0.55000000000000004">
      <c r="A53" s="3" t="s">
        <v>3</v>
      </c>
      <c r="D53" s="13">
        <v>575381</v>
      </c>
      <c r="E53" s="13"/>
      <c r="F53" s="13">
        <v>-4422370</v>
      </c>
      <c r="G53" s="13"/>
      <c r="H53" s="40">
        <v>-47498</v>
      </c>
      <c r="I53" s="13"/>
      <c r="J53" s="40">
        <v>932914</v>
      </c>
    </row>
    <row r="54" spans="1:12" ht="21.6" x14ac:dyDescent="0.55000000000000004">
      <c r="A54" s="33" t="s">
        <v>298</v>
      </c>
      <c r="D54" s="13">
        <v>-8284979</v>
      </c>
      <c r="E54" s="13"/>
      <c r="F54" s="13">
        <v>-6279529</v>
      </c>
      <c r="G54" s="13"/>
      <c r="H54" s="40">
        <v>-58735</v>
      </c>
      <c r="I54" s="13"/>
      <c r="J54" s="40">
        <v>-267967</v>
      </c>
    </row>
    <row r="55" spans="1:12" ht="21.6" x14ac:dyDescent="0.55000000000000004">
      <c r="A55" s="3" t="s">
        <v>4</v>
      </c>
      <c r="D55" s="96">
        <v>-1780850</v>
      </c>
      <c r="E55" s="13"/>
      <c r="F55" s="96">
        <v>1636308</v>
      </c>
      <c r="G55" s="13"/>
      <c r="H55" s="132">
        <v>-202528</v>
      </c>
      <c r="I55" s="13"/>
      <c r="J55" s="132">
        <v>-1418</v>
      </c>
    </row>
    <row r="56" spans="1:12" ht="21.6" x14ac:dyDescent="0.55000000000000004">
      <c r="A56" s="3" t="s">
        <v>7</v>
      </c>
      <c r="D56" s="13">
        <v>-48681</v>
      </c>
      <c r="E56" s="13"/>
      <c r="F56" s="13">
        <v>-3431061</v>
      </c>
      <c r="G56" s="13"/>
      <c r="H56" s="13">
        <v>5975</v>
      </c>
      <c r="I56" s="13"/>
      <c r="J56" s="13">
        <v>34348</v>
      </c>
    </row>
    <row r="57" spans="1:12" ht="21.6" x14ac:dyDescent="0.55000000000000004">
      <c r="A57" s="230" t="s">
        <v>289</v>
      </c>
      <c r="D57" s="40">
        <v>-4486</v>
      </c>
      <c r="E57" s="40"/>
      <c r="F57" s="115">
        <v>0</v>
      </c>
      <c r="G57" s="115"/>
      <c r="H57" s="115">
        <v>0</v>
      </c>
      <c r="I57" s="115"/>
      <c r="J57" s="115">
        <v>0</v>
      </c>
    </row>
    <row r="58" spans="1:12" ht="21.6" x14ac:dyDescent="0.55000000000000004">
      <c r="A58" s="3" t="s">
        <v>142</v>
      </c>
      <c r="D58" s="40">
        <v>4423784</v>
      </c>
      <c r="E58" s="40"/>
      <c r="F58" s="40">
        <v>-701690</v>
      </c>
      <c r="G58" s="40"/>
      <c r="H58" s="40">
        <v>-35878</v>
      </c>
      <c r="I58" s="40"/>
      <c r="J58" s="40">
        <v>-45830</v>
      </c>
    </row>
    <row r="59" spans="1:12" ht="21.6" x14ac:dyDescent="0.55000000000000004">
      <c r="A59" s="3" t="s">
        <v>12</v>
      </c>
      <c r="D59" s="40">
        <v>1702045</v>
      </c>
      <c r="E59" s="40"/>
      <c r="F59" s="40">
        <v>4820748</v>
      </c>
      <c r="G59" s="40"/>
      <c r="H59" s="160">
        <v>33373</v>
      </c>
      <c r="I59" s="40"/>
      <c r="J59" s="160">
        <v>-74897</v>
      </c>
      <c r="L59" s="33"/>
    </row>
    <row r="60" spans="1:12" ht="21.6" x14ac:dyDescent="0.55000000000000004">
      <c r="A60" s="230" t="s">
        <v>290</v>
      </c>
      <c r="D60" s="40">
        <v>382725</v>
      </c>
      <c r="E60" s="40"/>
      <c r="F60" s="115">
        <v>0</v>
      </c>
      <c r="G60" s="115"/>
      <c r="H60" s="115">
        <v>0</v>
      </c>
      <c r="I60" s="115"/>
      <c r="J60" s="115">
        <v>0</v>
      </c>
      <c r="L60" s="33"/>
    </row>
    <row r="61" spans="1:12" ht="21.6" x14ac:dyDescent="0.55000000000000004">
      <c r="A61" s="33" t="s">
        <v>210</v>
      </c>
      <c r="D61" s="40">
        <v>-628383</v>
      </c>
      <c r="E61" s="40"/>
      <c r="F61" s="40">
        <v>-406213</v>
      </c>
      <c r="G61" s="40"/>
      <c r="H61" s="115">
        <v>-171497</v>
      </c>
      <c r="I61" s="40"/>
      <c r="J61" s="115">
        <v>-261711</v>
      </c>
      <c r="L61" s="33"/>
    </row>
    <row r="62" spans="1:12" ht="21.6" x14ac:dyDescent="0.55000000000000004">
      <c r="A62" s="3" t="s">
        <v>33</v>
      </c>
      <c r="D62" s="14">
        <v>-9037673</v>
      </c>
      <c r="E62" s="13"/>
      <c r="F62" s="14">
        <v>-4897236</v>
      </c>
      <c r="G62" s="13"/>
      <c r="H62" s="161">
        <v>-108904</v>
      </c>
      <c r="I62" s="162"/>
      <c r="J62" s="161">
        <v>-35242</v>
      </c>
    </row>
    <row r="63" spans="1:12" ht="22.2" x14ac:dyDescent="0.6">
      <c r="A63" s="4" t="s">
        <v>184</v>
      </c>
      <c r="B63" s="4"/>
      <c r="C63" s="12"/>
      <c r="D63" s="97">
        <f>SUM(D51:D62)+D42</f>
        <v>71037713</v>
      </c>
      <c r="E63" s="16"/>
      <c r="F63" s="97">
        <f>SUM(F51:F62)+F42</f>
        <v>40608856</v>
      </c>
      <c r="G63" s="13"/>
      <c r="H63" s="97">
        <f>SUM(H51:H62)+H42</f>
        <v>1010435</v>
      </c>
      <c r="I63" s="16"/>
      <c r="J63" s="97">
        <f>SUM(J51:J62)+J42</f>
        <v>-196326</v>
      </c>
    </row>
    <row r="64" spans="1:12" ht="22.2" x14ac:dyDescent="0.6">
      <c r="A64" s="4"/>
      <c r="B64" s="4"/>
      <c r="C64" s="12"/>
      <c r="D64" s="65"/>
      <c r="E64" s="16"/>
      <c r="F64" s="65"/>
      <c r="G64" s="13"/>
      <c r="H64" s="65"/>
      <c r="I64" s="16"/>
      <c r="J64" s="65"/>
    </row>
    <row r="65" spans="1:10" ht="22.2" x14ac:dyDescent="0.6">
      <c r="A65" s="7" t="s">
        <v>28</v>
      </c>
      <c r="B65" s="7"/>
      <c r="C65" s="12"/>
      <c r="D65" s="13"/>
      <c r="E65" s="13"/>
      <c r="F65" s="13"/>
      <c r="G65" s="13"/>
      <c r="H65" s="13"/>
      <c r="I65" s="13"/>
      <c r="J65" s="13"/>
    </row>
    <row r="66" spans="1:10" ht="21.6" x14ac:dyDescent="0.55000000000000004">
      <c r="A66" s="66" t="s">
        <v>20</v>
      </c>
      <c r="D66" s="40">
        <v>738708</v>
      </c>
      <c r="E66" s="40"/>
      <c r="F66" s="40">
        <v>1027224</v>
      </c>
      <c r="G66" s="40"/>
      <c r="H66" s="40">
        <v>1627336</v>
      </c>
      <c r="I66" s="40"/>
      <c r="J66" s="40">
        <v>4413167</v>
      </c>
    </row>
    <row r="67" spans="1:10" ht="21.6" x14ac:dyDescent="0.55000000000000004">
      <c r="A67" s="66" t="s">
        <v>49</v>
      </c>
      <c r="D67" s="42">
        <v>6359392</v>
      </c>
      <c r="E67" s="13"/>
      <c r="F67" s="42">
        <v>4340886</v>
      </c>
      <c r="G67" s="40"/>
      <c r="H67" s="40">
        <v>14565200</v>
      </c>
      <c r="I67" s="40"/>
      <c r="J67" s="40">
        <v>12040021</v>
      </c>
    </row>
    <row r="68" spans="1:10" ht="21.6" x14ac:dyDescent="0.55000000000000004">
      <c r="A68" s="33" t="s">
        <v>309</v>
      </c>
      <c r="C68" s="2">
        <v>7</v>
      </c>
      <c r="D68" s="115">
        <v>0</v>
      </c>
      <c r="E68" s="13"/>
      <c r="F68" s="115">
        <v>0</v>
      </c>
      <c r="G68" s="40"/>
      <c r="H68" s="159">
        <v>19950000</v>
      </c>
      <c r="I68" s="40"/>
      <c r="J68" s="159">
        <v>17547000</v>
      </c>
    </row>
    <row r="69" spans="1:10" ht="21.6" x14ac:dyDescent="0.55000000000000004">
      <c r="A69" s="33" t="s">
        <v>333</v>
      </c>
      <c r="C69" s="2">
        <v>7</v>
      </c>
      <c r="D69" s="115">
        <v>0</v>
      </c>
      <c r="E69" s="13"/>
      <c r="F69" s="115">
        <v>-175034</v>
      </c>
      <c r="G69" s="40"/>
      <c r="H69" s="115">
        <v>0</v>
      </c>
      <c r="I69" s="40"/>
      <c r="J69" s="115">
        <v>0</v>
      </c>
    </row>
    <row r="70" spans="1:10" ht="21.6" x14ac:dyDescent="0.55000000000000004">
      <c r="A70" s="33" t="s">
        <v>237</v>
      </c>
      <c r="D70" s="115">
        <v>552281</v>
      </c>
      <c r="F70" s="115">
        <v>-72333</v>
      </c>
      <c r="H70" s="115">
        <v>0</v>
      </c>
      <c r="J70" s="115">
        <v>0</v>
      </c>
    </row>
    <row r="71" spans="1:10" ht="21.6" x14ac:dyDescent="0.55000000000000004">
      <c r="A71" s="3" t="s">
        <v>185</v>
      </c>
      <c r="D71" s="40">
        <v>-46922922</v>
      </c>
      <c r="E71" s="40"/>
      <c r="F71" s="40">
        <v>-20849756</v>
      </c>
      <c r="G71" s="40"/>
      <c r="H71" s="162">
        <v>-40146339</v>
      </c>
      <c r="I71" s="40"/>
      <c r="J71" s="162">
        <v>-41379647</v>
      </c>
    </row>
    <row r="72" spans="1:10" ht="23.25" customHeight="1" x14ac:dyDescent="0.55000000000000004">
      <c r="A72" s="66" t="s">
        <v>186</v>
      </c>
      <c r="D72" s="40">
        <v>3150461</v>
      </c>
      <c r="E72" s="40"/>
      <c r="F72" s="40">
        <v>13132447</v>
      </c>
      <c r="G72" s="40"/>
      <c r="H72" s="115">
        <v>4145405</v>
      </c>
      <c r="I72" s="40"/>
      <c r="J72" s="115">
        <v>147910</v>
      </c>
    </row>
    <row r="73" spans="1:10" ht="23.25" customHeight="1" x14ac:dyDescent="0.55000000000000004">
      <c r="A73" s="33" t="s">
        <v>117</v>
      </c>
      <c r="D73" s="115">
        <v>-1018349</v>
      </c>
      <c r="E73" s="40"/>
      <c r="F73" s="115">
        <v>-577541</v>
      </c>
      <c r="G73" s="40"/>
      <c r="H73" s="115">
        <v>0</v>
      </c>
      <c r="J73" s="115">
        <v>0</v>
      </c>
    </row>
    <row r="74" spans="1:10" ht="23.25" customHeight="1" x14ac:dyDescent="0.55000000000000004">
      <c r="A74" s="33" t="s">
        <v>358</v>
      </c>
      <c r="D74" s="115"/>
      <c r="E74" s="40"/>
      <c r="F74" s="115"/>
      <c r="G74" s="40"/>
      <c r="H74" s="115"/>
      <c r="J74" s="115"/>
    </row>
    <row r="75" spans="1:10" ht="23.25" customHeight="1" x14ac:dyDescent="0.55000000000000004">
      <c r="A75" s="33" t="s">
        <v>349</v>
      </c>
      <c r="C75" s="2">
        <v>6</v>
      </c>
      <c r="D75" s="115">
        <v>-12925859</v>
      </c>
      <c r="E75" s="40"/>
      <c r="F75" s="115">
        <v>0</v>
      </c>
      <c r="G75" s="40"/>
      <c r="H75" s="115">
        <v>0</v>
      </c>
      <c r="J75" s="115">
        <v>0</v>
      </c>
    </row>
    <row r="76" spans="1:10" ht="23.25" customHeight="1" x14ac:dyDescent="0.55000000000000004">
      <c r="A76" s="33" t="s">
        <v>244</v>
      </c>
      <c r="C76" s="2">
        <v>7</v>
      </c>
      <c r="D76" s="115">
        <v>0</v>
      </c>
      <c r="E76" s="13"/>
      <c r="F76" s="115">
        <v>0</v>
      </c>
      <c r="G76" s="13"/>
      <c r="H76" s="162">
        <v>30000</v>
      </c>
      <c r="I76" s="13"/>
      <c r="J76" s="162">
        <v>15073186</v>
      </c>
    </row>
    <row r="77" spans="1:10" ht="23.25" customHeight="1" x14ac:dyDescent="0.55000000000000004">
      <c r="A77" s="33" t="s">
        <v>223</v>
      </c>
      <c r="C77" s="2">
        <v>7</v>
      </c>
      <c r="D77" s="115">
        <v>-20400</v>
      </c>
      <c r="E77" s="13"/>
      <c r="F77" s="115">
        <v>-22500</v>
      </c>
      <c r="G77" s="13"/>
      <c r="H77" s="115">
        <v>0</v>
      </c>
      <c r="I77" s="13"/>
      <c r="J77" s="115">
        <v>0</v>
      </c>
    </row>
    <row r="78" spans="1:10" ht="23.25" customHeight="1" x14ac:dyDescent="0.55000000000000004">
      <c r="A78" t="s">
        <v>291</v>
      </c>
      <c r="D78" s="115"/>
      <c r="E78" s="94"/>
      <c r="F78" s="115"/>
      <c r="G78" s="53"/>
      <c r="H78" s="115"/>
      <c r="I78" s="94"/>
      <c r="J78" s="115"/>
    </row>
    <row r="79" spans="1:10" ht="23.25" customHeight="1" x14ac:dyDescent="0.55000000000000004">
      <c r="A79" t="s">
        <v>292</v>
      </c>
      <c r="D79" s="115">
        <v>-26522878</v>
      </c>
      <c r="E79" s="94"/>
      <c r="F79" s="115">
        <v>-25531536</v>
      </c>
      <c r="H79" s="162">
        <v>-331855</v>
      </c>
      <c r="J79" s="162">
        <v>-737248</v>
      </c>
    </row>
    <row r="80" spans="1:10" ht="23.25" customHeight="1" x14ac:dyDescent="0.55000000000000004">
      <c r="A80" s="33" t="s">
        <v>187</v>
      </c>
      <c r="D80" s="13"/>
      <c r="E80" s="13"/>
      <c r="F80" s="13"/>
      <c r="G80" s="8"/>
      <c r="H80" s="8"/>
      <c r="I80" s="8"/>
      <c r="J80" s="8"/>
    </row>
    <row r="81" spans="1:10" ht="23.25" customHeight="1" x14ac:dyDescent="0.55000000000000004">
      <c r="A81" t="s">
        <v>292</v>
      </c>
      <c r="D81" s="115">
        <v>1321877</v>
      </c>
      <c r="E81" s="94"/>
      <c r="F81" s="115">
        <v>2513466</v>
      </c>
      <c r="G81" s="53"/>
      <c r="H81" s="177">
        <v>7527</v>
      </c>
      <c r="I81" s="94"/>
      <c r="J81" s="177">
        <v>67584</v>
      </c>
    </row>
    <row r="82" spans="1:10" ht="23.25" customHeight="1" x14ac:dyDescent="0.55000000000000004">
      <c r="A82" s="33" t="s">
        <v>189</v>
      </c>
      <c r="D82" s="13">
        <v>-526849</v>
      </c>
      <c r="E82" s="13"/>
      <c r="F82" s="13">
        <v>-143165</v>
      </c>
      <c r="G82" s="8"/>
      <c r="H82" s="8">
        <v>-255</v>
      </c>
      <c r="I82" s="8"/>
      <c r="J82" s="8">
        <v>-3031</v>
      </c>
    </row>
    <row r="83" spans="1:10" ht="23.25" customHeight="1" x14ac:dyDescent="0.55000000000000004">
      <c r="A83" s="33" t="s">
        <v>188</v>
      </c>
      <c r="D83" s="115">
        <v>2922</v>
      </c>
      <c r="E83" s="94"/>
      <c r="F83" s="115">
        <v>900</v>
      </c>
      <c r="G83" s="53"/>
      <c r="H83" s="165">
        <v>63</v>
      </c>
      <c r="I83" s="94"/>
      <c r="J83" s="165">
        <v>1551</v>
      </c>
    </row>
    <row r="84" spans="1:10" ht="23.25" customHeight="1" x14ac:dyDescent="0.6">
      <c r="A84" s="6" t="s">
        <v>38</v>
      </c>
      <c r="B84" s="6"/>
      <c r="C84" s="157"/>
      <c r="H84" s="278"/>
      <c r="I84" s="278"/>
      <c r="J84" s="278"/>
    </row>
    <row r="85" spans="1:10" ht="23.25" customHeight="1" x14ac:dyDescent="0.6">
      <c r="A85" s="6" t="s">
        <v>30</v>
      </c>
      <c r="B85" s="158"/>
      <c r="C85" s="157"/>
      <c r="H85" s="278"/>
      <c r="I85" s="278"/>
      <c r="J85" s="278"/>
    </row>
    <row r="86" spans="1:10" ht="20.25" customHeight="1" x14ac:dyDescent="0.6">
      <c r="A86" s="158"/>
      <c r="B86" s="1"/>
      <c r="C86" s="4"/>
      <c r="J86" s="52" t="s">
        <v>80</v>
      </c>
    </row>
    <row r="87" spans="1:10" ht="21.75" customHeight="1" x14ac:dyDescent="0.6">
      <c r="A87" s="1"/>
      <c r="B87" s="1"/>
      <c r="C87" s="3"/>
      <c r="D87" s="276" t="s">
        <v>39</v>
      </c>
      <c r="E87" s="276"/>
      <c r="F87" s="276"/>
      <c r="G87" s="93"/>
      <c r="H87" s="276" t="s">
        <v>37</v>
      </c>
      <c r="I87" s="276"/>
      <c r="J87" s="276"/>
    </row>
    <row r="88" spans="1:10" ht="21.75" customHeight="1" x14ac:dyDescent="0.55000000000000004">
      <c r="A88" s="1"/>
      <c r="B88" s="1"/>
      <c r="C88" s="3"/>
      <c r="D88" s="280" t="s">
        <v>145</v>
      </c>
      <c r="E88" s="280"/>
      <c r="F88" s="280"/>
      <c r="G88" s="110"/>
      <c r="H88" s="280" t="s">
        <v>145</v>
      </c>
      <c r="I88" s="280"/>
      <c r="J88" s="280"/>
    </row>
    <row r="89" spans="1:10" ht="21.75" customHeight="1" x14ac:dyDescent="0.55000000000000004">
      <c r="A89" s="1"/>
      <c r="B89" s="1"/>
      <c r="D89" s="282" t="s">
        <v>116</v>
      </c>
      <c r="E89" s="283"/>
      <c r="F89" s="283"/>
      <c r="G89" s="105"/>
      <c r="H89" s="282" t="s">
        <v>116</v>
      </c>
      <c r="I89" s="283"/>
      <c r="J89" s="283"/>
    </row>
    <row r="90" spans="1:10" ht="21.75" customHeight="1" x14ac:dyDescent="0.55000000000000004">
      <c r="A90" s="1"/>
      <c r="B90" s="1"/>
      <c r="C90" s="2" t="s">
        <v>1</v>
      </c>
      <c r="D90" s="59">
        <v>2563</v>
      </c>
      <c r="E90" s="94"/>
      <c r="F90" s="59">
        <v>2562</v>
      </c>
      <c r="G90" s="53"/>
      <c r="H90" s="59">
        <v>2563</v>
      </c>
      <c r="I90" s="94"/>
      <c r="J90" s="59">
        <v>2562</v>
      </c>
    </row>
    <row r="91" spans="1:10" ht="21.75" customHeight="1" x14ac:dyDescent="0.6">
      <c r="A91" s="7" t="s">
        <v>82</v>
      </c>
      <c r="D91" s="53"/>
      <c r="E91" s="94"/>
      <c r="F91" s="81"/>
      <c r="G91" s="53"/>
      <c r="H91" s="53"/>
      <c r="I91" s="94"/>
      <c r="J91" s="81"/>
    </row>
    <row r="92" spans="1:10" ht="21.75" customHeight="1" x14ac:dyDescent="0.55000000000000004">
      <c r="A92" s="201" t="s">
        <v>293</v>
      </c>
      <c r="D92" s="40">
        <v>-106932</v>
      </c>
      <c r="E92" s="94"/>
      <c r="F92" s="13">
        <v>-298805</v>
      </c>
      <c r="G92" s="53"/>
      <c r="H92" s="115">
        <v>0</v>
      </c>
      <c r="I92" s="94"/>
      <c r="J92" s="115">
        <v>0</v>
      </c>
    </row>
    <row r="93" spans="1:10" ht="21.75" customHeight="1" x14ac:dyDescent="0.55000000000000004">
      <c r="A93" s="201" t="s">
        <v>294</v>
      </c>
      <c r="D93" s="115">
        <v>0</v>
      </c>
      <c r="E93" s="94"/>
      <c r="F93" s="13">
        <v>8058</v>
      </c>
      <c r="G93" s="53"/>
      <c r="H93" s="115">
        <v>0</v>
      </c>
      <c r="I93" s="94"/>
      <c r="J93" s="115">
        <v>0</v>
      </c>
    </row>
    <row r="94" spans="1:10" ht="21.75" customHeight="1" x14ac:dyDescent="0.6">
      <c r="A94" s="4" t="s">
        <v>243</v>
      </c>
      <c r="B94" s="4"/>
      <c r="C94" s="12"/>
      <c r="D94" s="118">
        <f>SUM(D66:D83,D92:D93)</f>
        <v>-75918548</v>
      </c>
      <c r="E94" s="16"/>
      <c r="F94" s="118">
        <f>SUM(F66:F83,F92:F93)</f>
        <v>-26647689</v>
      </c>
      <c r="G94" s="16"/>
      <c r="H94" s="118">
        <f>SUM(H66:H83,H92:H93)</f>
        <v>-152918</v>
      </c>
      <c r="I94" s="16"/>
      <c r="J94" s="118">
        <f>SUM(J66:J83,J92:J93)</f>
        <v>7170493</v>
      </c>
    </row>
    <row r="95" spans="1:10" ht="11.25" customHeight="1" x14ac:dyDescent="0.6">
      <c r="A95" s="4"/>
      <c r="B95" s="7"/>
      <c r="C95" s="12"/>
      <c r="D95" s="65"/>
      <c r="E95" s="16"/>
      <c r="F95" s="65"/>
      <c r="G95" s="16"/>
      <c r="H95" s="65"/>
      <c r="I95" s="16"/>
      <c r="J95" s="65"/>
    </row>
    <row r="96" spans="1:10" ht="21.75" customHeight="1" x14ac:dyDescent="0.6">
      <c r="A96" s="7" t="s">
        <v>29</v>
      </c>
      <c r="C96" s="12"/>
      <c r="D96" s="40"/>
      <c r="E96" s="40"/>
      <c r="F96" s="40"/>
      <c r="G96" s="40"/>
      <c r="H96" s="40"/>
      <c r="I96" s="40"/>
      <c r="J96" s="40"/>
    </row>
    <row r="97" spans="1:10" ht="21.75" customHeight="1" x14ac:dyDescent="0.55000000000000004">
      <c r="A97" s="66" t="s">
        <v>336</v>
      </c>
      <c r="D97" s="13">
        <v>417527</v>
      </c>
      <c r="E97" s="13"/>
      <c r="F97" s="13">
        <v>13914810</v>
      </c>
      <c r="G97" s="13"/>
      <c r="H97" s="115">
        <v>2550000</v>
      </c>
      <c r="I97" s="13"/>
      <c r="J97" s="115">
        <v>2850000</v>
      </c>
    </row>
    <row r="98" spans="1:10" ht="21.75" customHeight="1" x14ac:dyDescent="0.55000000000000004">
      <c r="A98" s="33" t="s">
        <v>334</v>
      </c>
      <c r="D98" s="13">
        <v>17069377</v>
      </c>
      <c r="E98" s="13"/>
      <c r="F98" s="13">
        <v>-11054392</v>
      </c>
      <c r="G98" s="13"/>
      <c r="H98" s="115">
        <v>2159156</v>
      </c>
      <c r="I98" s="13"/>
      <c r="J98" s="115">
        <v>-1262674</v>
      </c>
    </row>
    <row r="99" spans="1:10" ht="21.75" customHeight="1" x14ac:dyDescent="0.55000000000000004">
      <c r="A99" s="33" t="s">
        <v>234</v>
      </c>
      <c r="C99" s="2">
        <v>7</v>
      </c>
      <c r="D99" s="115">
        <v>0</v>
      </c>
      <c r="E99" s="13"/>
      <c r="F99" s="115">
        <v>0</v>
      </c>
      <c r="G99" s="13"/>
      <c r="H99" s="115">
        <v>6799470</v>
      </c>
      <c r="I99" s="13"/>
      <c r="J99" s="115">
        <v>6500000</v>
      </c>
    </row>
    <row r="100" spans="1:10" ht="21.75" customHeight="1" x14ac:dyDescent="0.55000000000000004">
      <c r="A100" s="66" t="s">
        <v>341</v>
      </c>
      <c r="C100" s="2">
        <v>7</v>
      </c>
      <c r="D100" s="11">
        <v>415689</v>
      </c>
      <c r="F100" s="11">
        <v>55747</v>
      </c>
      <c r="H100" s="115">
        <v>0</v>
      </c>
      <c r="J100" s="115">
        <v>0</v>
      </c>
    </row>
    <row r="101" spans="1:10" ht="21.75" customHeight="1" x14ac:dyDescent="0.55000000000000004">
      <c r="A101" s="66" t="s">
        <v>299</v>
      </c>
      <c r="D101" s="115">
        <v>-4875257</v>
      </c>
      <c r="E101" s="40"/>
      <c r="F101" s="40">
        <v>-124313</v>
      </c>
      <c r="G101" s="40"/>
      <c r="H101" s="115">
        <v>-229655</v>
      </c>
      <c r="I101" s="40"/>
      <c r="J101" s="115">
        <v>0</v>
      </c>
    </row>
    <row r="102" spans="1:10" ht="21.75" customHeight="1" x14ac:dyDescent="0.55000000000000004">
      <c r="A102" s="66" t="s">
        <v>300</v>
      </c>
      <c r="C102" s="2">
        <v>21</v>
      </c>
      <c r="D102" s="40">
        <v>-6088210</v>
      </c>
      <c r="E102" s="40"/>
      <c r="F102" s="115">
        <v>0</v>
      </c>
      <c r="G102" s="40"/>
      <c r="H102" s="115">
        <v>-6088210</v>
      </c>
      <c r="I102" s="40"/>
      <c r="J102" s="115">
        <v>0</v>
      </c>
    </row>
    <row r="103" spans="1:10" ht="21.75" customHeight="1" x14ac:dyDescent="0.55000000000000004">
      <c r="A103" s="3" t="s">
        <v>68</v>
      </c>
      <c r="D103" s="40">
        <v>53415180</v>
      </c>
      <c r="E103" s="13"/>
      <c r="F103" s="40">
        <v>21476171</v>
      </c>
      <c r="G103" s="40"/>
      <c r="H103" s="115">
        <v>0</v>
      </c>
      <c r="I103" s="40"/>
      <c r="J103" s="115">
        <v>558515</v>
      </c>
    </row>
    <row r="104" spans="1:10" ht="21.75" customHeight="1" x14ac:dyDescent="0.55000000000000004">
      <c r="A104" s="3" t="s">
        <v>191</v>
      </c>
      <c r="D104" s="40">
        <v>-35329731</v>
      </c>
      <c r="E104" s="40"/>
      <c r="F104" s="40">
        <v>-17953247</v>
      </c>
      <c r="G104" s="40"/>
      <c r="H104" s="115">
        <v>-259926</v>
      </c>
      <c r="I104" s="40"/>
      <c r="J104" s="115">
        <v>-218037</v>
      </c>
    </row>
    <row r="105" spans="1:10" ht="21.75" customHeight="1" x14ac:dyDescent="0.55000000000000004">
      <c r="A105" s="33" t="s">
        <v>46</v>
      </c>
      <c r="C105" s="2">
        <v>20</v>
      </c>
      <c r="D105" s="115">
        <v>53641742</v>
      </c>
      <c r="E105" s="40"/>
      <c r="F105" s="115">
        <v>17000000</v>
      </c>
      <c r="G105" s="40"/>
      <c r="H105" s="115">
        <v>25000000</v>
      </c>
      <c r="I105" s="40"/>
      <c r="J105" s="115">
        <v>0</v>
      </c>
    </row>
    <row r="106" spans="1:10" ht="21.75" customHeight="1" x14ac:dyDescent="0.55000000000000004">
      <c r="A106" s="33" t="s">
        <v>192</v>
      </c>
      <c r="D106" s="115">
        <v>-21633249</v>
      </c>
      <c r="E106" s="40"/>
      <c r="F106" s="115">
        <v>-12432700</v>
      </c>
      <c r="G106" s="40"/>
      <c r="H106" s="35">
        <v>-16260000</v>
      </c>
      <c r="I106" s="40"/>
      <c r="J106" s="35">
        <v>-8500000</v>
      </c>
    </row>
    <row r="107" spans="1:10" ht="21.75" customHeight="1" x14ac:dyDescent="0.55000000000000004">
      <c r="A107" s="33" t="s">
        <v>193</v>
      </c>
      <c r="D107" s="40">
        <v>-607442</v>
      </c>
      <c r="E107" s="40"/>
      <c r="F107" s="40">
        <v>-29843</v>
      </c>
      <c r="G107" s="39"/>
      <c r="H107" s="35">
        <v>-23827</v>
      </c>
      <c r="I107" s="39"/>
      <c r="J107" s="35">
        <v>-20530</v>
      </c>
    </row>
    <row r="108" spans="1:10" ht="21.75" customHeight="1" x14ac:dyDescent="0.55000000000000004">
      <c r="A108" s="3" t="s">
        <v>190</v>
      </c>
      <c r="D108" s="40">
        <v>-16399509</v>
      </c>
      <c r="E108" s="40"/>
      <c r="F108" s="40">
        <v>-14228113</v>
      </c>
      <c r="G108" s="40"/>
      <c r="H108" s="40">
        <v>-5911654</v>
      </c>
      <c r="I108" s="40"/>
      <c r="J108" s="40">
        <v>-5055378</v>
      </c>
    </row>
    <row r="109" spans="1:10" ht="21.75" customHeight="1" x14ac:dyDescent="0.55000000000000004">
      <c r="A109" s="33" t="s">
        <v>194</v>
      </c>
      <c r="D109" s="43">
        <v>-4978748</v>
      </c>
      <c r="E109" s="40"/>
      <c r="F109" s="43">
        <v>-2854733</v>
      </c>
      <c r="G109" s="40"/>
      <c r="H109" s="115">
        <v>0</v>
      </c>
      <c r="I109" s="40"/>
      <c r="J109" s="115">
        <v>0</v>
      </c>
    </row>
    <row r="110" spans="1:10" ht="21.75" customHeight="1" x14ac:dyDescent="0.55000000000000004">
      <c r="A110" s="33" t="s">
        <v>310</v>
      </c>
      <c r="D110" s="40"/>
      <c r="E110" s="40"/>
      <c r="F110" s="40"/>
      <c r="G110" s="39"/>
      <c r="H110" s="39"/>
      <c r="I110" s="39"/>
      <c r="J110" s="39"/>
    </row>
    <row r="111" spans="1:10" ht="21.75" customHeight="1" x14ac:dyDescent="0.55000000000000004">
      <c r="A111" s="33" t="s">
        <v>78</v>
      </c>
      <c r="D111" s="40">
        <v>-6502749</v>
      </c>
      <c r="E111" s="40"/>
      <c r="F111" s="40">
        <v>-4911458</v>
      </c>
      <c r="G111" s="39"/>
      <c r="H111" s="115">
        <v>-6843578</v>
      </c>
      <c r="I111" s="39"/>
      <c r="J111" s="115">
        <v>-5166581</v>
      </c>
    </row>
    <row r="112" spans="1:10" ht="21.75" customHeight="1" x14ac:dyDescent="0.55000000000000004">
      <c r="A112" s="33" t="s">
        <v>143</v>
      </c>
      <c r="D112" s="115">
        <v>251590</v>
      </c>
      <c r="E112" s="40"/>
      <c r="F112" s="115">
        <v>399262</v>
      </c>
      <c r="H112" s="115">
        <v>0</v>
      </c>
      <c r="J112" s="115">
        <v>0</v>
      </c>
    </row>
    <row r="113" spans="1:13" ht="21.75" customHeight="1" x14ac:dyDescent="0.55000000000000004">
      <c r="A113" s="48" t="s">
        <v>314</v>
      </c>
      <c r="B113" s="55"/>
      <c r="C113" s="19"/>
      <c r="D113" s="179">
        <v>44887</v>
      </c>
      <c r="E113" s="40"/>
      <c r="F113" s="179">
        <v>-1291728</v>
      </c>
      <c r="G113" s="40"/>
      <c r="H113" s="179">
        <v>0</v>
      </c>
      <c r="I113" s="40"/>
      <c r="J113" s="179">
        <v>0</v>
      </c>
    </row>
    <row r="114" spans="1:13" ht="21.75" customHeight="1" x14ac:dyDescent="0.55000000000000004">
      <c r="A114" s="48" t="s">
        <v>326</v>
      </c>
      <c r="B114" s="55"/>
      <c r="C114" s="19"/>
      <c r="D114" s="179"/>
      <c r="E114" s="40"/>
      <c r="F114" s="179"/>
      <c r="G114" s="40"/>
      <c r="H114" s="179"/>
      <c r="I114" s="40"/>
      <c r="J114" s="179"/>
    </row>
    <row r="115" spans="1:13" ht="21.75" customHeight="1" x14ac:dyDescent="0.55000000000000004">
      <c r="A115" s="48" t="s">
        <v>327</v>
      </c>
      <c r="B115" s="55"/>
      <c r="C115" s="19"/>
      <c r="D115" s="154">
        <v>-8</v>
      </c>
      <c r="E115" s="40"/>
      <c r="F115" s="154">
        <v>0</v>
      </c>
      <c r="G115" s="40"/>
      <c r="H115" s="154">
        <v>0</v>
      </c>
      <c r="I115" s="40"/>
      <c r="J115" s="154">
        <v>0</v>
      </c>
    </row>
    <row r="116" spans="1:13" ht="21.75" customHeight="1" x14ac:dyDescent="0.6">
      <c r="A116" s="4" t="s">
        <v>198</v>
      </c>
      <c r="B116" s="4"/>
      <c r="C116" s="12"/>
      <c r="D116" s="97">
        <f>SUM(D97:D115)</f>
        <v>28841089</v>
      </c>
      <c r="E116" s="16"/>
      <c r="F116" s="97">
        <f>SUM(F97:F115)</f>
        <v>-12034537</v>
      </c>
      <c r="G116" s="16"/>
      <c r="H116" s="97">
        <f>SUM(H97:H115)</f>
        <v>891776</v>
      </c>
      <c r="I116" s="16"/>
      <c r="J116" s="97">
        <f>SUM(J97:J115)</f>
        <v>-10314685</v>
      </c>
      <c r="M116" s="13"/>
    </row>
    <row r="117" spans="1:13" ht="23.25" customHeight="1" x14ac:dyDescent="0.6">
      <c r="A117" s="6" t="s">
        <v>38</v>
      </c>
      <c r="B117" s="6"/>
      <c r="C117" s="157"/>
      <c r="H117" s="278"/>
      <c r="I117" s="278"/>
      <c r="J117" s="278"/>
    </row>
    <row r="118" spans="1:13" ht="23.25" customHeight="1" x14ac:dyDescent="0.6">
      <c r="A118" s="6" t="s">
        <v>30</v>
      </c>
      <c r="B118" s="158"/>
      <c r="C118" s="157"/>
      <c r="H118" s="278"/>
      <c r="I118" s="278"/>
      <c r="J118" s="278"/>
    </row>
    <row r="119" spans="1:13" ht="23.25" customHeight="1" x14ac:dyDescent="0.6">
      <c r="A119" s="158"/>
      <c r="B119" s="1"/>
      <c r="C119" s="4"/>
      <c r="J119" s="52" t="s">
        <v>80</v>
      </c>
    </row>
    <row r="120" spans="1:13" ht="19.5" customHeight="1" x14ac:dyDescent="0.6">
      <c r="A120" s="1"/>
      <c r="B120" s="1"/>
      <c r="C120" s="3"/>
      <c r="D120" s="276" t="s">
        <v>39</v>
      </c>
      <c r="E120" s="276"/>
      <c r="F120" s="276"/>
      <c r="G120" s="93"/>
      <c r="H120" s="276" t="s">
        <v>37</v>
      </c>
      <c r="I120" s="276"/>
      <c r="J120" s="276"/>
    </row>
    <row r="121" spans="1:13" ht="23.25" customHeight="1" x14ac:dyDescent="0.55000000000000004">
      <c r="A121" s="1"/>
      <c r="B121" s="1"/>
      <c r="C121" s="3"/>
      <c r="D121" s="280" t="s">
        <v>145</v>
      </c>
      <c r="E121" s="280"/>
      <c r="F121" s="280"/>
      <c r="G121" s="110"/>
      <c r="H121" s="280" t="s">
        <v>145</v>
      </c>
      <c r="I121" s="280"/>
      <c r="J121" s="280"/>
    </row>
    <row r="122" spans="1:13" ht="23.25" customHeight="1" x14ac:dyDescent="0.55000000000000004">
      <c r="A122" s="1"/>
      <c r="B122" s="1"/>
      <c r="D122" s="282" t="s">
        <v>116</v>
      </c>
      <c r="E122" s="283"/>
      <c r="F122" s="283"/>
      <c r="G122" s="105"/>
      <c r="H122" s="282" t="s">
        <v>116</v>
      </c>
      <c r="I122" s="283"/>
      <c r="J122" s="283"/>
    </row>
    <row r="123" spans="1:13" ht="23.25" customHeight="1" x14ac:dyDescent="0.55000000000000004">
      <c r="A123" s="1"/>
      <c r="C123" s="2" t="s">
        <v>1</v>
      </c>
      <c r="D123" s="59">
        <v>2563</v>
      </c>
      <c r="E123" s="94"/>
      <c r="F123" s="59">
        <v>2562</v>
      </c>
      <c r="G123" s="53"/>
      <c r="H123" s="59">
        <v>2563</v>
      </c>
      <c r="I123" s="94"/>
      <c r="J123" s="59">
        <v>2562</v>
      </c>
    </row>
    <row r="124" spans="1:13" ht="23.25" customHeight="1" x14ac:dyDescent="0.55000000000000004">
      <c r="A124" s="66" t="s">
        <v>220</v>
      </c>
      <c r="B124" s="1"/>
      <c r="D124" s="113"/>
      <c r="E124" s="94"/>
      <c r="F124" s="113"/>
      <c r="G124" s="53"/>
      <c r="H124" s="113"/>
      <c r="I124" s="94"/>
      <c r="J124" s="113"/>
    </row>
    <row r="125" spans="1:13" ht="23.25" customHeight="1" x14ac:dyDescent="0.55000000000000004">
      <c r="A125" s="66" t="s">
        <v>195</v>
      </c>
      <c r="B125" s="66"/>
      <c r="D125" s="176">
        <f>SUM(D63,D94,D116)</f>
        <v>23960254</v>
      </c>
      <c r="E125" s="94"/>
      <c r="F125" s="176">
        <f>SUM(F63,F94,F116)</f>
        <v>1926630</v>
      </c>
      <c r="G125" s="192"/>
      <c r="H125" s="176">
        <f>SUM(H63,H94,H116)</f>
        <v>1749293</v>
      </c>
      <c r="I125" s="192"/>
      <c r="J125" s="176">
        <f>SUM(J63,J94,J116)</f>
        <v>-3340518</v>
      </c>
    </row>
    <row r="126" spans="1:13" ht="23.25" customHeight="1" x14ac:dyDescent="0.55000000000000004">
      <c r="A126" s="3" t="s">
        <v>196</v>
      </c>
      <c r="D126" s="113"/>
      <c r="E126" s="94"/>
      <c r="F126" s="113"/>
      <c r="G126" s="192"/>
      <c r="H126" s="193"/>
      <c r="I126" s="192"/>
      <c r="J126" s="193"/>
    </row>
    <row r="127" spans="1:13" ht="23.25" customHeight="1" x14ac:dyDescent="0.55000000000000004">
      <c r="A127" s="3" t="s">
        <v>197</v>
      </c>
      <c r="D127" s="194">
        <v>69676</v>
      </c>
      <c r="E127" s="94"/>
      <c r="F127" s="194">
        <v>-1593511</v>
      </c>
      <c r="G127" s="13"/>
      <c r="H127" s="195">
        <v>-6</v>
      </c>
      <c r="I127" s="13"/>
      <c r="J127" s="195">
        <v>-68</v>
      </c>
    </row>
    <row r="128" spans="1:13" ht="23.25" customHeight="1" x14ac:dyDescent="0.6">
      <c r="A128" s="4" t="s">
        <v>221</v>
      </c>
      <c r="B128" s="4"/>
      <c r="D128" s="16">
        <f>SUM(D125:D127)</f>
        <v>24029930</v>
      </c>
      <c r="E128" s="16"/>
      <c r="F128" s="16">
        <f>SUM(F125:F127)</f>
        <v>333119</v>
      </c>
      <c r="G128" s="16"/>
      <c r="H128" s="16">
        <f>SUM(H125:H127)</f>
        <v>1749287</v>
      </c>
      <c r="I128" s="16"/>
      <c r="J128" s="16">
        <f>SUM(J125:J127)</f>
        <v>-3340586</v>
      </c>
    </row>
    <row r="129" spans="1:17" ht="23.25" customHeight="1" x14ac:dyDescent="0.55000000000000004">
      <c r="A129" s="66" t="s">
        <v>246</v>
      </c>
      <c r="D129" s="176">
        <v>30376585</v>
      </c>
      <c r="E129" s="40"/>
      <c r="F129" s="176">
        <v>30043466</v>
      </c>
      <c r="G129" s="40"/>
      <c r="H129" s="40">
        <v>1062807</v>
      </c>
      <c r="I129" s="40"/>
      <c r="J129" s="40">
        <v>4403393</v>
      </c>
    </row>
    <row r="130" spans="1:17" ht="23.25" customHeight="1" thickBot="1" x14ac:dyDescent="0.65">
      <c r="A130" s="4" t="s">
        <v>247</v>
      </c>
      <c r="B130" s="4"/>
      <c r="D130" s="15">
        <f>SUM(D128:D129)</f>
        <v>54406515</v>
      </c>
      <c r="E130" s="16"/>
      <c r="F130" s="15">
        <f>SUM(F128:F129)</f>
        <v>30376585</v>
      </c>
      <c r="G130" s="16"/>
      <c r="H130" s="15">
        <f>SUM(H128:H129)</f>
        <v>2812094</v>
      </c>
      <c r="I130" s="16"/>
      <c r="J130" s="15">
        <f>SUM(J128:J129)</f>
        <v>1062807</v>
      </c>
      <c r="K130" s="13"/>
    </row>
    <row r="131" spans="1:17" ht="22.8" thickTop="1" x14ac:dyDescent="0.6">
      <c r="A131" s="4"/>
      <c r="B131" s="7"/>
      <c r="C131" s="12"/>
      <c r="D131" s="65"/>
      <c r="E131" s="16"/>
      <c r="F131" s="65"/>
      <c r="G131" s="16"/>
      <c r="H131" s="65"/>
      <c r="I131" s="16"/>
      <c r="J131" s="65"/>
    </row>
    <row r="132" spans="1:17" ht="21" customHeight="1" x14ac:dyDescent="0.6">
      <c r="A132" s="7" t="s">
        <v>51</v>
      </c>
      <c r="C132" s="12"/>
      <c r="D132" s="40"/>
      <c r="E132" s="40"/>
      <c r="F132" s="40"/>
      <c r="G132" s="40"/>
      <c r="H132" s="40"/>
      <c r="I132" s="40"/>
      <c r="J132" s="40"/>
    </row>
    <row r="133" spans="1:17" ht="22.2" x14ac:dyDescent="0.6">
      <c r="A133" s="111" t="s">
        <v>121</v>
      </c>
      <c r="B133" s="4" t="s">
        <v>144</v>
      </c>
      <c r="C133" s="12"/>
      <c r="D133" s="13"/>
      <c r="E133" s="13"/>
      <c r="F133" s="13"/>
      <c r="G133" s="13"/>
      <c r="H133" s="13"/>
      <c r="I133" s="13"/>
      <c r="J133" s="13"/>
    </row>
    <row r="134" spans="1:17" ht="21.6" x14ac:dyDescent="0.55000000000000004">
      <c r="B134" s="33" t="s">
        <v>67</v>
      </c>
      <c r="D134" s="13"/>
      <c r="E134" s="13"/>
      <c r="F134" s="13"/>
      <c r="G134" s="13"/>
      <c r="H134" s="13"/>
      <c r="I134" s="13"/>
      <c r="J134" s="13"/>
    </row>
    <row r="135" spans="1:17" ht="21.6" x14ac:dyDescent="0.55000000000000004">
      <c r="B135" s="33" t="s">
        <v>2</v>
      </c>
      <c r="C135" s="2">
        <v>8</v>
      </c>
      <c r="D135" s="13">
        <v>57035264</v>
      </c>
      <c r="E135" s="13"/>
      <c r="F135" s="13">
        <v>32094078</v>
      </c>
      <c r="G135" s="13"/>
      <c r="H135" s="163">
        <v>2812094</v>
      </c>
      <c r="I135" s="13"/>
      <c r="J135" s="163">
        <v>1065677</v>
      </c>
      <c r="K135" s="168"/>
      <c r="L135" s="168"/>
      <c r="M135" s="168"/>
      <c r="N135" s="168"/>
      <c r="O135" s="168"/>
      <c r="P135" s="168"/>
      <c r="Q135" s="168"/>
    </row>
    <row r="136" spans="1:17" ht="21.6" x14ac:dyDescent="0.55000000000000004">
      <c r="B136" s="33" t="s">
        <v>69</v>
      </c>
      <c r="C136" s="2">
        <v>20</v>
      </c>
      <c r="D136" s="14">
        <v>-2628749</v>
      </c>
      <c r="E136" s="13"/>
      <c r="F136" s="14">
        <v>-1717493</v>
      </c>
      <c r="G136" s="13"/>
      <c r="H136" s="154">
        <v>0</v>
      </c>
      <c r="I136" s="13"/>
      <c r="J136" s="14">
        <v>-2870</v>
      </c>
      <c r="K136" s="168"/>
      <c r="L136" s="168"/>
      <c r="M136" s="168"/>
      <c r="N136" s="168"/>
      <c r="O136" s="168"/>
      <c r="P136" s="168"/>
      <c r="Q136" s="168"/>
    </row>
    <row r="137" spans="1:17" ht="22.8" thickBot="1" x14ac:dyDescent="0.65">
      <c r="B137" s="4" t="s">
        <v>70</v>
      </c>
      <c r="D137" s="15">
        <f>SUM(D135:D136)</f>
        <v>54406515</v>
      </c>
      <c r="E137" s="16"/>
      <c r="F137" s="15">
        <f>SUM(F135:F136)</f>
        <v>30376585</v>
      </c>
      <c r="G137" s="16"/>
      <c r="H137" s="15">
        <f>SUM(H135:H136)</f>
        <v>2812094</v>
      </c>
      <c r="I137" s="16"/>
      <c r="J137" s="15">
        <f>SUM(J135:J136)</f>
        <v>1062807</v>
      </c>
      <c r="K137" s="13"/>
      <c r="L137" s="13"/>
    </row>
    <row r="138" spans="1:17" ht="22.8" thickTop="1" x14ac:dyDescent="0.6">
      <c r="B138" s="4"/>
      <c r="D138" s="65"/>
      <c r="E138" s="16"/>
      <c r="F138" s="65"/>
      <c r="G138" s="16"/>
      <c r="H138" s="65"/>
      <c r="I138" s="16"/>
      <c r="J138" s="65"/>
      <c r="K138" s="13"/>
      <c r="L138" s="13"/>
    </row>
    <row r="139" spans="1:17" ht="22.2" x14ac:dyDescent="0.6">
      <c r="A139" s="111" t="s">
        <v>119</v>
      </c>
      <c r="B139" s="4" t="s">
        <v>120</v>
      </c>
      <c r="K139" s="13"/>
      <c r="L139" s="13"/>
      <c r="M139" s="13"/>
      <c r="N139" s="13"/>
    </row>
    <row r="140" spans="1:17" s="2" customFormat="1" ht="11.25" customHeight="1" x14ac:dyDescent="0.55000000000000004">
      <c r="A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7" s="2" customFormat="1" ht="23.25" customHeight="1" x14ac:dyDescent="0.55000000000000004">
      <c r="A141" s="3"/>
      <c r="B141" s="231" t="s">
        <v>344</v>
      </c>
      <c r="C141" s="32"/>
      <c r="D141" s="32"/>
      <c r="E141" s="32"/>
      <c r="F141" s="32"/>
      <c r="G141" s="32"/>
      <c r="H141" s="32"/>
      <c r="I141" s="32"/>
      <c r="J141" s="233"/>
      <c r="K141" s="3"/>
      <c r="L141" s="3"/>
      <c r="M141" s="3"/>
    </row>
    <row r="142" spans="1:17" s="2" customFormat="1" ht="23.25" customHeight="1" x14ac:dyDescent="0.55000000000000004">
      <c r="A142" s="3"/>
      <c r="B142" s="232" t="s">
        <v>311</v>
      </c>
      <c r="C142" s="32"/>
      <c r="D142" s="32"/>
      <c r="E142" s="32"/>
      <c r="F142" s="32"/>
      <c r="G142" s="32"/>
      <c r="H142" s="32"/>
      <c r="I142" s="32"/>
      <c r="J142" s="233"/>
      <c r="K142" s="3"/>
      <c r="L142" s="3"/>
      <c r="M142" s="3"/>
    </row>
    <row r="143" spans="1:17" ht="9.75" customHeight="1" x14ac:dyDescent="0.55000000000000004">
      <c r="B143" s="232"/>
      <c r="C143" s="32"/>
      <c r="D143" s="32"/>
      <c r="E143" s="32"/>
      <c r="F143" s="32"/>
      <c r="G143" s="32"/>
      <c r="H143" s="32"/>
      <c r="I143" s="32"/>
      <c r="J143" s="233"/>
    </row>
    <row r="144" spans="1:17" s="2" customFormat="1" ht="23.25" customHeight="1" x14ac:dyDescent="0.55000000000000004">
      <c r="A144" s="3"/>
      <c r="B144" s="234" t="s">
        <v>345</v>
      </c>
      <c r="C144" s="235"/>
      <c r="D144" s="235"/>
      <c r="E144" s="235"/>
      <c r="F144" s="235"/>
      <c r="G144" s="235"/>
      <c r="H144" s="235"/>
      <c r="I144" s="235"/>
      <c r="J144" s="233"/>
      <c r="K144" s="3"/>
      <c r="L144" s="3"/>
      <c r="M144" s="3"/>
    </row>
    <row r="145" spans="1:13" s="2" customFormat="1" ht="23.25" customHeight="1" x14ac:dyDescent="0.55000000000000004">
      <c r="A145" s="3"/>
      <c r="B145" s="234" t="s">
        <v>361</v>
      </c>
      <c r="C145" s="235"/>
      <c r="D145" s="235"/>
      <c r="E145" s="235"/>
      <c r="F145" s="235"/>
      <c r="G145" s="235"/>
      <c r="H145" s="235"/>
      <c r="I145" s="235"/>
      <c r="J145" s="233"/>
      <c r="K145" s="3"/>
      <c r="L145" s="3"/>
      <c r="M145" s="3"/>
    </row>
    <row r="146" spans="1:13" s="2" customFormat="1" ht="23.25" customHeight="1" x14ac:dyDescent="0.55000000000000004">
      <c r="A146" s="3"/>
      <c r="B146" s="234" t="s">
        <v>323</v>
      </c>
      <c r="C146" s="235"/>
      <c r="D146" s="235"/>
      <c r="E146" s="235"/>
      <c r="F146" s="235"/>
      <c r="G146" s="235"/>
      <c r="H146" s="235"/>
      <c r="I146" s="235"/>
      <c r="J146" s="233"/>
      <c r="K146" s="3"/>
      <c r="L146" s="3"/>
      <c r="M146" s="3"/>
    </row>
    <row r="147" spans="1:13" s="2" customFormat="1" ht="9.4499999999999993" customHeight="1" x14ac:dyDescent="0.55000000000000004">
      <c r="A147" s="3"/>
      <c r="B147" s="232"/>
      <c r="C147" s="32"/>
      <c r="D147" s="32"/>
      <c r="E147" s="32"/>
      <c r="F147" s="32"/>
      <c r="G147" s="32"/>
      <c r="H147" s="32"/>
      <c r="I147" s="32"/>
      <c r="J147" s="233"/>
      <c r="K147" s="3"/>
      <c r="L147" s="3"/>
      <c r="M147" s="3"/>
    </row>
    <row r="148" spans="1:13" s="2" customFormat="1" ht="23.25" customHeight="1" x14ac:dyDescent="0.55000000000000004">
      <c r="A148" s="3"/>
      <c r="B148" s="236" t="s">
        <v>312</v>
      </c>
      <c r="C148" s="236"/>
      <c r="D148" s="237"/>
      <c r="E148" s="238"/>
      <c r="F148" s="237"/>
      <c r="G148" s="238"/>
      <c r="H148" s="238"/>
      <c r="I148" s="239"/>
      <c r="J148" s="239"/>
      <c r="K148" s="3"/>
      <c r="L148" s="3"/>
      <c r="M148" s="3"/>
    </row>
    <row r="149" spans="1:13" s="2" customFormat="1" ht="23.25" customHeight="1" x14ac:dyDescent="0.55000000000000004">
      <c r="A149" s="3"/>
      <c r="B149" s="236" t="s">
        <v>350</v>
      </c>
      <c r="C149" s="236"/>
      <c r="D149" s="237"/>
      <c r="E149" s="238"/>
      <c r="F149" s="237"/>
      <c r="G149" s="238"/>
      <c r="H149" s="238"/>
      <c r="I149" s="239"/>
      <c r="J149" s="239"/>
      <c r="K149" s="3"/>
      <c r="L149" s="3"/>
      <c r="M149" s="3"/>
    </row>
    <row r="150" spans="1:13" s="2" customFormat="1" ht="9.4499999999999993" customHeight="1" x14ac:dyDescent="0.55000000000000004">
      <c r="A150" s="3"/>
      <c r="B150" s="236"/>
      <c r="C150" s="236"/>
      <c r="D150" s="237"/>
      <c r="E150" s="238"/>
      <c r="F150" s="237"/>
      <c r="G150" s="238"/>
      <c r="H150" s="238"/>
      <c r="I150" s="239"/>
      <c r="J150" s="239"/>
      <c r="K150" s="3"/>
      <c r="L150" s="3"/>
      <c r="M150" s="3"/>
    </row>
    <row r="151" spans="1:13" s="2" customFormat="1" ht="23.25" customHeight="1" x14ac:dyDescent="0.55000000000000004">
      <c r="A151" s="3"/>
      <c r="B151" s="236" t="s">
        <v>357</v>
      </c>
      <c r="C151" s="236"/>
      <c r="D151" s="237"/>
      <c r="E151" s="238"/>
      <c r="F151" s="237"/>
      <c r="G151" s="238"/>
      <c r="H151" s="238"/>
      <c r="I151" s="239"/>
      <c r="J151" s="239"/>
      <c r="K151" s="3"/>
      <c r="L151" s="3"/>
      <c r="M151" s="3"/>
    </row>
    <row r="152" spans="1:13" s="2" customFormat="1" ht="23.25" customHeight="1" x14ac:dyDescent="0.55000000000000004">
      <c r="A152" s="3"/>
      <c r="B152" s="236" t="s">
        <v>356</v>
      </c>
      <c r="C152" s="236"/>
      <c r="D152" s="237"/>
      <c r="E152" s="238"/>
      <c r="F152" s="237"/>
      <c r="G152" s="238"/>
      <c r="H152" s="238"/>
      <c r="I152" s="239"/>
      <c r="J152" s="239"/>
      <c r="K152" s="3"/>
      <c r="L152" s="3"/>
      <c r="M152" s="3"/>
    </row>
    <row r="153" spans="1:13" s="2" customFormat="1" ht="23.25" customHeight="1" x14ac:dyDescent="0.55000000000000004">
      <c r="A153" s="3"/>
      <c r="B153" s="236"/>
      <c r="C153" s="236"/>
      <c r="D153" s="237"/>
      <c r="E153" s="238"/>
      <c r="F153" s="237"/>
      <c r="G153" s="238"/>
      <c r="H153" s="238"/>
      <c r="I153" s="239"/>
      <c r="J153" s="239"/>
      <c r="K153" s="3"/>
      <c r="L153" s="3"/>
      <c r="M153" s="3"/>
    </row>
    <row r="154" spans="1:13" ht="23.25" customHeight="1" x14ac:dyDescent="0.55000000000000004">
      <c r="C154" s="240"/>
      <c r="D154" s="237"/>
      <c r="E154" s="238"/>
      <c r="F154" s="237"/>
      <c r="G154" s="238"/>
      <c r="H154" s="238"/>
      <c r="I154" s="239"/>
      <c r="J154" s="239"/>
    </row>
  </sheetData>
  <mergeCells count="36">
    <mergeCell ref="D122:F122"/>
    <mergeCell ref="H122:J122"/>
    <mergeCell ref="H118:J118"/>
    <mergeCell ref="D120:F120"/>
    <mergeCell ref="H120:J120"/>
    <mergeCell ref="D121:F121"/>
    <mergeCell ref="H121:J121"/>
    <mergeCell ref="H117:J117"/>
    <mergeCell ref="D48:F48"/>
    <mergeCell ref="H48:J48"/>
    <mergeCell ref="H84:J84"/>
    <mergeCell ref="H85:J85"/>
    <mergeCell ref="D87:F87"/>
    <mergeCell ref="D88:F88"/>
    <mergeCell ref="H88:J88"/>
    <mergeCell ref="D89:F89"/>
    <mergeCell ref="H89:J89"/>
    <mergeCell ref="H87:J87"/>
    <mergeCell ref="A47:B47"/>
    <mergeCell ref="D47:F47"/>
    <mergeCell ref="H47:J47"/>
    <mergeCell ref="H6:J6"/>
    <mergeCell ref="H43:J43"/>
    <mergeCell ref="H44:J44"/>
    <mergeCell ref="D6:F6"/>
    <mergeCell ref="A5:B5"/>
    <mergeCell ref="D5:F5"/>
    <mergeCell ref="H5:J5"/>
    <mergeCell ref="A46:B46"/>
    <mergeCell ref="D46:F46"/>
    <mergeCell ref="H46:J46"/>
    <mergeCell ref="H1:J1"/>
    <mergeCell ref="H2:J2"/>
    <mergeCell ref="A4:B4"/>
    <mergeCell ref="D4:F4"/>
    <mergeCell ref="H4:J4"/>
  </mergeCells>
  <pageMargins left="0.8" right="0.8" top="0.48" bottom="0.5" header="0.5" footer="0.5"/>
  <pageSetup paperSize="9" scale="83" firstPageNumber="19" fitToHeight="4" orientation="portrait" useFirstPageNumber="1" r:id="rId1"/>
  <headerFooter>
    <oddFooter>&amp;Lหมายเหตุประกอบงบการเงินเป็นส่วนหนึ่งของงบการเงินนี้
&amp;C&amp;14&amp;P</oddFooter>
  </headerFooter>
  <rowBreaks count="3" manualBreakCount="3">
    <brk id="42" max="9" man="1"/>
    <brk id="83" max="9" man="1"/>
    <brk id="11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BS-7-10</vt:lpstr>
      <vt:lpstr>PL-11-14</vt:lpstr>
      <vt:lpstr>CH 15</vt:lpstr>
      <vt:lpstr>CH 16 - oldver </vt:lpstr>
      <vt:lpstr>CH 16 </vt:lpstr>
      <vt:lpstr>CH 17</vt:lpstr>
      <vt:lpstr>CH 18 </vt:lpstr>
      <vt:lpstr>CF-19-22</vt:lpstr>
      <vt:lpstr>'BS-7-10'!Print_Area</vt:lpstr>
      <vt:lpstr>'CF-19-22'!Print_Area</vt:lpstr>
      <vt:lpstr>'CH 15'!Print_Area</vt:lpstr>
      <vt:lpstr>'CH 16 '!Print_Area</vt:lpstr>
      <vt:lpstr>'CH 16 - oldver '!Print_Area</vt:lpstr>
      <vt:lpstr>'CH 17'!Print_Area</vt:lpstr>
      <vt:lpstr>'CH 18 '!Print_Area</vt:lpstr>
      <vt:lpstr>'PL-11-14'!Print_Area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 1 (Thai) listed - BL-CH-CF Revised 23 May (2)</dc:title>
  <dc:creator>KPMG</dc:creator>
  <cp:lastModifiedBy>Attapong, Palee</cp:lastModifiedBy>
  <cp:lastPrinted>2021-02-24T09:56:13Z</cp:lastPrinted>
  <dcterms:created xsi:type="dcterms:W3CDTF">2006-01-06T08:39:44Z</dcterms:created>
  <dcterms:modified xsi:type="dcterms:W3CDTF">2021-02-24T13:38:24Z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0">
    <vt:lpwstr>Thai</vt:lpwstr>
  </property>
  <property fmtid="{D5CDD505-2E9C-101B-9397-08002B2CF9AE}" pid="3" name="Categories0">
    <vt:lpwstr>Interim Financial Statements Template</vt:lpwstr>
  </property>
</Properties>
</file>