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20505" windowHeight="7905" tabRatio="717" activeTab="4"/>
  </bookViews>
  <sheets>
    <sheet name="BL-3-6" sheetId="1" r:id="rId1"/>
    <sheet name="PL7-14" sheetId="2" r:id="rId2"/>
    <sheet name="CH15-16" sheetId="3" r:id="rId3"/>
    <sheet name="SH17" sheetId="4" r:id="rId4"/>
    <sheet name="CF18-21" sheetId="5" r:id="rId5"/>
  </sheets>
  <definedNames>
    <definedName name="_xlnm.Print_Area" localSheetId="0">'BL-3-6'!$A$1:$J$127</definedName>
    <definedName name="_xlnm.Print_Area" localSheetId="4">'CF18-21'!$A$1:$I$140</definedName>
    <definedName name="_xlnm.Print_Area" localSheetId="2">'CH15-16'!$A$1:$AJ$74</definedName>
    <definedName name="_xlnm.Print_Area" localSheetId="1">'PL7-14'!$A$1:$J$197</definedName>
    <definedName name="_xlnm.Print_Area" localSheetId="3">'SH17'!$A$1:$U$45</definedName>
  </definedNames>
  <calcPr fullCalcOnLoad="1"/>
</workbook>
</file>

<file path=xl/sharedStrings.xml><?xml version="1.0" encoding="utf-8"?>
<sst xmlns="http://schemas.openxmlformats.org/spreadsheetml/2006/main" count="707" uniqueCount="322">
  <si>
    <t>สินทรัพย์</t>
  </si>
  <si>
    <t>หมายเหตุ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</si>
  <si>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</si>
  <si>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</si>
  <si>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</si>
  <si>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</si>
  <si>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</si>
  <si>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</si>
  <si>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</si>
  <si>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</si>
  <si>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</si>
  <si>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</si>
  <si>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</si>
  <si>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</si>
  <si>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</si>
  <si>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</si>
  <si>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</si>
  <si>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</si>
  <si>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</si>
  <si>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</si>
  <si>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ดอกเบี้ยรับ</t>
  </si>
  <si>
    <t>รายได้อื่น</t>
  </si>
  <si>
    <t>รวมรายได้</t>
  </si>
  <si>
    <t>รวมค่าใช้จ่าย</t>
  </si>
  <si>
    <t>ส่วนเกิน</t>
  </si>
  <si>
    <t>ผู้ถือหุ้น</t>
  </si>
  <si>
    <t>กระแสเงินสดจากกิจกรรมดำเนินงาน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</si>
  <si>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</si>
  <si>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</si>
  <si>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กระแสเงินสดจากกิจกรรมจัดหาเงิน</t>
  </si>
  <si>
    <t>ยังไม่ได้</t>
  </si>
  <si>
    <t>จ่ายภาษีเงินได้</t>
  </si>
  <si>
    <t xml:space="preserve">ที่ดิน อาคารและอุปกรณ์ </t>
  </si>
  <si>
    <t>ภาษีเงินได้ค้างจ่าย</t>
  </si>
  <si>
    <t>การเปลี่ยนแปลง</t>
  </si>
  <si>
    <t>ส่วนเกินทุน</t>
  </si>
  <si>
    <t>งบการเงินเฉพาะกิจการ</t>
  </si>
  <si>
    <t>บริษัท เจริญโภคภัณฑ์อาหาร จำกัด (มหาชน) และบริษัทย่อย</t>
  </si>
  <si>
    <t>งบการเงินรวม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</si>
  <si>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</si>
  <si>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</si>
  <si>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</si>
  <si>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กำไรสะสม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</si>
  <si>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</si>
  <si>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</si>
  <si>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</si>
  <si>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จัดสรร</t>
  </si>
  <si>
    <t>เงินปันผลรับ</t>
  </si>
  <si>
    <t>ที่ออกและ</t>
  </si>
  <si>
    <t>ข้อมูลงบกระแสเงินสดเปิดเผยเพิ่มเติม</t>
  </si>
  <si>
    <t xml:space="preserve"> </t>
  </si>
  <si>
    <t>เงินเบิกเกินบัญชีและเงินกู้ยืมระยะสั้น</t>
  </si>
  <si>
    <t>ต้นทุนขายสินค้า</t>
  </si>
  <si>
    <t>ค่าใช้จ่ายค้างจ่าย</t>
  </si>
  <si>
    <t>รายได้จากการขายสินค้า</t>
  </si>
  <si>
    <t>รวมส่วนของ</t>
  </si>
  <si>
    <t>ตามกฎหมาย</t>
  </si>
  <si>
    <t>หุ้นทุน</t>
  </si>
  <si>
    <t>เงินลงทุนในบริษัทย่อย</t>
  </si>
  <si>
    <t>เงินลงทุนในบริษัทที่เกี่ยวข้องกัน</t>
  </si>
  <si>
    <t>ส่วนเกินมูลค่าหุ้น</t>
  </si>
  <si>
    <t>ค่าใช้จ่ายในการบริหาร</t>
  </si>
  <si>
    <t>มูลค่าหุ้นสามัญ</t>
  </si>
  <si>
    <t>ผลต่างจาก</t>
  </si>
  <si>
    <t>ในมูลค่า</t>
  </si>
  <si>
    <t>ทุนสำรอง</t>
  </si>
  <si>
    <t>ต้นทุนทางการเงิน</t>
  </si>
  <si>
    <t>ประกอบด้วย</t>
  </si>
  <si>
    <t>เงินเบิกเกินบัญชี</t>
  </si>
  <si>
    <t>สุทธิ</t>
  </si>
  <si>
    <t>เงินฝากสถาบันการเงินที่มีข้อจำกัด</t>
  </si>
  <si>
    <t xml:space="preserve">   ในการเบิกใช้</t>
  </si>
  <si>
    <t>บริษัท เจริญโภคภัณฑ์อาหาร จำกัด  (มหาชน) และบริษัทย่อย</t>
  </si>
  <si>
    <t>ค่าตัดจำหน่าย</t>
  </si>
  <si>
    <t>เงินจ่ายล่วงหน้าค่าสินค้า</t>
  </si>
  <si>
    <t>ค่าใช้จ่ายจ่ายล่วงหน้า</t>
  </si>
  <si>
    <t>สินทรัพย์ (ต่อ)</t>
  </si>
  <si>
    <t>กำไรจากการขายเงินลงทุน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</si>
  <si>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</si>
  <si>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(หน่วย: พันบาท)</t>
  </si>
  <si>
    <t>กระแสเงินสดจากกิจกรรมดำเนินงาน (ต่อ)</t>
  </si>
  <si>
    <t>งบแสดงฐานะการเงิน</t>
  </si>
  <si>
    <t>เงินลงทุนเผื่อขาย</t>
  </si>
  <si>
    <t>อสังหาริมทรัพย์เพื่อการลงทุน</t>
  </si>
  <si>
    <t>ค่าความนิยม</t>
  </si>
  <si>
    <t>องค์ประกอบอื่นของส่วนของผู้ถือหุ้น</t>
  </si>
  <si>
    <t>รวม</t>
  </si>
  <si>
    <t>องค์ประกอบอื่น</t>
  </si>
  <si>
    <t>ส่วนได้เสีย</t>
  </si>
  <si>
    <t>ของ</t>
  </si>
  <si>
    <t>ที่ไม่มีอำนาจ</t>
  </si>
  <si>
    <t xml:space="preserve">ชำระแล้ว </t>
  </si>
  <si>
    <t xml:space="preserve">ซื้อคืน </t>
  </si>
  <si>
    <t>ควบคุม</t>
  </si>
  <si>
    <t xml:space="preserve">   เข้าส่วนของผู้ถือหุ้น</t>
  </si>
  <si>
    <t xml:space="preserve">   รวมการเปลี่ยนแปลงในส่วนได้เสีย</t>
  </si>
  <si>
    <t>รวมรายการกับผู้ถือหุ้นที่บันทึกโดยตรง</t>
  </si>
  <si>
    <t xml:space="preserve">   กำไร</t>
  </si>
  <si>
    <t xml:space="preserve">   กำไรขาดทุนเบ็ดเสร็จอื่น</t>
  </si>
  <si>
    <t>รายการกับผู้ถือหุ้นที่บันทึกโดยตรง</t>
  </si>
  <si>
    <t xml:space="preserve"> มูลค่าหุ้นสามัญ</t>
  </si>
  <si>
    <t>กำไรขาดทุนเบ็ดเสร็จอื่น</t>
  </si>
  <si>
    <t>ส่วนได้เสียที่ไม่มีอำนาจควบคุม</t>
  </si>
  <si>
    <t xml:space="preserve">   ส่วนที่เป็นของบริษัทใหญ่</t>
  </si>
  <si>
    <t>ส่วนเกินทุนอื่น</t>
  </si>
  <si>
    <t>จากรายการกับ</t>
  </si>
  <si>
    <t>กิจการภายใต้</t>
  </si>
  <si>
    <t>การควบคุมเดียวกัน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</si>
  <si>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</si>
  <si>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</si>
  <si>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สินทรัพย์ชีวภาพส่วนที่หมุนเวียนและไม่หมุนเวียน</t>
  </si>
  <si>
    <t>เงินลงทุนในบริษัทอื่น</t>
  </si>
  <si>
    <t>ตั๋วแลกเงิน</t>
  </si>
  <si>
    <t>ส่วนเกินทุนจากรายการกับกิจการ</t>
  </si>
  <si>
    <t xml:space="preserve">   ภายใต้การควบคุมเดียวกัน</t>
  </si>
  <si>
    <t xml:space="preserve">ค่าใช้จ่าย (รายได้) ภาษีเงินได้ </t>
  </si>
  <si>
    <t>เงินปันผลค้างรับ</t>
  </si>
  <si>
    <t xml:space="preserve">     - อื่นๆ </t>
  </si>
  <si>
    <t>ค่าใช้จ่าย (รายได้) ภาษีเงินได้</t>
  </si>
  <si>
    <t>เงินสดจ่ายค่าสิทธิการเช่า</t>
  </si>
  <si>
    <t xml:space="preserve">สินทรัพย์หมุนเวียน </t>
  </si>
  <si>
    <t xml:space="preserve">ลูกหนี้การค้าและลูกหนี้อื่น </t>
  </si>
  <si>
    <t xml:space="preserve">สินทรัพย์ไม่มีตัวตนอื่น </t>
  </si>
  <si>
    <t xml:space="preserve">สินทรัพย์ภาษีเงินได้รอการตัดบัญชี  </t>
  </si>
  <si>
    <t xml:space="preserve">   จากสถาบันการเงิน </t>
  </si>
  <si>
    <t xml:space="preserve">หนี้สินไม่หมุนเวียน </t>
  </si>
  <si>
    <t xml:space="preserve">ประมาณการหนี้สินและอื่นๆ </t>
  </si>
  <si>
    <t xml:space="preserve">หนี้สินภาษีเงินได้รอการตัดบัญชี  </t>
  </si>
  <si>
    <t>หนี้สินและส่วนของผู้ถือหุ้น (ต่อ)</t>
  </si>
  <si>
    <t xml:space="preserve">   ทุนจดทะเบียน</t>
  </si>
  <si>
    <t xml:space="preserve">   ทุนที่ออกและชำระแล้ว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</si>
  <si>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</si>
  <si>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ส่วนเกินมูลค่าหุ้นสามัญ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</si>
  <si>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</si>
  <si>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</si>
  <si>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</si>
  <si>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รวมส่วนของผู้ถือหุ้นของบริษัท</t>
  </si>
  <si>
    <t xml:space="preserve">รายได้ </t>
  </si>
  <si>
    <t xml:space="preserve">ค่าใช้จ่าย </t>
  </si>
  <si>
    <t xml:space="preserve">   ของสินทรัพย์ชีวภาพ</t>
  </si>
  <si>
    <t>ส่วนเกินทุนจาก</t>
  </si>
  <si>
    <t>ในบริษัทย่อย</t>
  </si>
  <si>
    <t xml:space="preserve">เจ้าหนี้การค้าและเจ้าหนี้อื่น </t>
  </si>
  <si>
    <t>เงินลงทุนชั่วคราว</t>
  </si>
  <si>
    <t>ค่าเสื่อมราคา</t>
  </si>
  <si>
    <t>และบริษัทร่วม</t>
  </si>
  <si>
    <t xml:space="preserve">      ของบริษัทย่อยและบริษัทร่วม</t>
  </si>
  <si>
    <t xml:space="preserve">   และการร่วมค้า</t>
  </si>
  <si>
    <t>เงินลงทุนในบริษัทร่วม</t>
  </si>
  <si>
    <t>เงินลงทุนในการร่วมค้า</t>
  </si>
  <si>
    <t>เงินกู้ยืมระยะสั้นจากการร่วมค้า</t>
  </si>
  <si>
    <t>ค่าเสื่อมราคาของสินทรัพย์ชีวภาพ</t>
  </si>
  <si>
    <t>สิทธิการเช่า</t>
  </si>
  <si>
    <t>กำไรก่อนค่าใช้จ่าย (รายได้) ภาษีเงินได้</t>
  </si>
  <si>
    <t>งบกำไรขาดทุน (ไม่ได้ตรวจสอบ)</t>
  </si>
  <si>
    <t>ขาดทุนจากอัตราแลกเปลี่ยนสุทธิ</t>
  </si>
  <si>
    <t xml:space="preserve">ส่วนแบ่งกำไรจากเงินลงทุนในบริษัทร่วม </t>
  </si>
  <si>
    <t>กำไรสำหรับงวด</t>
  </si>
  <si>
    <t>งบแสดงการเปลี่ยนแปลงส่วนของผู้ถือหุ้น (ไม่ได้ตรวจสอบ)</t>
  </si>
  <si>
    <t>กำไรขาดทุนเบ็ดเสร็จสำหรับงวด</t>
  </si>
  <si>
    <t>งบกระแสเงินสด (ไม่ได้ตรวจสอบ)</t>
  </si>
  <si>
    <t>(กำไร) ขาดทุนจากการเปลี่ยนแปลงมูลค่ายุติธรรม</t>
  </si>
  <si>
    <t xml:space="preserve">   และอสังหาริมทรัพย์เพื่อการลงทุน</t>
  </si>
  <si>
    <t>หุ้นกู้ด้อยสิทธิที่มีลักษณะคล้ายทุน</t>
  </si>
  <si>
    <t xml:space="preserve">   บริษัทย่อยออกหุ้นเพิ่มทุน</t>
  </si>
  <si>
    <t>ของบริษัท</t>
  </si>
  <si>
    <t>เงินสดรับจากเงินกู้ยืมระยะยาวจากสถาบันการเงิน</t>
  </si>
  <si>
    <t>จ่ายเงินปันผลของบริษัทสุทธิจากส่วนที่เป็นของ</t>
  </si>
  <si>
    <t xml:space="preserve">   หุ้นทุนซื้อคืนที่ถือโดยบริษัทย่อย</t>
  </si>
  <si>
    <t>เงินสดรับจากการออกหุ้นสามัญเพิ่มทุน</t>
  </si>
  <si>
    <t>งบกำไรขาดทุนเบ็ดเสร็จ (ไม่ได้ตรวจสอบ)</t>
  </si>
  <si>
    <t>หุ้นกู้ด้อยสิทธิ</t>
  </si>
  <si>
    <t>ที่มีลักษณะ</t>
  </si>
  <si>
    <t>คล้ายทุน</t>
  </si>
  <si>
    <t>ต้นทุนในการจัดจำหน่าย</t>
  </si>
  <si>
    <t>รวมรายการที่จะไม่ถูกจัดประเภทใหม่ไว้ใน</t>
  </si>
  <si>
    <t xml:space="preserve">   กำไรหรือขาดทุนในภายหลัง</t>
  </si>
  <si>
    <t>ผลต่างของอัตราแลกเปลี่ยนจากการ</t>
  </si>
  <si>
    <t xml:space="preserve">   แปลงค่างบการเงิน</t>
  </si>
  <si>
    <t xml:space="preserve">   ส่วนที่เป็นของส่วนได้เสียที่ไม่มีอำนาจควบคุม</t>
  </si>
  <si>
    <t>ผลต่างของ</t>
  </si>
  <si>
    <t>อัตราแลกเปลี่ยน</t>
  </si>
  <si>
    <t>จากการแปลงค่า</t>
  </si>
  <si>
    <t xml:space="preserve">   การเปลี่ยนแปลงในส่วนได้เสียของบริษัทย่อยและบริษัทร่วม</t>
  </si>
  <si>
    <t xml:space="preserve">         ผลประโยชน์พนักงานที่กำหนดไว้</t>
  </si>
  <si>
    <t>เงินสดจ่ายเพื่อซื้อเงินลงทุน</t>
  </si>
  <si>
    <t>ดอกเบี้ยจ่าย</t>
  </si>
  <si>
    <t>เงินสดที่ผู้เช่าจ่ายเพื่อลดจำนวนหนี้สินซึ่งเกิดขึ้น</t>
  </si>
  <si>
    <t xml:space="preserve">   จากสัญญาเช่าการเงิน</t>
  </si>
  <si>
    <t>เงินสดจ่ายเพื่อชำระเงินกู้ยืมระยะยาวจากสถาบันการเงิน</t>
  </si>
  <si>
    <t>เงินปันผลจ่ายให้ส่วนได้เสียที่ไม่มีอำนาจควบคุม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</si>
  <si>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</si>
  <si>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</si>
  <si>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</si>
  <si>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ปรับรายการที่กระทบกำไรเป็นเงินสดรับ (จ่าย)</t>
  </si>
  <si>
    <t>เงินให้กู้ยืมระยะสั้นแก่การร่วมค้า</t>
  </si>
  <si>
    <t>เงินให้กู้ยืมระยะยาวแก่บริษัทร่วม</t>
  </si>
  <si>
    <t>ประมาณการหนี้สินสำหรับผลประโยชน์พนักงาน</t>
  </si>
  <si>
    <t xml:space="preserve">   ส่วนเกินทุนอื่น</t>
  </si>
  <si>
    <t>ส่วนเกินทุนจากการเปลี่ยนแปลงส่วนได้เสีย</t>
  </si>
  <si>
    <t xml:space="preserve">   ในบริษัทย่อยและบริษัทร่วม</t>
  </si>
  <si>
    <t>31 ธันวาคม</t>
  </si>
  <si>
    <t>สำหรับงวดสามเดือนสิ้นสุด</t>
  </si>
  <si>
    <t xml:space="preserve">   ยุติธรรมของสินทรัพย์ชีวภาพ</t>
  </si>
  <si>
    <t>งบกำไรขาดทุน (ต่อ) (ไม่ได้ตรวจสอบ)</t>
  </si>
  <si>
    <t xml:space="preserve">  - สุทธิจากภาษี</t>
  </si>
  <si>
    <t>งบการเงิน</t>
  </si>
  <si>
    <t>ยอดคงเหลือ ณ วันที่ 1 มกราคม 2561</t>
  </si>
  <si>
    <t>กระแสเงินสดสุทธิได้มาจาก (ใช้ไปใน) กิจกรรมดำเนินงาน</t>
  </si>
  <si>
    <t>เงินสดจ่ายเพื่อซื้อที่ดิน อาคารและอุปกรณ์</t>
  </si>
  <si>
    <t>เงินสดรับจากการขายที่ดิน อาคารและอุปกรณ์</t>
  </si>
  <si>
    <t xml:space="preserve">เงินสดจ่ายเพื่อซื้อสินทรัพย์ไม่มีตัวตนอื่น </t>
  </si>
  <si>
    <t xml:space="preserve">เงินสดรับจากการขายสินทรัพย์ไม่มีตัวตนอื่น </t>
  </si>
  <si>
    <t>(ไม่ได้ตรวจสอบ)</t>
  </si>
  <si>
    <t xml:space="preserve">   ไว้ในกำไรหรือขาดทุนในภายหลัง</t>
  </si>
  <si>
    <t>ส่วนของหนี้สินระยะยาวที่ถึงกำหนดชำระ</t>
  </si>
  <si>
    <t xml:space="preserve">   ผลประโยชน์พนักงานที่กำหนดไว้</t>
  </si>
  <si>
    <t>เงินสดรับจากการขายเงินลงทุน</t>
  </si>
  <si>
    <t>เงินสดจ่ายชำระต้นทุนธุรกรรมทางการเงิน</t>
  </si>
  <si>
    <t>30 มิถุนายน</t>
  </si>
  <si>
    <t>วันที่ 30 มิถุนายน</t>
  </si>
  <si>
    <t>กำไรจากอัตราแลกเปลี่ยนสุทธิ</t>
  </si>
  <si>
    <t xml:space="preserve">   เงินลงทุนเผื่อขาย</t>
  </si>
  <si>
    <t>ภาษีเงินได้ของรายการที่อาจถูกจัดประเภทใหม่</t>
  </si>
  <si>
    <t>ภาษีเงินได้ของรายการที่จะไม่ถูกจัดประเภทใหม่</t>
  </si>
  <si>
    <t>กำไรขาดทุนเบ็ดเสร็จรวมสำหรับงวด</t>
  </si>
  <si>
    <t>สำหรับงวดหกเดือนสิ้นสุด</t>
  </si>
  <si>
    <t xml:space="preserve">   มูลค่ายุติธรรมของสินทรัพย์ชีวภาพ</t>
  </si>
  <si>
    <t xml:space="preserve">   ของผลประโยชน์พนักงานที่กำหนดไว้</t>
  </si>
  <si>
    <t>สำหรับงวดหกเดือนสิ้นสุดวันที่ 30 มิถุนายน 2561</t>
  </si>
  <si>
    <t>ยอดคงเหลือ ณ วันที่ 30 มิถุนายน 2561</t>
  </si>
  <si>
    <t xml:space="preserve">   การจัดสรรส่วนทุนให้ผู้ถือหุ้น</t>
  </si>
  <si>
    <r>
      <rPr>
        <sz val="15"/>
        <rFont val="Angsana New"/>
        <family val="1"/>
      </rPr>
      <t xml:space="preserve">   </t>
    </r>
    <r>
      <rPr>
        <b/>
        <i/>
        <sz val="15"/>
        <rFont val="Angsana New"/>
        <family val="1"/>
      </rPr>
      <t>รวมการจัดสรรส่วนทุนให้ผู้ถือหุ้น</t>
    </r>
  </si>
  <si>
    <t xml:space="preserve">   และสินทรัพย์ไม่มีตัวตนอื่น</t>
  </si>
  <si>
    <t>รับ (จ่าย) ผลประโยชน์พนักงาน</t>
  </si>
  <si>
    <t>เงินสดจ่ายสุทธิจากการซื้อบริษัทย่อย</t>
  </si>
  <si>
    <t>กระแสเงินสดสุทธิได้มาจาก (ใช้ไปใน) กิจกรรมลงทุน</t>
  </si>
  <si>
    <t>เงินสดจ่ายเพื่อชำระคืนหุ้นกู้</t>
  </si>
  <si>
    <t>กระแสเงินสดสุทธิได้มาจาก (ใช้ไปใน) กิจกรรมจัดหาเงิน</t>
  </si>
  <si>
    <t>2561</t>
  </si>
  <si>
    <t>(กำไร) ขาดทุนจากอัตราแลกเปลี่ยนที่ยังไม่เกิดขึ้นจริง</t>
  </si>
  <si>
    <t>การแบ่งปันกำไร</t>
  </si>
  <si>
    <t>รายการที่อาจถูกจัดประเภทใหม่</t>
  </si>
  <si>
    <t>การเปลี่ยนแปลงในมูลค่ายุติธรรมสุทธิของ</t>
  </si>
  <si>
    <t xml:space="preserve">    เงินปันผลจ่าย</t>
  </si>
  <si>
    <t>รวมรายการที่อาจถูกจัดประเภทใหม่ไว้ใน</t>
  </si>
  <si>
    <t>รายการที่จะไม่ถูกจัดประเภทใหม่</t>
  </si>
  <si>
    <t>กำไรจากการเปลี่ยนแปลงมูลค่า</t>
  </si>
  <si>
    <t xml:space="preserve">   ยุติธรรมของเงินลงทุนในการร่วมค้า</t>
  </si>
  <si>
    <t>(กำไร) ขาดทุนจากการเปลี่ยนแปลง</t>
  </si>
  <si>
    <t>จัดประเภทการเปลี่ยนแปลงในมูลค่ายุติธรรมสุทธิ</t>
  </si>
  <si>
    <t xml:space="preserve">   ของเงินลงทุนเผื่อขายไปกำไรหรือขาดทุน</t>
  </si>
  <si>
    <t xml:space="preserve">   การเปลี่ยนแปลงในส่วนได้เสียในบริษัทร่วม</t>
  </si>
  <si>
    <t xml:space="preserve">เงินสดและรายการเทียบเท่าเงินสดเพิ่มขึ้น (ลดลง) สุทธิ </t>
  </si>
  <si>
    <t>การแบ่งปันกำไรขาดทุนเบ็ดเสร็จรวม</t>
  </si>
  <si>
    <t>ผลกำไรจากการวัดมูลค่าใหม่</t>
  </si>
  <si>
    <t xml:space="preserve">เงินสดจ่ายเพื่อชำระคืนตั๋วแลกเงิน </t>
  </si>
  <si>
    <t>เงินสดรับ (จ่าย) จากการให้กู้ยืมระยะยาวแก่บริษัทย่อย</t>
  </si>
  <si>
    <t>กำไรจากการเปลี่ยนแปลงมูลค่ายุติธรรมของ</t>
  </si>
  <si>
    <t xml:space="preserve">1.    เงินสดและรายการเทียบเท่าเงินสด </t>
  </si>
  <si>
    <t>2.    รายการที่มิใช่เงินสด</t>
  </si>
  <si>
    <t>ดอกเบี้ยจ่ายสำหรับหุ้นกู้ด้อยสิทธิที่มีลักษณะคล้ายทุน - สุทธิจากภาษีเงินได้</t>
  </si>
  <si>
    <t>กระแสเงินสดจากกิจกรรมลงทุน (ต่อ)</t>
  </si>
  <si>
    <t xml:space="preserve">   การได้มาซึ่งส่วนได้เสียที่ไม่มีอำนาจควบคุมโดยอำนาจควบคุมไม่เปลี่ยนแปลง</t>
  </si>
  <si>
    <t>เงินสดจ่ายเพื่อซื้อส่วนได้เสียที่ไม่มีอำนาจควบคุม</t>
  </si>
  <si>
    <t xml:space="preserve">   โดยอำนาจควบคุมไม่เปลี่ยนแปลง</t>
  </si>
  <si>
    <t>จัดประเภทผลต่างจากการแปลงค่างบการเงิน</t>
  </si>
  <si>
    <t xml:space="preserve">   จากส่วนได้เสียในการร่วมค้าที่มีอยู่ก่อนการ</t>
  </si>
  <si>
    <t xml:space="preserve">   เปลี่ยนสภาพเป็นบริษัทย่อยไปกำไรหรือขาดทุน</t>
  </si>
  <si>
    <t xml:space="preserve">     - ขาดทุนจากการวัดมูลค่าใหม่ของ</t>
  </si>
  <si>
    <t>ขาดทุนจากการด้อยค่าของค่าความนิยม</t>
  </si>
  <si>
    <t>เงินสดรับจากเงินกู้ยืมระยะสั้นจากสถาบันการเงิน</t>
  </si>
  <si>
    <t>สินทรัพย์ไม่หมุนเวียนที่จัดประเภทเป็น</t>
  </si>
  <si>
    <t xml:space="preserve">   สินทรัพย์ที่ถือไว้เพื่อขาย</t>
  </si>
  <si>
    <t>หนี้สินระยะยาว</t>
  </si>
  <si>
    <t>2562</t>
  </si>
  <si>
    <t>ยอดคงเหลือ ณ วันที่ 1 มกราคม 2562</t>
  </si>
  <si>
    <t>ยอดคงเหลือ ณ วันที่ 30 มิถุนายน 2562</t>
  </si>
  <si>
    <t>รายการกับผู้ถือหุ้นที่บันทึกโดยตรงเข้าส่วนของผู้ถือหุ้น</t>
  </si>
  <si>
    <t>การจัดสรรส่วนทุนให้ผู้ถือหุ้น</t>
  </si>
  <si>
    <t>รวมการจัดสรรส่วนทุนให้ผู้ถือหุ้น</t>
  </si>
  <si>
    <t xml:space="preserve">ยอดคงเหลือ ณ วันที่ 31 ธันวาคม 2561 ตามที่รายงานในงวดก่อน </t>
  </si>
  <si>
    <t xml:space="preserve">   ผลกระทบจากการเปลี่ยนแปลงนโยบายทางบัญชี (สุทธิทางภาษี)</t>
  </si>
  <si>
    <t>ดอกเบี้ยจ่ายสำหรับหุ้นกู้ด้อยสิทธิที่มีลักษณะคล้ายทุน</t>
  </si>
  <si>
    <t>- สุทธิจากภาษีเงินได้</t>
  </si>
  <si>
    <t>(กลับรายการ) หนี้สูญและหนี้สงสัยจะสูญ</t>
  </si>
  <si>
    <t xml:space="preserve">   มูลค่าสินค้าคงเหลือ</t>
  </si>
  <si>
    <t>(กลับรายการ) ผลขาดทุนจากการปรับลด</t>
  </si>
  <si>
    <t xml:space="preserve">ขาดทุนจากการขายและตัดจำหน่าย </t>
  </si>
  <si>
    <t>ขาดทุนจากการเลิกบริษัทย่อย</t>
  </si>
  <si>
    <t>ส่วนแบ่งกำไรจากเงินลงทุนในบริษัทร่วมและการร่วมค้า</t>
  </si>
  <si>
    <t>8, 9</t>
  </si>
  <si>
    <t>ขาดทุนจากการด้อยค่าของเงินลงทุน</t>
  </si>
  <si>
    <t>สำหรับงวดหกเดือนสิ้นสุดวันที่ 30 มิถุนายน 2562</t>
  </si>
  <si>
    <t xml:space="preserve">   บริษัทย่อยเลิกกิจการ</t>
  </si>
  <si>
    <t>เงินสดและรายการเทียบเท่าเงินสด ณ 30 มิถุนายน</t>
  </si>
  <si>
    <t>ขาดทุนจากการด้อยค่าของเงินลงทุนในบริษัทย่อย</t>
  </si>
  <si>
    <t>ยุติธรรมสุทธิของ</t>
  </si>
  <si>
    <t xml:space="preserve">     - กำไร (ขาดทุน) จากการวัดมูลค่าใหม่ของ</t>
  </si>
  <si>
    <t xml:space="preserve">    กำไร</t>
  </si>
  <si>
    <t xml:space="preserve">    - สุทธิจากภาษีเงินได้</t>
  </si>
  <si>
    <t>เงินสดรับ (จ่าย) จากการให้กู้ยืมระยะสั้นแก่บริษัทย่อย</t>
  </si>
  <si>
    <t>เงินสดจ่ายเพื่อซื้อเงินลงทุนชั่วคราว</t>
  </si>
  <si>
    <t xml:space="preserve">เงินสดและรายการเทียบเท่าเงินสด ณ 1 มกราคม </t>
  </si>
  <si>
    <t>(2561: 171 ล้านบาท และ 3,600 ล้านบาท ตามลำดับ)</t>
  </si>
  <si>
    <t>รวมกำไรขาดทุนเบ็ดเสร็จสำหรับงวด</t>
  </si>
  <si>
    <t>ผลกำไรจากการวัดมูลค่าใหม่ของ</t>
  </si>
  <si>
    <t xml:space="preserve">   ที่ดิน อาคาร และอุปกรณ์ สินทรัพย์ที่ถือไว้เพื่อขาย </t>
  </si>
  <si>
    <t>กลับรายการขาดทุนจากการด้อยค่าของอาคารและอุปกรณ์</t>
  </si>
  <si>
    <t>เงินสดรับจากการขายสิทธิการเช่า</t>
  </si>
  <si>
    <t>กำไรขาดทุนเบ็ดเสร็จอื่นสำหรับงวด</t>
  </si>
  <si>
    <t>เงินสดรับ (จ่าย) จากการให้กู้ยืมระยะยาวแก่บริษัทร่วม</t>
  </si>
  <si>
    <t xml:space="preserve">   - สุทธิจากภาษี</t>
  </si>
  <si>
    <t xml:space="preserve">กำไร (ขาดทุน) เบ็ดเสร็จอื่นสำหรับงวด  </t>
  </si>
  <si>
    <t>กำไร (ขาดทุน) เบ็ดเสร็จรวมสำหรับงวด</t>
  </si>
  <si>
    <t>การแบ่งปันกำไร (ขาดทุน) เบ็ดเสร็จรวม</t>
  </si>
  <si>
    <t xml:space="preserve">   เงินปันผลจ่าย</t>
  </si>
  <si>
    <t xml:space="preserve">   ระยะสั้นจากการร่วมค้า</t>
  </si>
  <si>
    <t>เงินสดรับจาก (จ่ายเพื่อชำระคืน) เงินกู้ยืม</t>
  </si>
  <si>
    <t>เงินสดรับ (จ่าย) จากการให้กู้ยืมระยะสั้นแก่การร่วมค้า</t>
  </si>
  <si>
    <t xml:space="preserve">ณ วันที่ 30  มิถุนายน 2562  กลุ่มบริษัทและบริษัทมีเงินปันผลค้างรับเป็นจำนวนเงิน  153  ล้านบาท  และ  7,083  ล้านบาท  ตามลำดับ </t>
  </si>
  <si>
    <t>งบกำไรขาดทุนเบ็ดเสร็จ (ต่อ) (ไม่ได้ตรวจสอบ)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</si>
</sst>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  <numFmt numFmtId="168" formatCode="[$-409]dddd\,\ mmmm\ dd\,\ yyyy"/>
    <numFmt numFmtId="169" formatCode="[$-409]h:mm:ss\ AM/PM"/>
    <numFmt numFmtId="170" formatCode="_(* #,##0.0_);_(* \(#,##0.0\);_(* &quot;-&quot;_);_(@_)"/>
    <numFmt numFmtId="171" formatCode="_(* #,##0.00_);_(* \(#,##0.00\);_(* &quot;-&quot;_);_(@_)"/>
    <numFmt numFmtId="172" formatCode="_(* #,##0.0_);_(* \(#,##0.0\);_(* &quot;-&quot;??_);_(@_)"/>
    <numFmt numFmtId="173" formatCode="_-* #,##0.00_-;\-* #,##0.00_-;_-* &quot;-&quot;??_-;_-@_-"/>
    <numFmt numFmtId="174" formatCode="&quot;$&quot;#,##0.00"/>
    <numFmt numFmtId="175" formatCode="[$-409]dddd\,\ mmmm\ d\,\ yyyy"/>
  </numFmts>
  <fonts count="63">
    <font>
      <sz val="15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sz val="14"/>
      <name val="Cordia New"/>
      <family val="2"/>
    </font>
    <font>
      <sz val="15"/>
      <name val="Webding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ngsana New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ngsana New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0"/>
      <name val="Angsana New"/>
      <family val="1"/>
    </font>
    <font>
      <sz val="15"/>
      <color indexed="30"/>
      <name val="Angsana New"/>
      <family val="1"/>
    </font>
    <font>
      <sz val="15"/>
      <name val="Calibri"/>
      <family val="2"/>
    </font>
    <font>
      <b/>
      <sz val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ngsana New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ngsana New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Angsana New"/>
      <family val="1"/>
    </font>
    <font>
      <sz val="15"/>
      <color rgb="FF0070C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4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64" fontId="0" fillId="0" borderId="0" xfId="42" applyNumberFormat="1" applyFont="1" applyFill="1" applyAlignment="1">
      <alignment horizontal="right"/>
    </xf>
    <xf numFmtId="49" fontId="0" fillId="0" borderId="0" xfId="0" applyNumberForma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8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5" fontId="7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10" xfId="42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164" fontId="0" fillId="0" borderId="12" xfId="42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right"/>
    </xf>
    <xf numFmtId="165" fontId="4" fillId="0" borderId="13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4" fontId="7" fillId="0" borderId="0" xfId="42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7" fillId="0" borderId="0" xfId="42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37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43" fontId="0" fillId="0" borderId="0" xfId="45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3" fontId="4" fillId="0" borderId="0" xfId="45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64" fontId="7" fillId="0" borderId="0" xfId="45" applyNumberFormat="1" applyFont="1" applyFill="1" applyBorder="1" applyAlignment="1">
      <alignment horizontal="right"/>
    </xf>
    <xf numFmtId="43" fontId="7" fillId="0" borderId="0" xfId="45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43" fontId="8" fillId="0" borderId="0" xfId="45" applyFont="1" applyFill="1" applyAlignment="1">
      <alignment horizontal="right"/>
    </xf>
    <xf numFmtId="43" fontId="8" fillId="0" borderId="0" xfId="45" applyFont="1" applyFill="1" applyBorder="1" applyAlignment="1">
      <alignment horizontal="right"/>
    </xf>
    <xf numFmtId="41" fontId="4" fillId="0" borderId="10" xfId="45" applyNumberFormat="1" applyFont="1" applyFill="1" applyBorder="1" applyAlignment="1">
      <alignment horizontal="right"/>
    </xf>
    <xf numFmtId="164" fontId="8" fillId="0" borderId="0" xfId="45" applyNumberFormat="1" applyFont="1" applyFill="1" applyBorder="1" applyAlignment="1">
      <alignment horizontal="right"/>
    </xf>
    <xf numFmtId="41" fontId="4" fillId="0" borderId="0" xfId="45" applyNumberFormat="1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 quotePrefix="1">
      <alignment/>
    </xf>
    <xf numFmtId="43" fontId="0" fillId="0" borderId="0" xfId="42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>
      <alignment horizontal="left"/>
    </xf>
    <xf numFmtId="43" fontId="0" fillId="0" borderId="0" xfId="0" applyNumberFormat="1" applyFill="1" applyBorder="1" applyAlignment="1">
      <alignment horizontal="right"/>
    </xf>
    <xf numFmtId="167" fontId="4" fillId="0" borderId="12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1" fontId="4" fillId="0" borderId="13" xfId="45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164" fontId="5" fillId="0" borderId="0" xfId="45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Alignment="1">
      <alignment horizontal="center"/>
    </xf>
    <xf numFmtId="164" fontId="0" fillId="0" borderId="10" xfId="42" applyNumberFormat="1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4" fontId="61" fillId="0" borderId="0" xfId="42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41" fontId="61" fillId="0" borderId="0" xfId="42" applyNumberFormat="1" applyFont="1" applyFill="1" applyAlignment="1">
      <alignment horizontal="right"/>
    </xf>
    <xf numFmtId="165" fontId="0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67" fontId="4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7" fillId="0" borderId="10" xfId="45" applyNumberFormat="1" applyFont="1" applyFill="1" applyBorder="1" applyAlignment="1">
      <alignment horizontal="right"/>
    </xf>
    <xf numFmtId="43" fontId="0" fillId="0" borderId="0" xfId="45" applyFont="1" applyFill="1" applyAlignment="1">
      <alignment/>
    </xf>
    <xf numFmtId="164" fontId="0" fillId="0" borderId="0" xfId="45" applyNumberFormat="1" applyFont="1" applyFill="1" applyAlignment="1">
      <alignment/>
    </xf>
    <xf numFmtId="41" fontId="0" fillId="0" borderId="0" xfId="45" applyNumberFormat="1" applyFont="1" applyFill="1" applyAlignment="1">
      <alignment horizontal="right"/>
    </xf>
    <xf numFmtId="43" fontId="4" fillId="0" borderId="0" xfId="45" applyFont="1" applyFill="1" applyAlignment="1">
      <alignment/>
    </xf>
    <xf numFmtId="164" fontId="0" fillId="0" borderId="10" xfId="45" applyNumberFormat="1" applyFont="1" applyFill="1" applyBorder="1" applyAlignment="1">
      <alignment/>
    </xf>
    <xf numFmtId="43" fontId="5" fillId="0" borderId="0" xfId="45" applyFont="1" applyFill="1" applyAlignment="1">
      <alignment horizontal="center"/>
    </xf>
    <xf numFmtId="164" fontId="0" fillId="0" borderId="10" xfId="45" applyNumberFormat="1" applyFont="1" applyFill="1" applyBorder="1" applyAlignment="1">
      <alignment horizontal="right"/>
    </xf>
    <xf numFmtId="167" fontId="4" fillId="0" borderId="12" xfId="45" applyNumberFormat="1" applyFont="1" applyFill="1" applyBorder="1" applyAlignment="1">
      <alignment/>
    </xf>
    <xf numFmtId="167" fontId="4" fillId="0" borderId="0" xfId="45" applyNumberFormat="1" applyFont="1" applyFill="1" applyBorder="1" applyAlignment="1">
      <alignment/>
    </xf>
    <xf numFmtId="164" fontId="0" fillId="0" borderId="0" xfId="45" applyNumberFormat="1" applyFont="1" applyFill="1" applyAlignment="1">
      <alignment horizontal="right"/>
    </xf>
    <xf numFmtId="164" fontId="4" fillId="0" borderId="0" xfId="45" applyNumberFormat="1" applyFont="1" applyFill="1" applyBorder="1" applyAlignment="1">
      <alignment horizontal="right"/>
    </xf>
    <xf numFmtId="41" fontId="4" fillId="0" borderId="0" xfId="42" applyNumberFormat="1" applyFont="1" applyFill="1" applyBorder="1" applyAlignment="1">
      <alignment horizontal="right"/>
    </xf>
    <xf numFmtId="164" fontId="4" fillId="0" borderId="10" xfId="45" applyNumberFormat="1" applyFont="1" applyFill="1" applyBorder="1" applyAlignment="1">
      <alignment horizontal="right"/>
    </xf>
    <xf numFmtId="164" fontId="0" fillId="0" borderId="0" xfId="45" applyNumberFormat="1" applyFont="1" applyFill="1" applyBorder="1" applyAlignment="1">
      <alignment horizontal="right"/>
    </xf>
    <xf numFmtId="164" fontId="4" fillId="0" borderId="0" xfId="45" applyNumberFormat="1" applyFont="1" applyFill="1" applyAlignment="1">
      <alignment horizontal="right"/>
    </xf>
    <xf numFmtId="41" fontId="4" fillId="0" borderId="0" xfId="42" applyNumberFormat="1" applyFont="1" applyFill="1" applyAlignment="1">
      <alignment horizontal="right"/>
    </xf>
    <xf numFmtId="164" fontId="4" fillId="0" borderId="11" xfId="45" applyNumberFormat="1" applyFont="1" applyFill="1" applyBorder="1" applyAlignment="1">
      <alignment horizontal="right"/>
    </xf>
    <xf numFmtId="41" fontId="4" fillId="0" borderId="11" xfId="45" applyNumberFormat="1" applyFont="1" applyFill="1" applyBorder="1" applyAlignment="1">
      <alignment horizontal="right"/>
    </xf>
    <xf numFmtId="164" fontId="0" fillId="0" borderId="0" xfId="45" applyNumberFormat="1" applyFont="1" applyFill="1" applyBorder="1" applyAlignment="1">
      <alignment horizontal="right"/>
    </xf>
    <xf numFmtId="164" fontId="0" fillId="0" borderId="0" xfId="45" applyNumberFormat="1" applyFont="1" applyFill="1" applyAlignment="1">
      <alignment horizontal="right"/>
    </xf>
    <xf numFmtId="164" fontId="62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3" fontId="7" fillId="0" borderId="0" xfId="45" applyFont="1" applyFill="1" applyAlignment="1">
      <alignment horizontal="right"/>
    </xf>
    <xf numFmtId="165" fontId="7" fillId="0" borderId="0" xfId="0" applyNumberFormat="1" applyFont="1" applyFill="1" applyAlignment="1">
      <alignment horizontal="center"/>
    </xf>
    <xf numFmtId="43" fontId="8" fillId="0" borderId="14" xfId="45" applyFont="1" applyFill="1" applyBorder="1" applyAlignment="1">
      <alignment horizontal="right"/>
    </xf>
    <xf numFmtId="165" fontId="8" fillId="0" borderId="14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3" fontId="0" fillId="0" borderId="0" xfId="45" applyFont="1" applyFill="1" applyAlignment="1">
      <alignment horizontal="right"/>
    </xf>
    <xf numFmtId="164" fontId="0" fillId="0" borderId="0" xfId="42" applyNumberFormat="1" applyFont="1" applyFill="1" applyBorder="1" applyAlignment="1">
      <alignment/>
    </xf>
    <xf numFmtId="165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>
      <alignment horizontal="center"/>
    </xf>
    <xf numFmtId="165" fontId="7" fillId="0" borderId="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 horizontal="right"/>
    </xf>
    <xf numFmtId="43" fontId="0" fillId="0" borderId="0" xfId="45" applyFont="1" applyFill="1" applyBorder="1" applyAlignment="1">
      <alignment horizontal="right"/>
    </xf>
    <xf numFmtId="43" fontId="0" fillId="0" borderId="0" xfId="45" applyFont="1" applyFill="1" applyAlignment="1">
      <alignment horizontal="right"/>
    </xf>
    <xf numFmtId="0" fontId="5" fillId="0" borderId="0" xfId="0" applyFont="1" applyFill="1" applyAlignment="1">
      <alignment horizontal="left"/>
    </xf>
    <xf numFmtId="164" fontId="0" fillId="0" borderId="15" xfId="45" applyNumberFormat="1" applyFont="1" applyFill="1" applyBorder="1" applyAlignment="1">
      <alignment horizontal="right"/>
    </xf>
    <xf numFmtId="43" fontId="0" fillId="0" borderId="15" xfId="45" applyFon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49" fontId="7" fillId="0" borderId="0" xfId="0" applyNumberFormat="1" applyFont="1" applyFill="1" applyAlignment="1">
      <alignment/>
    </xf>
    <xf numFmtId="164" fontId="19" fillId="0" borderId="0" xfId="42" applyNumberFormat="1" applyFont="1" applyFill="1" applyAlignment="1">
      <alignment/>
    </xf>
    <xf numFmtId="0" fontId="9" fillId="0" borderId="0" xfId="0" applyFont="1" applyFill="1" applyAlignment="1">
      <alignment/>
    </xf>
    <xf numFmtId="43" fontId="0" fillId="0" borderId="0" xfId="42" applyFont="1" applyFill="1" applyAlignment="1">
      <alignment/>
    </xf>
    <xf numFmtId="43" fontId="4" fillId="0" borderId="0" xfId="42" applyFont="1" applyFill="1" applyAlignment="1">
      <alignment/>
    </xf>
    <xf numFmtId="43" fontId="61" fillId="0" borderId="0" xfId="42" applyFont="1" applyFill="1" applyAlignment="1">
      <alignment horizontal="right"/>
    </xf>
    <xf numFmtId="43" fontId="40" fillId="0" borderId="0" xfId="42" applyFont="1" applyFill="1" applyAlignment="1">
      <alignment/>
    </xf>
    <xf numFmtId="43" fontId="41" fillId="0" borderId="0" xfId="42" applyFont="1" applyFill="1" applyAlignment="1">
      <alignment/>
    </xf>
    <xf numFmtId="164" fontId="0" fillId="0" borderId="0" xfId="47" applyNumberFormat="1" applyFont="1" applyFill="1" applyAlignment="1">
      <alignment horizontal="right"/>
    </xf>
    <xf numFmtId="43" fontId="0" fillId="0" borderId="0" xfId="47" applyFont="1" applyFill="1" applyAlignment="1">
      <alignment horizontal="right"/>
    </xf>
    <xf numFmtId="43" fontId="62" fillId="0" borderId="0" xfId="42" applyFont="1" applyFill="1" applyAlignment="1">
      <alignment horizontal="right"/>
    </xf>
    <xf numFmtId="0" fontId="0" fillId="0" borderId="0" xfId="0" applyFill="1" applyAlignment="1">
      <alignment horizontal="left" inden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 quotePrefix="1">
      <alignment horizontal="left" indent="2"/>
    </xf>
    <xf numFmtId="0" fontId="5" fillId="0" borderId="0" xfId="0" applyFont="1" applyFill="1" applyAlignment="1">
      <alignment horizontal="left" indent="2"/>
    </xf>
    <xf numFmtId="0" fontId="4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/>
    </xf>
    <xf numFmtId="164" fontId="0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42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41" fontId="0" fillId="0" borderId="10" xfId="42" applyNumberFormat="1" applyFont="1" applyFill="1" applyBorder="1" applyAlignment="1">
      <alignment horizontal="right"/>
    </xf>
    <xf numFmtId="41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left" indent="1"/>
    </xf>
    <xf numFmtId="43" fontId="4" fillId="0" borderId="0" xfId="0" applyNumberFormat="1" applyFont="1" applyFill="1" applyBorder="1" applyAlignment="1">
      <alignment/>
    </xf>
    <xf numFmtId="41" fontId="4" fillId="0" borderId="13" xfId="42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1" fontId="4" fillId="0" borderId="10" xfId="42" applyNumberFormat="1" applyFont="1" applyFill="1" applyBorder="1" applyAlignment="1">
      <alignment horizontal="right"/>
    </xf>
    <xf numFmtId="41" fontId="4" fillId="0" borderId="12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2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14" xfId="46"/>
    <cellStyle name="Comma 3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5" xfId="63"/>
    <cellStyle name="Normal 6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zoomScale="85" zoomScaleNormal="80" zoomScaleSheetLayoutView="85" workbookViewId="0" topLeftCell="A121">
      <selection activeCell="A128" sqref="A128"/>
    </sheetView>
  </sheetViews>
  <sheetFormatPr defaultColWidth="9.140625" defaultRowHeight="22.5" customHeight="1"/>
  <cols>
    <col min="1" max="1" width="43.00390625" style="67" customWidth="1"/>
    <col min="2" max="2" width="8.140625" style="2" customWidth="1"/>
    <col min="3" max="3" width="1.421875" style="3" customWidth="1"/>
    <col min="4" max="4" width="14.00390625" style="3" customWidth="1"/>
    <col min="5" max="5" width="1.421875" style="3" customWidth="1"/>
    <col min="6" max="6" width="14.00390625" style="3" customWidth="1"/>
    <col min="7" max="7" width="1.421875" style="3" customWidth="1"/>
    <col min="8" max="8" width="14.00390625" style="3" customWidth="1"/>
    <col min="9" max="9" width="1.421875" style="3" customWidth="1"/>
    <col min="10" max="10" width="14.00390625" style="3" customWidth="1"/>
    <col min="11" max="11" width="9.140625" style="3" customWidth="1"/>
    <col min="12" max="12" width="21.140625" style="118" customWidth="1"/>
    <col min="13" max="13" width="2.00390625" style="118" customWidth="1"/>
    <col min="14" max="14" width="21.140625" style="118" customWidth="1"/>
    <col min="15" max="15" width="12.00390625" style="8" customWidth="1"/>
    <col min="16" max="16" width="21.421875" style="201" bestFit="1" customWidth="1"/>
    <col min="17" max="17" width="1.7109375" style="201" customWidth="1"/>
    <col min="18" max="18" width="21.421875" style="201" bestFit="1" customWidth="1"/>
    <col min="19" max="19" width="18.7109375" style="3" customWidth="1"/>
    <col min="20" max="21" width="9.140625" style="3" customWidth="1"/>
    <col min="22" max="22" width="12.57421875" style="8" customWidth="1"/>
    <col min="23" max="16384" width="9.140625" style="3" customWidth="1"/>
  </cols>
  <sheetData>
    <row r="1" ht="22.5" customHeight="1">
      <c r="A1" s="64" t="s">
        <v>37</v>
      </c>
    </row>
    <row r="2" ht="22.5" customHeight="1">
      <c r="A2" s="64" t="s">
        <v>81</v>
      </c>
    </row>
    <row r="3" spans="1:15" ht="22.5" customHeight="1">
      <c r="A3" s="70"/>
      <c r="J3" s="130" t="s">
        <v>79</v>
      </c>
      <c r="O3" s="196"/>
    </row>
    <row r="4" spans="2:15" ht="22.5" customHeight="1">
      <c r="B4" s="17"/>
      <c r="C4" s="17"/>
      <c r="D4" s="232" t="s">
        <v>38</v>
      </c>
      <c r="E4" s="232"/>
      <c r="F4" s="232"/>
      <c r="G4" s="68"/>
      <c r="H4" s="232" t="s">
        <v>36</v>
      </c>
      <c r="I4" s="232"/>
      <c r="J4" s="232"/>
      <c r="O4" s="196"/>
    </row>
    <row r="5" spans="3:15" ht="22.5" customHeight="1">
      <c r="C5" s="69"/>
      <c r="D5" s="79" t="s">
        <v>219</v>
      </c>
      <c r="E5" s="43"/>
      <c r="F5" s="79" t="s">
        <v>201</v>
      </c>
      <c r="G5" s="43"/>
      <c r="H5" s="79" t="s">
        <v>219</v>
      </c>
      <c r="I5" s="43"/>
      <c r="J5" s="79" t="s">
        <v>201</v>
      </c>
      <c r="O5" s="196"/>
    </row>
    <row r="6" spans="1:15" ht="22.5" customHeight="1">
      <c r="A6" s="64" t="s">
        <v>0</v>
      </c>
      <c r="B6" s="17" t="s">
        <v>1</v>
      </c>
      <c r="C6" s="69"/>
      <c r="D6" s="43">
        <v>2562</v>
      </c>
      <c r="E6" s="69"/>
      <c r="F6" s="43">
        <v>2561</v>
      </c>
      <c r="G6" s="43"/>
      <c r="H6" s="43">
        <v>2562</v>
      </c>
      <c r="I6" s="69"/>
      <c r="J6" s="43">
        <v>2561</v>
      </c>
      <c r="L6" s="198"/>
      <c r="M6" s="198"/>
      <c r="O6" s="196"/>
    </row>
    <row r="7" spans="1:15" ht="22.5" customHeight="1">
      <c r="A7" s="64"/>
      <c r="D7" s="150" t="s">
        <v>213</v>
      </c>
      <c r="E7" s="69"/>
      <c r="F7" s="47"/>
      <c r="G7" s="43"/>
      <c r="H7" s="150" t="s">
        <v>213</v>
      </c>
      <c r="I7" s="69"/>
      <c r="J7" s="47"/>
      <c r="O7" s="196"/>
    </row>
    <row r="8" spans="2:15" ht="22.5" customHeight="1">
      <c r="B8" s="17"/>
      <c r="C8" s="69"/>
      <c r="D8" s="43"/>
      <c r="E8" s="69"/>
      <c r="F8" s="145"/>
      <c r="G8" s="43"/>
      <c r="H8" s="43"/>
      <c r="I8" s="69"/>
      <c r="J8" s="145"/>
      <c r="O8" s="196"/>
    </row>
    <row r="9" spans="1:15" ht="22.5" customHeight="1">
      <c r="A9" s="85" t="s">
        <v>120</v>
      </c>
      <c r="C9" s="13"/>
      <c r="D9" s="34"/>
      <c r="E9" s="34"/>
      <c r="F9" s="34"/>
      <c r="G9" s="34"/>
      <c r="H9" s="34"/>
      <c r="I9" s="34"/>
      <c r="J9" s="34"/>
      <c r="O9" s="196"/>
    </row>
    <row r="10" spans="1:15" ht="22.5" customHeight="1">
      <c r="A10" s="67" t="s">
        <v>2</v>
      </c>
      <c r="C10" s="13"/>
      <c r="D10" s="13">
        <v>49683227</v>
      </c>
      <c r="E10" s="13"/>
      <c r="F10" s="13">
        <v>31478037</v>
      </c>
      <c r="G10" s="13"/>
      <c r="H10" s="8">
        <v>3786152</v>
      </c>
      <c r="I10" s="13"/>
      <c r="J10" s="8">
        <v>4405856</v>
      </c>
      <c r="O10" s="196"/>
    </row>
    <row r="11" spans="1:15" ht="22.5" customHeight="1">
      <c r="A11" s="67" t="s">
        <v>143</v>
      </c>
      <c r="C11" s="13"/>
      <c r="D11" s="13">
        <v>2104102</v>
      </c>
      <c r="E11" s="13"/>
      <c r="F11" s="13">
        <v>1555490</v>
      </c>
      <c r="G11" s="13"/>
      <c r="H11" s="86">
        <v>0</v>
      </c>
      <c r="I11" s="13"/>
      <c r="J11" s="135">
        <v>0</v>
      </c>
      <c r="O11" s="196"/>
    </row>
    <row r="12" spans="1:15" ht="22.5" customHeight="1">
      <c r="A12" s="67" t="s">
        <v>121</v>
      </c>
      <c r="B12" s="2">
        <v>5</v>
      </c>
      <c r="C12" s="13"/>
      <c r="D12" s="13">
        <v>37556151</v>
      </c>
      <c r="E12" s="13"/>
      <c r="F12" s="13">
        <v>40749353</v>
      </c>
      <c r="G12" s="13"/>
      <c r="H12" s="33">
        <v>2859108</v>
      </c>
      <c r="I12" s="13"/>
      <c r="J12" s="8">
        <v>3050636</v>
      </c>
      <c r="O12" s="196"/>
    </row>
    <row r="13" spans="1:15" ht="22.5" customHeight="1">
      <c r="A13" s="77" t="s">
        <v>39</v>
      </c>
      <c r="B13" s="2">
        <v>4</v>
      </c>
      <c r="C13" s="13"/>
      <c r="D13" s="135">
        <v>0</v>
      </c>
      <c r="E13" s="13"/>
      <c r="F13" s="86">
        <v>0</v>
      </c>
      <c r="G13" s="13"/>
      <c r="H13" s="8">
        <v>44776000</v>
      </c>
      <c r="I13" s="13"/>
      <c r="J13" s="8">
        <v>60622000</v>
      </c>
      <c r="O13" s="196"/>
    </row>
    <row r="14" spans="1:15" ht="22.5" customHeight="1">
      <c r="A14" s="77" t="s">
        <v>195</v>
      </c>
      <c r="B14" s="2">
        <v>4</v>
      </c>
      <c r="C14" s="13"/>
      <c r="D14" s="135">
        <v>27936</v>
      </c>
      <c r="E14" s="13"/>
      <c r="F14" s="219">
        <v>16624</v>
      </c>
      <c r="G14" s="13"/>
      <c r="H14" s="135">
        <v>0</v>
      </c>
      <c r="I14" s="13"/>
      <c r="J14" s="135">
        <v>0</v>
      </c>
      <c r="O14" s="196"/>
    </row>
    <row r="15" spans="1:10" ht="22.5" customHeight="1">
      <c r="A15" s="27" t="s">
        <v>3</v>
      </c>
      <c r="C15" s="13"/>
      <c r="D15" s="13">
        <v>59121437</v>
      </c>
      <c r="E15" s="13"/>
      <c r="F15" s="13">
        <v>59631804</v>
      </c>
      <c r="G15" s="13"/>
      <c r="H15" s="8">
        <v>3100031</v>
      </c>
      <c r="I15" s="13"/>
      <c r="J15" s="8">
        <v>3660905</v>
      </c>
    </row>
    <row r="16" spans="1:10" ht="22.5" customHeight="1">
      <c r="A16" s="31" t="s">
        <v>108</v>
      </c>
      <c r="C16" s="13"/>
      <c r="D16" s="13">
        <v>35811516</v>
      </c>
      <c r="E16" s="13"/>
      <c r="F16" s="13">
        <v>34677589</v>
      </c>
      <c r="G16" s="13"/>
      <c r="H16" s="8">
        <v>1015835</v>
      </c>
      <c r="I16" s="13"/>
      <c r="J16" s="8">
        <v>847253</v>
      </c>
    </row>
    <row r="17" spans="1:10" ht="22.5" customHeight="1">
      <c r="A17" s="27" t="s">
        <v>74</v>
      </c>
      <c r="B17" s="2">
        <v>4</v>
      </c>
      <c r="C17" s="13"/>
      <c r="D17" s="13">
        <v>10761460</v>
      </c>
      <c r="E17" s="13"/>
      <c r="F17" s="13">
        <v>8120183</v>
      </c>
      <c r="G17" s="13"/>
      <c r="H17" s="86">
        <v>0</v>
      </c>
      <c r="I17" s="13"/>
      <c r="J17" s="135">
        <v>0</v>
      </c>
    </row>
    <row r="18" spans="1:10" ht="22.5" customHeight="1">
      <c r="A18" s="27" t="s">
        <v>75</v>
      </c>
      <c r="C18" s="13"/>
      <c r="D18" s="13">
        <v>2336909</v>
      </c>
      <c r="E18" s="13"/>
      <c r="F18" s="13">
        <v>2155930</v>
      </c>
      <c r="G18" s="13"/>
      <c r="H18" s="86">
        <v>191650</v>
      </c>
      <c r="I18" s="13"/>
      <c r="J18" s="8">
        <v>181016</v>
      </c>
    </row>
    <row r="19" spans="1:10" ht="22.5" customHeight="1">
      <c r="A19" s="31" t="s">
        <v>116</v>
      </c>
      <c r="B19" s="2">
        <v>4</v>
      </c>
      <c r="C19" s="13"/>
      <c r="D19" s="13">
        <v>152785</v>
      </c>
      <c r="E19" s="13"/>
      <c r="F19" s="13">
        <v>201159</v>
      </c>
      <c r="G19" s="13"/>
      <c r="H19" s="8">
        <v>7083237</v>
      </c>
      <c r="I19" s="13"/>
      <c r="J19" s="135">
        <v>3228208</v>
      </c>
    </row>
    <row r="20" spans="1:10" ht="22.5" customHeight="1">
      <c r="A20" s="67" t="s">
        <v>70</v>
      </c>
      <c r="C20" s="13"/>
      <c r="D20" s="88"/>
      <c r="E20" s="13"/>
      <c r="F20" s="88"/>
      <c r="G20" s="13"/>
      <c r="H20" s="8"/>
      <c r="I20" s="13"/>
      <c r="J20" s="8"/>
    </row>
    <row r="21" spans="1:10" ht="22.5" customHeight="1">
      <c r="A21" s="27" t="s">
        <v>71</v>
      </c>
      <c r="C21" s="13"/>
      <c r="D21" s="13">
        <v>759500</v>
      </c>
      <c r="E21" s="13"/>
      <c r="F21" s="13">
        <v>1134452</v>
      </c>
      <c r="G21" s="13"/>
      <c r="H21" s="86">
        <v>0</v>
      </c>
      <c r="I21" s="13"/>
      <c r="J21" s="135">
        <v>0</v>
      </c>
    </row>
    <row r="22" spans="1:10" ht="22.5" customHeight="1">
      <c r="A22" s="27" t="s">
        <v>4</v>
      </c>
      <c r="C22" s="13"/>
      <c r="D22" s="13">
        <v>6186025</v>
      </c>
      <c r="E22" s="13"/>
      <c r="F22" s="13">
        <v>5822133</v>
      </c>
      <c r="G22" s="13"/>
      <c r="H22" s="86">
        <v>597927</v>
      </c>
      <c r="I22" s="13"/>
      <c r="J22" s="135">
        <v>32115</v>
      </c>
    </row>
    <row r="23" spans="1:10" ht="22.5" customHeight="1">
      <c r="A23" s="220" t="s">
        <v>272</v>
      </c>
      <c r="C23" s="13"/>
      <c r="D23" s="13"/>
      <c r="E23" s="13"/>
      <c r="F23" s="13"/>
      <c r="G23" s="13"/>
      <c r="H23" s="86"/>
      <c r="I23" s="13"/>
      <c r="J23" s="135"/>
    </row>
    <row r="24" spans="1:10" ht="22.5" customHeight="1">
      <c r="A24" s="220" t="s">
        <v>273</v>
      </c>
      <c r="B24" s="2">
        <v>7</v>
      </c>
      <c r="C24" s="13"/>
      <c r="D24" s="74">
        <v>0</v>
      </c>
      <c r="E24" s="13"/>
      <c r="F24" s="74">
        <v>0</v>
      </c>
      <c r="G24" s="13"/>
      <c r="H24" s="74">
        <v>1248411</v>
      </c>
      <c r="I24" s="13"/>
      <c r="J24" s="221">
        <v>0</v>
      </c>
    </row>
    <row r="25" spans="1:10" ht="22.5" customHeight="1">
      <c r="A25" s="70" t="s">
        <v>5</v>
      </c>
      <c r="B25" s="12"/>
      <c r="C25" s="16"/>
      <c r="D25" s="72">
        <f>SUM(D9:D24)</f>
        <v>204501048</v>
      </c>
      <c r="E25" s="16"/>
      <c r="F25" s="72">
        <f>SUM(F9:F24)</f>
        <v>185542754</v>
      </c>
      <c r="G25" s="16"/>
      <c r="H25" s="72">
        <f>SUM(H10:H24)</f>
        <v>64658351</v>
      </c>
      <c r="I25" s="16"/>
      <c r="J25" s="72">
        <f>SUM(J10:J24)</f>
        <v>76027989</v>
      </c>
    </row>
    <row r="26" spans="1:10" ht="22.5" customHeight="1">
      <c r="A26" s="93"/>
      <c r="B26" s="17"/>
      <c r="C26" s="34"/>
      <c r="D26" s="88"/>
      <c r="E26" s="34"/>
      <c r="F26" s="88"/>
      <c r="G26" s="34"/>
      <c r="H26" s="25"/>
      <c r="I26" s="34"/>
      <c r="J26" s="25"/>
    </row>
    <row r="27" spans="1:10" ht="22.5" customHeight="1">
      <c r="A27" s="218"/>
      <c r="B27" s="17"/>
      <c r="C27" s="34"/>
      <c r="D27" s="23"/>
      <c r="E27" s="34"/>
      <c r="F27" s="23"/>
      <c r="G27" s="34"/>
      <c r="H27" s="215"/>
      <c r="I27" s="34"/>
      <c r="J27" s="25"/>
    </row>
    <row r="28" spans="1:22" s="4" customFormat="1" ht="22.5" customHeight="1">
      <c r="A28" s="78"/>
      <c r="B28" s="216"/>
      <c r="C28" s="52"/>
      <c r="D28" s="52"/>
      <c r="E28" s="52"/>
      <c r="F28" s="52"/>
      <c r="G28" s="52"/>
      <c r="H28" s="52"/>
      <c r="I28" s="52"/>
      <c r="J28" s="52"/>
      <c r="L28" s="199"/>
      <c r="M28" s="199"/>
      <c r="N28" s="199"/>
      <c r="O28" s="9"/>
      <c r="P28" s="201"/>
      <c r="Q28" s="201"/>
      <c r="R28" s="201"/>
      <c r="V28" s="9"/>
    </row>
    <row r="29" spans="1:22" s="4" customFormat="1" ht="22.5" customHeight="1">
      <c r="A29" s="78"/>
      <c r="B29" s="216"/>
      <c r="C29" s="52"/>
      <c r="D29" s="52"/>
      <c r="E29" s="52"/>
      <c r="F29" s="49"/>
      <c r="G29" s="52"/>
      <c r="H29" s="52"/>
      <c r="I29" s="52"/>
      <c r="J29" s="49"/>
      <c r="L29" s="199"/>
      <c r="M29" s="199"/>
      <c r="N29" s="199"/>
      <c r="O29" s="9"/>
      <c r="P29" s="201"/>
      <c r="Q29" s="201"/>
      <c r="R29" s="201"/>
      <c r="V29" s="9"/>
    </row>
    <row r="30" ht="22.5" customHeight="1">
      <c r="A30" s="64" t="s">
        <v>37</v>
      </c>
    </row>
    <row r="31" ht="22.5" customHeight="1">
      <c r="A31" s="64" t="s">
        <v>81</v>
      </c>
    </row>
    <row r="32" spans="1:10" ht="22.5" customHeight="1">
      <c r="A32" s="70"/>
      <c r="J32" s="130" t="s">
        <v>79</v>
      </c>
    </row>
    <row r="33" spans="2:10" ht="22.5" customHeight="1">
      <c r="B33" s="17"/>
      <c r="C33" s="17"/>
      <c r="D33" s="232" t="s">
        <v>38</v>
      </c>
      <c r="E33" s="232"/>
      <c r="F33" s="232"/>
      <c r="G33" s="68"/>
      <c r="H33" s="232" t="s">
        <v>36</v>
      </c>
      <c r="I33" s="232"/>
      <c r="J33" s="232"/>
    </row>
    <row r="34" spans="2:10" ht="22.5" customHeight="1">
      <c r="B34" s="17"/>
      <c r="C34" s="17"/>
      <c r="D34" s="79" t="s">
        <v>219</v>
      </c>
      <c r="E34" s="43"/>
      <c r="F34" s="79" t="s">
        <v>201</v>
      </c>
      <c r="G34" s="43"/>
      <c r="H34" s="79" t="s">
        <v>219</v>
      </c>
      <c r="I34" s="43"/>
      <c r="J34" s="79" t="s">
        <v>201</v>
      </c>
    </row>
    <row r="35" spans="1:10" ht="22.5" customHeight="1">
      <c r="A35" s="64" t="s">
        <v>76</v>
      </c>
      <c r="B35" s="17" t="s">
        <v>1</v>
      </c>
      <c r="C35" s="17"/>
      <c r="D35" s="43">
        <v>2562</v>
      </c>
      <c r="E35" s="69"/>
      <c r="F35" s="43">
        <v>2561</v>
      </c>
      <c r="G35" s="43"/>
      <c r="H35" s="43">
        <v>2562</v>
      </c>
      <c r="I35" s="69"/>
      <c r="J35" s="43">
        <v>2561</v>
      </c>
    </row>
    <row r="36" spans="3:10" ht="22.5" customHeight="1">
      <c r="C36" s="69"/>
      <c r="D36" s="150" t="s">
        <v>213</v>
      </c>
      <c r="E36" s="69"/>
      <c r="F36" s="47"/>
      <c r="G36" s="43"/>
      <c r="H36" s="150" t="s">
        <v>213</v>
      </c>
      <c r="I36" s="69"/>
      <c r="J36" s="47"/>
    </row>
    <row r="37" spans="1:10" ht="22.5" customHeight="1">
      <c r="A37" s="64"/>
      <c r="B37" s="17"/>
      <c r="C37" s="69"/>
      <c r="D37" s="43"/>
      <c r="E37" s="69"/>
      <c r="F37" s="84"/>
      <c r="G37" s="43"/>
      <c r="H37" s="43"/>
      <c r="I37" s="69"/>
      <c r="J37" s="84"/>
    </row>
    <row r="38" spans="1:10" ht="22.5" customHeight="1">
      <c r="A38" s="85" t="s">
        <v>6</v>
      </c>
      <c r="C38" s="13"/>
      <c r="D38" s="34"/>
      <c r="E38" s="34"/>
      <c r="F38" s="34"/>
      <c r="G38" s="34"/>
      <c r="H38" s="34"/>
      <c r="I38" s="34"/>
      <c r="J38" s="34"/>
    </row>
    <row r="39" spans="1:10" ht="22.5" customHeight="1">
      <c r="A39" s="35" t="s">
        <v>82</v>
      </c>
      <c r="B39" s="2">
        <v>6</v>
      </c>
      <c r="C39" s="13"/>
      <c r="D39" s="25">
        <v>4853672</v>
      </c>
      <c r="E39" s="34"/>
      <c r="F39" s="25">
        <v>4261522</v>
      </c>
      <c r="G39" s="34"/>
      <c r="H39" s="86">
        <v>0</v>
      </c>
      <c r="I39" s="34"/>
      <c r="J39" s="86">
        <v>0</v>
      </c>
    </row>
    <row r="40" spans="1:10" ht="22.5" customHeight="1">
      <c r="A40" s="77" t="s">
        <v>58</v>
      </c>
      <c r="B40" s="2">
        <v>7</v>
      </c>
      <c r="C40" s="13"/>
      <c r="D40" s="86">
        <v>0</v>
      </c>
      <c r="E40" s="13"/>
      <c r="F40" s="86">
        <v>0</v>
      </c>
      <c r="G40" s="13"/>
      <c r="H40" s="23">
        <v>159997088</v>
      </c>
      <c r="I40" s="13"/>
      <c r="J40" s="23">
        <v>151976480</v>
      </c>
    </row>
    <row r="41" spans="1:10" ht="22.5" customHeight="1">
      <c r="A41" s="119" t="s">
        <v>148</v>
      </c>
      <c r="B41" s="2">
        <v>8</v>
      </c>
      <c r="C41" s="13"/>
      <c r="D41" s="25">
        <v>94521143</v>
      </c>
      <c r="E41" s="13"/>
      <c r="F41" s="25">
        <v>96125533</v>
      </c>
      <c r="G41" s="13"/>
      <c r="H41" s="34">
        <v>334809</v>
      </c>
      <c r="I41" s="13"/>
      <c r="J41" s="34">
        <v>334809</v>
      </c>
    </row>
    <row r="42" spans="1:10" ht="22.5" customHeight="1">
      <c r="A42" s="35" t="s">
        <v>149</v>
      </c>
      <c r="B42" s="2">
        <v>9</v>
      </c>
      <c r="C42" s="13"/>
      <c r="D42" s="25">
        <v>9627959</v>
      </c>
      <c r="E42" s="13"/>
      <c r="F42" s="25">
        <v>9595506</v>
      </c>
      <c r="G42" s="13"/>
      <c r="H42" s="36">
        <v>4360381</v>
      </c>
      <c r="I42" s="34"/>
      <c r="J42" s="11">
        <v>4360381</v>
      </c>
    </row>
    <row r="43" spans="1:10" ht="22.5" customHeight="1">
      <c r="A43" s="35" t="s">
        <v>59</v>
      </c>
      <c r="C43" s="13"/>
      <c r="D43" s="8">
        <v>1118364</v>
      </c>
      <c r="E43" s="13"/>
      <c r="F43" s="8">
        <v>1504511</v>
      </c>
      <c r="G43" s="13"/>
      <c r="H43" s="34">
        <v>150291</v>
      </c>
      <c r="I43" s="13"/>
      <c r="J43" s="34">
        <v>150291</v>
      </c>
    </row>
    <row r="44" spans="1:16" ht="22.5" customHeight="1">
      <c r="A44" s="35" t="s">
        <v>111</v>
      </c>
      <c r="C44" s="13"/>
      <c r="D44" s="8">
        <v>1023</v>
      </c>
      <c r="E44" s="13"/>
      <c r="F44" s="8">
        <v>33313</v>
      </c>
      <c r="G44" s="13"/>
      <c r="H44" s="86">
        <v>0</v>
      </c>
      <c r="I44" s="34"/>
      <c r="J44" s="86">
        <v>0</v>
      </c>
      <c r="P44" s="211"/>
    </row>
    <row r="45" spans="1:10" ht="22.5" customHeight="1">
      <c r="A45" s="67" t="s">
        <v>43</v>
      </c>
      <c r="B45" s="2">
        <v>4</v>
      </c>
      <c r="C45" s="13"/>
      <c r="D45" s="86">
        <v>0</v>
      </c>
      <c r="E45" s="13"/>
      <c r="F45" s="86">
        <v>0</v>
      </c>
      <c r="G45" s="13"/>
      <c r="H45" s="34">
        <v>19723891</v>
      </c>
      <c r="I45" s="13"/>
      <c r="J45" s="34">
        <v>15673186</v>
      </c>
    </row>
    <row r="46" spans="1:10" ht="22.5" customHeight="1">
      <c r="A46" s="77" t="s">
        <v>196</v>
      </c>
      <c r="B46" s="2">
        <v>4</v>
      </c>
      <c r="C46" s="13"/>
      <c r="D46" s="86">
        <v>0</v>
      </c>
      <c r="E46" s="13"/>
      <c r="F46" s="36">
        <v>6150</v>
      </c>
      <c r="G46" s="13"/>
      <c r="H46" s="86">
        <v>0</v>
      </c>
      <c r="I46" s="13"/>
      <c r="J46" s="86">
        <v>0</v>
      </c>
    </row>
    <row r="47" spans="1:10" ht="22.5" customHeight="1">
      <c r="A47" s="35" t="s">
        <v>83</v>
      </c>
      <c r="C47" s="13"/>
      <c r="D47" s="8">
        <v>1738743</v>
      </c>
      <c r="E47" s="13"/>
      <c r="F47" s="8">
        <v>1850902</v>
      </c>
      <c r="G47" s="13"/>
      <c r="H47" s="34">
        <v>354663</v>
      </c>
      <c r="I47" s="13"/>
      <c r="J47" s="34">
        <v>354663</v>
      </c>
    </row>
    <row r="48" spans="1:10" ht="22.5" customHeight="1">
      <c r="A48" s="35" t="s">
        <v>32</v>
      </c>
      <c r="C48" s="23"/>
      <c r="D48" s="8">
        <v>193389976</v>
      </c>
      <c r="E48" s="23"/>
      <c r="F48" s="8">
        <v>195200722</v>
      </c>
      <c r="G48" s="23"/>
      <c r="H48" s="34">
        <v>15445979</v>
      </c>
      <c r="I48" s="23"/>
      <c r="J48" s="34">
        <v>16218982</v>
      </c>
    </row>
    <row r="49" spans="1:10" ht="22.5" customHeight="1">
      <c r="A49" s="31" t="s">
        <v>109</v>
      </c>
      <c r="C49" s="23"/>
      <c r="D49" s="8">
        <v>8200510</v>
      </c>
      <c r="E49" s="23"/>
      <c r="F49" s="8">
        <v>8216165</v>
      </c>
      <c r="G49" s="23"/>
      <c r="H49" s="86">
        <v>0</v>
      </c>
      <c r="I49" s="34"/>
      <c r="J49" s="86">
        <v>0</v>
      </c>
    </row>
    <row r="50" spans="1:10" ht="22.5" customHeight="1">
      <c r="A50" s="35" t="s">
        <v>84</v>
      </c>
      <c r="C50" s="23"/>
      <c r="D50" s="8">
        <v>91845420</v>
      </c>
      <c r="E50" s="23"/>
      <c r="F50" s="8">
        <v>95428170</v>
      </c>
      <c r="G50" s="23"/>
      <c r="H50" s="86">
        <v>0</v>
      </c>
      <c r="I50" s="34"/>
      <c r="J50" s="86">
        <v>0</v>
      </c>
    </row>
    <row r="51" spans="1:10" ht="22.5" customHeight="1">
      <c r="A51" s="35" t="s">
        <v>122</v>
      </c>
      <c r="C51" s="13"/>
      <c r="D51" s="8">
        <v>14907861</v>
      </c>
      <c r="E51" s="13"/>
      <c r="F51" s="8">
        <v>16211916</v>
      </c>
      <c r="G51" s="13"/>
      <c r="H51" s="13">
        <v>29748</v>
      </c>
      <c r="I51" s="13"/>
      <c r="J51" s="13">
        <v>32632</v>
      </c>
    </row>
    <row r="52" spans="1:10" ht="22.5" customHeight="1">
      <c r="A52" s="67" t="s">
        <v>70</v>
      </c>
      <c r="C52" s="13"/>
      <c r="D52" s="8"/>
      <c r="E52" s="13"/>
      <c r="F52" s="8"/>
      <c r="G52" s="13"/>
      <c r="H52" s="13"/>
      <c r="I52" s="13"/>
      <c r="J52" s="13"/>
    </row>
    <row r="53" spans="1:10" ht="22.5" customHeight="1">
      <c r="A53" s="27" t="s">
        <v>71</v>
      </c>
      <c r="C53" s="8"/>
      <c r="D53" s="8">
        <v>5900</v>
      </c>
      <c r="E53" s="8"/>
      <c r="F53" s="8">
        <v>1600</v>
      </c>
      <c r="G53" s="8"/>
      <c r="H53" s="86">
        <v>0</v>
      </c>
      <c r="I53" s="34"/>
      <c r="J53" s="86">
        <v>0</v>
      </c>
    </row>
    <row r="54" spans="1:10" ht="22.5" customHeight="1">
      <c r="A54" s="67" t="s">
        <v>123</v>
      </c>
      <c r="C54" s="13"/>
      <c r="D54" s="8">
        <v>3799089</v>
      </c>
      <c r="E54" s="13"/>
      <c r="F54" s="8">
        <v>3384069</v>
      </c>
      <c r="G54" s="13"/>
      <c r="H54" s="13">
        <v>1755001</v>
      </c>
      <c r="I54" s="13"/>
      <c r="J54" s="13">
        <v>1572692</v>
      </c>
    </row>
    <row r="55" spans="1:10" ht="22.5" customHeight="1">
      <c r="A55" s="35" t="s">
        <v>152</v>
      </c>
      <c r="C55" s="13"/>
      <c r="D55" s="8">
        <v>8240030</v>
      </c>
      <c r="E55" s="13"/>
      <c r="F55" s="8">
        <v>8301979</v>
      </c>
      <c r="G55" s="13"/>
      <c r="H55" s="86">
        <v>0</v>
      </c>
      <c r="I55" s="34"/>
      <c r="J55" s="86">
        <v>0</v>
      </c>
    </row>
    <row r="56" spans="1:10" ht="22.5" customHeight="1">
      <c r="A56" s="67" t="s">
        <v>7</v>
      </c>
      <c r="C56" s="13"/>
      <c r="D56" s="26">
        <v>3181219</v>
      </c>
      <c r="E56" s="13"/>
      <c r="F56" s="26">
        <v>2426039</v>
      </c>
      <c r="G56" s="13"/>
      <c r="H56" s="14">
        <v>196999</v>
      </c>
      <c r="I56" s="13"/>
      <c r="J56" s="14">
        <v>196110</v>
      </c>
    </row>
    <row r="57" spans="1:10" ht="22.5" customHeight="1">
      <c r="A57" s="70" t="s">
        <v>8</v>
      </c>
      <c r="B57" s="12"/>
      <c r="C57" s="16"/>
      <c r="D57" s="72">
        <f>SUM(D39:D56)</f>
        <v>435430909</v>
      </c>
      <c r="E57" s="16"/>
      <c r="F57" s="72">
        <f>SUM(F39:F56)</f>
        <v>442548097</v>
      </c>
      <c r="G57" s="16"/>
      <c r="H57" s="72">
        <f>SUM(H39:H56)</f>
        <v>202348850</v>
      </c>
      <c r="I57" s="16"/>
      <c r="J57" s="72">
        <f>SUM(J39:J56)</f>
        <v>190870226</v>
      </c>
    </row>
    <row r="58" spans="1:10" ht="22.5" customHeight="1">
      <c r="A58" s="70"/>
      <c r="B58" s="12"/>
      <c r="C58" s="16"/>
      <c r="D58" s="16"/>
      <c r="E58" s="16"/>
      <c r="F58" s="16"/>
      <c r="G58" s="16"/>
      <c r="H58" s="16"/>
      <c r="I58" s="16"/>
      <c r="J58" s="16"/>
    </row>
    <row r="59" spans="1:10" ht="22.5" customHeight="1" thickBot="1">
      <c r="A59" s="70" t="s">
        <v>9</v>
      </c>
      <c r="B59" s="12"/>
      <c r="C59" s="16"/>
      <c r="D59" s="90">
        <f>+D57+D25</f>
        <v>639931957</v>
      </c>
      <c r="E59" s="16"/>
      <c r="F59" s="90">
        <f>+F57+F25</f>
        <v>628090851</v>
      </c>
      <c r="G59" s="16"/>
      <c r="H59" s="90">
        <f>+H57+H25</f>
        <v>267007201</v>
      </c>
      <c r="I59" s="16"/>
      <c r="J59" s="90">
        <f>+J57+J25</f>
        <v>266898215</v>
      </c>
    </row>
    <row r="60" spans="1:10" ht="22.5" customHeight="1" thickTop="1">
      <c r="A60" s="93"/>
      <c r="B60" s="17"/>
      <c r="C60" s="34"/>
      <c r="D60" s="25"/>
      <c r="E60" s="34"/>
      <c r="F60" s="25"/>
      <c r="G60" s="34"/>
      <c r="H60" s="34"/>
      <c r="I60" s="34"/>
      <c r="J60" s="34"/>
    </row>
    <row r="61" spans="1:22" s="4" customFormat="1" ht="22.5" customHeight="1">
      <c r="A61" s="78"/>
      <c r="B61" s="216"/>
      <c r="C61" s="52"/>
      <c r="D61" s="52"/>
      <c r="E61" s="52"/>
      <c r="F61" s="52"/>
      <c r="G61" s="52"/>
      <c r="H61" s="52"/>
      <c r="I61" s="52"/>
      <c r="J61" s="52"/>
      <c r="L61" s="200"/>
      <c r="M61" s="200"/>
      <c r="N61" s="200"/>
      <c r="O61" s="137"/>
      <c r="P61" s="201"/>
      <c r="Q61" s="201"/>
      <c r="R61" s="201"/>
      <c r="S61" s="146"/>
      <c r="V61" s="9"/>
    </row>
    <row r="62" spans="1:22" s="4" customFormat="1" ht="22.5" customHeight="1">
      <c r="A62" s="78"/>
      <c r="B62" s="216"/>
      <c r="C62" s="52"/>
      <c r="D62" s="52"/>
      <c r="E62" s="52"/>
      <c r="F62" s="52"/>
      <c r="G62" s="52"/>
      <c r="H62" s="52"/>
      <c r="I62" s="52"/>
      <c r="J62" s="52"/>
      <c r="L62" s="199"/>
      <c r="M62" s="199"/>
      <c r="N62" s="199"/>
      <c r="O62" s="9"/>
      <c r="P62" s="202"/>
      <c r="Q62" s="202"/>
      <c r="R62" s="202"/>
      <c r="V62" s="9"/>
    </row>
    <row r="63" ht="22.5" customHeight="1">
      <c r="A63" s="64" t="s">
        <v>37</v>
      </c>
    </row>
    <row r="64" ht="22.5" customHeight="1">
      <c r="A64" s="64" t="s">
        <v>81</v>
      </c>
    </row>
    <row r="65" spans="1:10" ht="22.5" customHeight="1">
      <c r="A65" s="70"/>
      <c r="J65" s="130" t="s">
        <v>79</v>
      </c>
    </row>
    <row r="66" spans="2:10" ht="22.5" customHeight="1">
      <c r="B66" s="17"/>
      <c r="C66" s="17"/>
      <c r="D66" s="232" t="s">
        <v>38</v>
      </c>
      <c r="E66" s="232"/>
      <c r="F66" s="232"/>
      <c r="G66" s="68"/>
      <c r="H66" s="232" t="s">
        <v>36</v>
      </c>
      <c r="I66" s="232"/>
      <c r="J66" s="232"/>
    </row>
    <row r="67" spans="2:10" ht="22.5" customHeight="1">
      <c r="B67" s="17"/>
      <c r="C67" s="17"/>
      <c r="D67" s="79" t="s">
        <v>219</v>
      </c>
      <c r="E67" s="43"/>
      <c r="F67" s="79" t="s">
        <v>201</v>
      </c>
      <c r="G67" s="43"/>
      <c r="H67" s="79" t="s">
        <v>219</v>
      </c>
      <c r="I67" s="43"/>
      <c r="J67" s="79" t="s">
        <v>201</v>
      </c>
    </row>
    <row r="68" spans="1:10" ht="22.5" customHeight="1">
      <c r="A68" s="64" t="s">
        <v>10</v>
      </c>
      <c r="B68" s="17" t="s">
        <v>1</v>
      </c>
      <c r="D68" s="43">
        <v>2562</v>
      </c>
      <c r="E68" s="69"/>
      <c r="F68" s="43">
        <v>2561</v>
      </c>
      <c r="G68" s="43"/>
      <c r="H68" s="43">
        <v>2562</v>
      </c>
      <c r="I68" s="69"/>
      <c r="J68" s="43">
        <v>2561</v>
      </c>
    </row>
    <row r="69" spans="3:11" ht="22.5" customHeight="1">
      <c r="C69" s="69"/>
      <c r="D69" s="150" t="s">
        <v>213</v>
      </c>
      <c r="E69" s="69"/>
      <c r="F69" s="47"/>
      <c r="G69" s="43"/>
      <c r="H69" s="150" t="s">
        <v>213</v>
      </c>
      <c r="I69" s="69"/>
      <c r="J69" s="47"/>
      <c r="K69" s="45"/>
    </row>
    <row r="70" spans="1:11" ht="22.5" customHeight="1">
      <c r="A70" s="64"/>
      <c r="B70" s="17"/>
      <c r="C70" s="69"/>
      <c r="D70" s="43"/>
      <c r="E70" s="69"/>
      <c r="F70" s="43"/>
      <c r="G70" s="43"/>
      <c r="H70" s="43"/>
      <c r="I70" s="69"/>
      <c r="J70" s="43"/>
      <c r="K70" s="45"/>
    </row>
    <row r="71" spans="1:10" ht="22.5" customHeight="1">
      <c r="A71" s="85" t="s">
        <v>11</v>
      </c>
      <c r="B71" s="17"/>
      <c r="C71" s="13"/>
      <c r="D71" s="34"/>
      <c r="E71" s="34"/>
      <c r="F71" s="34"/>
      <c r="G71" s="34"/>
      <c r="H71" s="34"/>
      <c r="I71" s="34"/>
      <c r="J71" s="34"/>
    </row>
    <row r="72" spans="1:10" ht="22.5" customHeight="1">
      <c r="A72" s="67" t="s">
        <v>51</v>
      </c>
      <c r="C72" s="75"/>
      <c r="D72" s="75"/>
      <c r="E72" s="75"/>
      <c r="F72" s="75"/>
      <c r="G72" s="75"/>
      <c r="H72" s="75"/>
      <c r="I72" s="75"/>
      <c r="J72" s="75"/>
    </row>
    <row r="73" spans="1:10" ht="22.5" customHeight="1">
      <c r="A73" s="35" t="s">
        <v>124</v>
      </c>
      <c r="C73" s="13"/>
      <c r="D73" s="91">
        <v>65669491</v>
      </c>
      <c r="E73" s="13"/>
      <c r="F73" s="91">
        <v>61312159</v>
      </c>
      <c r="G73" s="13"/>
      <c r="H73" s="13">
        <v>2770</v>
      </c>
      <c r="I73" s="13"/>
      <c r="J73" s="13">
        <v>2463</v>
      </c>
    </row>
    <row r="74" spans="1:10" ht="22.5" customHeight="1">
      <c r="A74" s="35" t="s">
        <v>112</v>
      </c>
      <c r="C74" s="13"/>
      <c r="D74" s="91">
        <v>28512102</v>
      </c>
      <c r="E74" s="13"/>
      <c r="F74" s="91">
        <v>32243942</v>
      </c>
      <c r="G74" s="13"/>
      <c r="H74" s="91">
        <v>15900325</v>
      </c>
      <c r="I74" s="13"/>
      <c r="J74" s="91">
        <v>17204109</v>
      </c>
    </row>
    <row r="75" spans="1:10" ht="22.5" customHeight="1">
      <c r="A75" s="67" t="s">
        <v>41</v>
      </c>
      <c r="B75" s="2">
        <v>4</v>
      </c>
      <c r="C75" s="13"/>
      <c r="D75" s="8">
        <v>35682096</v>
      </c>
      <c r="E75" s="13"/>
      <c r="F75" s="8">
        <v>35458644</v>
      </c>
      <c r="G75" s="13"/>
      <c r="H75" s="13">
        <v>1244594</v>
      </c>
      <c r="I75" s="13"/>
      <c r="J75" s="13">
        <v>1245798</v>
      </c>
    </row>
    <row r="76" spans="1:10" ht="22.5" customHeight="1">
      <c r="A76" s="35" t="s">
        <v>150</v>
      </c>
      <c r="B76" s="2">
        <v>4</v>
      </c>
      <c r="C76" s="13"/>
      <c r="D76" s="8">
        <v>616692</v>
      </c>
      <c r="E76" s="13"/>
      <c r="F76" s="8">
        <v>660716</v>
      </c>
      <c r="G76" s="13"/>
      <c r="H76" s="86">
        <v>0</v>
      </c>
      <c r="I76" s="13"/>
      <c r="J76" s="86">
        <v>0</v>
      </c>
    </row>
    <row r="77" spans="1:10" ht="22.5" customHeight="1">
      <c r="A77" s="35" t="s">
        <v>215</v>
      </c>
      <c r="C77" s="13"/>
      <c r="E77" s="13"/>
      <c r="G77" s="13"/>
      <c r="H77" s="73"/>
      <c r="I77" s="13"/>
      <c r="J77" s="222"/>
    </row>
    <row r="78" spans="1:10" ht="22.5" customHeight="1">
      <c r="A78" s="35" t="s">
        <v>40</v>
      </c>
      <c r="C78" s="13"/>
      <c r="D78" s="8">
        <v>37654466</v>
      </c>
      <c r="E78" s="13"/>
      <c r="F78" s="8">
        <v>27128370</v>
      </c>
      <c r="G78" s="13"/>
      <c r="H78" s="73">
        <v>18496074</v>
      </c>
      <c r="I78" s="13"/>
      <c r="J78" s="222">
        <v>8500000</v>
      </c>
    </row>
    <row r="79" spans="1:10" ht="22.5" customHeight="1">
      <c r="A79" s="67" t="s">
        <v>53</v>
      </c>
      <c r="C79" s="13"/>
      <c r="D79" s="11">
        <v>13904352</v>
      </c>
      <c r="E79" s="13"/>
      <c r="F79" s="11">
        <v>11555211</v>
      </c>
      <c r="G79" s="13"/>
      <c r="H79" s="13">
        <v>519865</v>
      </c>
      <c r="I79" s="13"/>
      <c r="J79" s="13">
        <v>200756</v>
      </c>
    </row>
    <row r="80" spans="1:10" ht="22.5" customHeight="1">
      <c r="A80" s="67" t="s">
        <v>33</v>
      </c>
      <c r="C80" s="13"/>
      <c r="D80" s="8">
        <v>1525483</v>
      </c>
      <c r="E80" s="13"/>
      <c r="F80" s="8">
        <v>1256492</v>
      </c>
      <c r="G80" s="13"/>
      <c r="H80" s="86">
        <v>0</v>
      </c>
      <c r="I80" s="13"/>
      <c r="J80" s="86">
        <v>0</v>
      </c>
    </row>
    <row r="81" spans="1:14" ht="22.5" customHeight="1">
      <c r="A81" s="67" t="s">
        <v>12</v>
      </c>
      <c r="B81" s="2" t="s">
        <v>50</v>
      </c>
      <c r="C81" s="13"/>
      <c r="D81" s="26">
        <v>12319629</v>
      </c>
      <c r="E81" s="13"/>
      <c r="F81" s="26">
        <v>12596625</v>
      </c>
      <c r="G81" s="13"/>
      <c r="H81" s="14">
        <v>1527717</v>
      </c>
      <c r="I81" s="13"/>
      <c r="J81" s="14">
        <v>1649944</v>
      </c>
      <c r="L81" s="33"/>
      <c r="N81" s="8"/>
    </row>
    <row r="82" spans="1:12" ht="22.5" customHeight="1">
      <c r="A82" s="70" t="s">
        <v>13</v>
      </c>
      <c r="B82" s="12"/>
      <c r="C82" s="16"/>
      <c r="D82" s="72">
        <f>SUM(D73:D81)</f>
        <v>195884311</v>
      </c>
      <c r="E82" s="16"/>
      <c r="F82" s="72">
        <f>SUM(F73:F81)</f>
        <v>182212159</v>
      </c>
      <c r="G82" s="16"/>
      <c r="H82" s="72">
        <f>SUM(H73:H81)</f>
        <v>37691345</v>
      </c>
      <c r="I82" s="16"/>
      <c r="J82" s="72">
        <f>SUM(J73:J81)</f>
        <v>28803070</v>
      </c>
      <c r="L82" s="33"/>
    </row>
    <row r="83" spans="3:10" ht="22.5" customHeight="1">
      <c r="C83" s="13"/>
      <c r="D83" s="13"/>
      <c r="E83" s="13"/>
      <c r="F83" s="13"/>
      <c r="G83" s="13"/>
      <c r="H83" s="13"/>
      <c r="I83" s="13"/>
      <c r="J83" s="13"/>
    </row>
    <row r="84" spans="1:10" ht="22.5" customHeight="1">
      <c r="A84" s="85" t="s">
        <v>125</v>
      </c>
      <c r="C84" s="13"/>
      <c r="D84" s="13"/>
      <c r="E84" s="13"/>
      <c r="F84" s="13"/>
      <c r="G84" s="13"/>
      <c r="H84" s="13"/>
      <c r="I84" s="13"/>
      <c r="J84" s="13"/>
    </row>
    <row r="85" spans="1:10" ht="22.5" customHeight="1">
      <c r="A85" s="77" t="s">
        <v>274</v>
      </c>
      <c r="B85" s="2">
        <v>11</v>
      </c>
      <c r="C85" s="13"/>
      <c r="D85" s="34">
        <v>207998704</v>
      </c>
      <c r="E85" s="34"/>
      <c r="F85" s="34">
        <v>208948336</v>
      </c>
      <c r="G85" s="34"/>
      <c r="H85" s="25">
        <v>85386614</v>
      </c>
      <c r="I85" s="34"/>
      <c r="J85" s="25">
        <v>95378585</v>
      </c>
    </row>
    <row r="86" spans="1:10" ht="22.5" customHeight="1">
      <c r="A86" s="67" t="s">
        <v>127</v>
      </c>
      <c r="C86" s="34"/>
      <c r="D86" s="34">
        <v>7833919</v>
      </c>
      <c r="E86" s="34"/>
      <c r="F86" s="34">
        <v>9087554</v>
      </c>
      <c r="G86" s="34"/>
      <c r="H86" s="86">
        <v>0</v>
      </c>
      <c r="I86" s="88"/>
      <c r="J86" s="86">
        <v>0</v>
      </c>
    </row>
    <row r="87" spans="1:10" ht="22.5" customHeight="1">
      <c r="A87" s="35" t="s">
        <v>197</v>
      </c>
      <c r="B87" s="2">
        <v>13</v>
      </c>
      <c r="C87" s="34"/>
      <c r="D87" s="34">
        <v>8076477</v>
      </c>
      <c r="E87" s="34"/>
      <c r="F87" s="34">
        <v>5966062</v>
      </c>
      <c r="G87" s="34"/>
      <c r="H87" s="86">
        <v>2342402</v>
      </c>
      <c r="I87" s="34"/>
      <c r="J87" s="135">
        <v>1688656</v>
      </c>
    </row>
    <row r="88" spans="1:22" s="4" customFormat="1" ht="22.5" customHeight="1">
      <c r="A88" s="67" t="s">
        <v>126</v>
      </c>
      <c r="B88" s="2"/>
      <c r="C88" s="34"/>
      <c r="D88" s="133">
        <v>3360104</v>
      </c>
      <c r="E88" s="34"/>
      <c r="F88" s="133">
        <v>3218486</v>
      </c>
      <c r="G88" s="34"/>
      <c r="H88" s="74">
        <v>0</v>
      </c>
      <c r="I88" s="25"/>
      <c r="J88" s="74">
        <v>0</v>
      </c>
      <c r="L88" s="199"/>
      <c r="M88" s="199"/>
      <c r="N88" s="199"/>
      <c r="O88" s="9"/>
      <c r="P88" s="201"/>
      <c r="Q88" s="201"/>
      <c r="R88" s="201"/>
      <c r="V88" s="9"/>
    </row>
    <row r="89" spans="1:10" ht="22.5" customHeight="1">
      <c r="A89" s="70" t="s">
        <v>14</v>
      </c>
      <c r="B89" s="12"/>
      <c r="C89" s="16"/>
      <c r="D89" s="62">
        <f>SUM(D85:D88)</f>
        <v>227269204</v>
      </c>
      <c r="E89" s="16"/>
      <c r="F89" s="62">
        <f>SUM(F85:F88)</f>
        <v>227220438</v>
      </c>
      <c r="G89" s="16"/>
      <c r="H89" s="62">
        <f>SUM(H85:H88)</f>
        <v>87729016</v>
      </c>
      <c r="I89" s="24"/>
      <c r="J89" s="62">
        <f>SUM(J85:J88)</f>
        <v>97067241</v>
      </c>
    </row>
    <row r="90" spans="1:10" ht="22.5" customHeight="1">
      <c r="A90" s="70"/>
      <c r="B90" s="12"/>
      <c r="C90" s="16"/>
      <c r="D90" s="16"/>
      <c r="E90" s="16"/>
      <c r="F90" s="16"/>
      <c r="G90" s="16"/>
      <c r="H90" s="16"/>
      <c r="I90" s="16"/>
      <c r="J90" s="16"/>
    </row>
    <row r="91" spans="1:11" ht="22.5" customHeight="1">
      <c r="A91" s="70" t="s">
        <v>15</v>
      </c>
      <c r="B91" s="12"/>
      <c r="C91" s="16"/>
      <c r="D91" s="62">
        <f>SUM(D82+D89)</f>
        <v>423153515</v>
      </c>
      <c r="E91" s="16"/>
      <c r="F91" s="62">
        <f>SUM(F82+F89)</f>
        <v>409432597</v>
      </c>
      <c r="G91" s="16"/>
      <c r="H91" s="62">
        <f>SUM(H82+H89)</f>
        <v>125420361</v>
      </c>
      <c r="I91" s="16"/>
      <c r="J91" s="62">
        <f>SUM(J82+J89)</f>
        <v>125870311</v>
      </c>
      <c r="K91" s="45"/>
    </row>
    <row r="92" spans="1:11" ht="22.5" customHeight="1">
      <c r="A92" s="93"/>
      <c r="B92" s="17"/>
      <c r="C92" s="34"/>
      <c r="D92" s="34"/>
      <c r="E92" s="34"/>
      <c r="F92" s="34"/>
      <c r="G92" s="34"/>
      <c r="H92" s="121"/>
      <c r="I92" s="88"/>
      <c r="J92" s="121"/>
      <c r="K92" s="45"/>
    </row>
    <row r="93" spans="1:22" s="4" customFormat="1" ht="22.5" customHeight="1">
      <c r="A93" s="78"/>
      <c r="B93" s="216"/>
      <c r="C93" s="52"/>
      <c r="D93" s="24"/>
      <c r="E93" s="52"/>
      <c r="F93" s="24"/>
      <c r="G93" s="52"/>
      <c r="H93" s="24"/>
      <c r="I93" s="52"/>
      <c r="J93" s="24"/>
      <c r="L93" s="199"/>
      <c r="M93" s="199"/>
      <c r="N93" s="199"/>
      <c r="O93" s="9"/>
      <c r="P93" s="201"/>
      <c r="Q93" s="201"/>
      <c r="R93" s="201"/>
      <c r="V93" s="9"/>
    </row>
    <row r="94" spans="1:10" ht="22.5" customHeight="1">
      <c r="A94" s="64" t="s">
        <v>37</v>
      </c>
      <c r="B94" s="65"/>
      <c r="C94" s="66"/>
      <c r="D94" s="66"/>
      <c r="E94" s="66"/>
      <c r="F94" s="66"/>
      <c r="G94" s="66"/>
      <c r="H94" s="66"/>
      <c r="I94" s="66"/>
      <c r="J94" s="66"/>
    </row>
    <row r="95" spans="1:10" ht="22.5" customHeight="1">
      <c r="A95" s="64" t="s">
        <v>81</v>
      </c>
      <c r="B95" s="65"/>
      <c r="C95" s="66"/>
      <c r="D95" s="66"/>
      <c r="E95" s="66"/>
      <c r="F95" s="66"/>
      <c r="G95" s="66"/>
      <c r="H95" s="66"/>
      <c r="I95" s="66"/>
      <c r="J95" s="66"/>
    </row>
    <row r="96" spans="1:10" ht="22.5" customHeight="1">
      <c r="A96" s="70"/>
      <c r="J96" s="130" t="s">
        <v>79</v>
      </c>
    </row>
    <row r="97" spans="2:10" ht="22.5" customHeight="1">
      <c r="B97" s="17"/>
      <c r="C97" s="17"/>
      <c r="D97" s="232" t="s">
        <v>38</v>
      </c>
      <c r="E97" s="232"/>
      <c r="F97" s="232"/>
      <c r="G97" s="68"/>
      <c r="H97" s="232" t="s">
        <v>36</v>
      </c>
      <c r="I97" s="232"/>
      <c r="J97" s="232"/>
    </row>
    <row r="98" spans="1:10" ht="22.5" customHeight="1">
      <c r="A98" s="3"/>
      <c r="B98" s="3"/>
      <c r="C98" s="69"/>
      <c r="D98" s="79" t="s">
        <v>219</v>
      </c>
      <c r="E98" s="43"/>
      <c r="F98" s="79" t="s">
        <v>201</v>
      </c>
      <c r="G98" s="43"/>
      <c r="H98" s="79" t="s">
        <v>219</v>
      </c>
      <c r="I98" s="43"/>
      <c r="J98" s="79" t="s">
        <v>201</v>
      </c>
    </row>
    <row r="99" spans="1:10" ht="22.5" customHeight="1">
      <c r="A99" s="64" t="s">
        <v>128</v>
      </c>
      <c r="B99" s="17"/>
      <c r="C99" s="69"/>
      <c r="D99" s="43">
        <v>2562</v>
      </c>
      <c r="E99" s="69"/>
      <c r="F99" s="43">
        <v>2561</v>
      </c>
      <c r="G99" s="43"/>
      <c r="H99" s="43">
        <v>2562</v>
      </c>
      <c r="I99" s="69"/>
      <c r="J99" s="43">
        <v>2561</v>
      </c>
    </row>
    <row r="100" spans="3:10" ht="22.5" customHeight="1">
      <c r="C100" s="69"/>
      <c r="D100" s="150" t="s">
        <v>213</v>
      </c>
      <c r="E100" s="69"/>
      <c r="F100" s="47"/>
      <c r="G100" s="43"/>
      <c r="H100" s="150" t="s">
        <v>213</v>
      </c>
      <c r="I100" s="69"/>
      <c r="J100" s="47"/>
    </row>
    <row r="101" spans="2:10" ht="22.5" customHeight="1">
      <c r="B101" s="17"/>
      <c r="D101" s="61"/>
      <c r="E101" s="45"/>
      <c r="F101" s="61"/>
      <c r="G101" s="43"/>
      <c r="H101" s="61"/>
      <c r="I101" s="45"/>
      <c r="J101" s="61"/>
    </row>
    <row r="102" spans="1:11" ht="22.5" customHeight="1">
      <c r="A102" s="85" t="s">
        <v>16</v>
      </c>
      <c r="B102" s="17"/>
      <c r="C102" s="75"/>
      <c r="D102" s="92"/>
      <c r="E102" s="92"/>
      <c r="F102" s="92"/>
      <c r="G102" s="92"/>
      <c r="H102" s="92"/>
      <c r="I102" s="92"/>
      <c r="J102" s="92"/>
      <c r="K102" s="45"/>
    </row>
    <row r="103" spans="1:11" ht="22.5" customHeight="1">
      <c r="A103" s="93" t="s">
        <v>17</v>
      </c>
      <c r="B103" s="17"/>
      <c r="C103" s="92"/>
      <c r="D103" s="92"/>
      <c r="E103" s="92"/>
      <c r="F103" s="92"/>
      <c r="G103" s="92"/>
      <c r="H103" s="92"/>
      <c r="I103" s="92"/>
      <c r="J103" s="92"/>
      <c r="K103" s="45"/>
    </row>
    <row r="104" spans="1:11" ht="22.5" customHeight="1" thickBot="1">
      <c r="A104" s="93" t="s">
        <v>129</v>
      </c>
      <c r="B104" s="17"/>
      <c r="C104" s="34"/>
      <c r="D104" s="94">
        <v>9291530</v>
      </c>
      <c r="E104" s="34"/>
      <c r="F104" s="94">
        <v>9291530</v>
      </c>
      <c r="G104" s="34"/>
      <c r="H104" s="76">
        <v>9291530</v>
      </c>
      <c r="I104" s="34"/>
      <c r="J104" s="76">
        <v>9291530</v>
      </c>
      <c r="K104" s="45"/>
    </row>
    <row r="105" spans="1:11" ht="22.5" customHeight="1" thickTop="1">
      <c r="A105" s="93" t="s">
        <v>130</v>
      </c>
      <c r="B105" s="17"/>
      <c r="C105" s="34"/>
      <c r="D105" s="8">
        <v>8611242</v>
      </c>
      <c r="E105" s="34"/>
      <c r="F105" s="8">
        <v>8611242</v>
      </c>
      <c r="G105" s="34"/>
      <c r="H105" s="36">
        <v>8611242</v>
      </c>
      <c r="I105" s="34"/>
      <c r="J105" s="11">
        <v>8611242</v>
      </c>
      <c r="K105" s="45"/>
    </row>
    <row r="106" spans="1:11" ht="22.5" customHeight="1">
      <c r="A106" s="95" t="s">
        <v>131</v>
      </c>
      <c r="C106" s="96"/>
      <c r="D106" s="96">
        <v>-2909249</v>
      </c>
      <c r="E106" s="96"/>
      <c r="F106" s="223">
        <v>-2909249</v>
      </c>
      <c r="G106" s="96"/>
      <c r="H106" s="86">
        <v>0</v>
      </c>
      <c r="I106" s="96"/>
      <c r="J106" s="135">
        <v>0</v>
      </c>
      <c r="K106" s="45"/>
    </row>
    <row r="107" spans="1:11" ht="22.5" customHeight="1">
      <c r="A107" s="93" t="s">
        <v>60</v>
      </c>
      <c r="C107" s="96"/>
      <c r="D107" s="97"/>
      <c r="E107" s="96"/>
      <c r="F107" s="97"/>
      <c r="G107" s="96"/>
      <c r="H107" s="96"/>
      <c r="I107" s="96"/>
      <c r="J107" s="96"/>
      <c r="K107" s="45"/>
    </row>
    <row r="108" spans="1:11" ht="22.5" customHeight="1">
      <c r="A108" s="67" t="s">
        <v>132</v>
      </c>
      <c r="B108" s="17"/>
      <c r="C108" s="34"/>
      <c r="D108" s="91">
        <v>57298909</v>
      </c>
      <c r="E108" s="34"/>
      <c r="F108" s="91">
        <v>57298909</v>
      </c>
      <c r="G108" s="34"/>
      <c r="H108" s="8">
        <v>56408882</v>
      </c>
      <c r="I108" s="34"/>
      <c r="J108" s="8">
        <v>56408882</v>
      </c>
      <c r="K108" s="45"/>
    </row>
    <row r="109" spans="1:11" ht="22.5" customHeight="1">
      <c r="A109" s="35" t="s">
        <v>198</v>
      </c>
      <c r="B109" s="17"/>
      <c r="C109" s="34"/>
      <c r="D109" s="91">
        <v>3470021</v>
      </c>
      <c r="E109" s="34"/>
      <c r="F109" s="91">
        <v>3470021</v>
      </c>
      <c r="G109" s="34"/>
      <c r="H109" s="36">
        <v>3470021</v>
      </c>
      <c r="I109" s="34"/>
      <c r="J109" s="11">
        <v>3470021</v>
      </c>
      <c r="K109" s="45"/>
    </row>
    <row r="110" spans="1:11" ht="22.5" customHeight="1">
      <c r="A110" s="35" t="s">
        <v>199</v>
      </c>
      <c r="B110" s="17"/>
      <c r="C110" s="34"/>
      <c r="D110" s="91"/>
      <c r="E110" s="34"/>
      <c r="F110" s="91"/>
      <c r="G110" s="34"/>
      <c r="H110" s="34"/>
      <c r="I110" s="34"/>
      <c r="J110" s="34"/>
      <c r="K110" s="45"/>
    </row>
    <row r="111" spans="1:11" ht="22.5" customHeight="1">
      <c r="A111" s="35" t="s">
        <v>200</v>
      </c>
      <c r="B111" s="17"/>
      <c r="C111" s="34"/>
      <c r="D111" s="91">
        <v>3736934</v>
      </c>
      <c r="E111" s="34"/>
      <c r="F111" s="91">
        <v>3500083</v>
      </c>
      <c r="G111" s="34"/>
      <c r="H111" s="86">
        <v>0</v>
      </c>
      <c r="I111" s="96"/>
      <c r="J111" s="135">
        <v>0</v>
      </c>
      <c r="K111" s="45"/>
    </row>
    <row r="112" spans="1:11" ht="22.5" customHeight="1">
      <c r="A112" s="35" t="s">
        <v>113</v>
      </c>
      <c r="B112" s="17"/>
      <c r="C112" s="34"/>
      <c r="D112" s="91"/>
      <c r="E112" s="34"/>
      <c r="F112" s="91"/>
      <c r="G112" s="34"/>
      <c r="H112" s="34"/>
      <c r="I112" s="34"/>
      <c r="J112" s="34"/>
      <c r="K112" s="45"/>
    </row>
    <row r="113" spans="1:11" ht="22.5" customHeight="1">
      <c r="A113" s="35" t="s">
        <v>114</v>
      </c>
      <c r="B113" s="17"/>
      <c r="C113" s="34"/>
      <c r="D113" s="96">
        <v>-5159</v>
      </c>
      <c r="E113" s="34"/>
      <c r="F113" s="96">
        <v>-5159</v>
      </c>
      <c r="G113" s="34"/>
      <c r="H113" s="36">
        <v>490423</v>
      </c>
      <c r="I113" s="34"/>
      <c r="J113" s="11">
        <v>490423</v>
      </c>
      <c r="K113" s="45"/>
    </row>
    <row r="114" spans="1:11" ht="22.5" customHeight="1">
      <c r="A114" s="93" t="s">
        <v>42</v>
      </c>
      <c r="B114" s="17"/>
      <c r="C114" s="34"/>
      <c r="D114" s="91"/>
      <c r="E114" s="34"/>
      <c r="F114" s="91"/>
      <c r="G114" s="34"/>
      <c r="H114" s="34"/>
      <c r="I114" s="34"/>
      <c r="J114" s="34"/>
      <c r="K114" s="45"/>
    </row>
    <row r="115" spans="1:11" ht="22.5" customHeight="1">
      <c r="A115" s="93" t="s">
        <v>133</v>
      </c>
      <c r="B115" s="17"/>
      <c r="C115" s="34"/>
      <c r="D115" s="91"/>
      <c r="E115" s="34"/>
      <c r="F115" s="91"/>
      <c r="G115" s="34"/>
      <c r="H115" s="34"/>
      <c r="I115" s="34"/>
      <c r="J115" s="34"/>
      <c r="K115" s="45"/>
    </row>
    <row r="116" spans="1:11" ht="22.5" customHeight="1">
      <c r="A116" s="93" t="s">
        <v>134</v>
      </c>
      <c r="B116" s="17"/>
      <c r="C116" s="34"/>
      <c r="D116" s="8">
        <v>929166</v>
      </c>
      <c r="E116" s="34"/>
      <c r="F116" s="8">
        <v>929166</v>
      </c>
      <c r="G116" s="34"/>
      <c r="H116" s="8">
        <v>929166</v>
      </c>
      <c r="I116" s="34"/>
      <c r="J116" s="8">
        <v>929166</v>
      </c>
      <c r="K116" s="45"/>
    </row>
    <row r="117" spans="1:11" ht="22.5" customHeight="1">
      <c r="A117" s="93" t="s">
        <v>135</v>
      </c>
      <c r="B117" s="17"/>
      <c r="C117" s="34"/>
      <c r="D117" s="91">
        <v>97471048</v>
      </c>
      <c r="E117" s="34"/>
      <c r="F117" s="91">
        <v>92078740</v>
      </c>
      <c r="G117" s="34"/>
      <c r="H117" s="25">
        <v>53855178</v>
      </c>
      <c r="I117" s="34"/>
      <c r="J117" s="25">
        <v>53296242</v>
      </c>
      <c r="K117" s="45"/>
    </row>
    <row r="118" spans="1:11" ht="22.5" customHeight="1">
      <c r="A118" s="37" t="s">
        <v>85</v>
      </c>
      <c r="B118" s="17"/>
      <c r="C118" s="34"/>
      <c r="D118" s="26">
        <v>-16772544</v>
      </c>
      <c r="E118" s="34"/>
      <c r="F118" s="26">
        <v>-12440598</v>
      </c>
      <c r="G118" s="34"/>
      <c r="H118" s="14">
        <v>2821928</v>
      </c>
      <c r="I118" s="34"/>
      <c r="J118" s="14">
        <v>2821928</v>
      </c>
      <c r="K118" s="45"/>
    </row>
    <row r="119" spans="1:22" s="4" customFormat="1" ht="22.5" customHeight="1">
      <c r="A119" s="70" t="s">
        <v>86</v>
      </c>
      <c r="B119" s="12"/>
      <c r="C119" s="16"/>
      <c r="D119" s="16">
        <f>SUM(D105:D118)</f>
        <v>151830368</v>
      </c>
      <c r="E119" s="16"/>
      <c r="F119" s="16">
        <f>SUM(F105:F118)</f>
        <v>150533155</v>
      </c>
      <c r="G119" s="16"/>
      <c r="H119" s="16">
        <f>SUM(H105:H118)</f>
        <v>126586840</v>
      </c>
      <c r="I119" s="16"/>
      <c r="J119" s="16">
        <f>SUM(J105:J118)</f>
        <v>126027904</v>
      </c>
      <c r="K119" s="49"/>
      <c r="L119" s="199"/>
      <c r="M119" s="199"/>
      <c r="N119" s="199"/>
      <c r="O119" s="9"/>
      <c r="P119" s="201"/>
      <c r="Q119" s="201"/>
      <c r="R119" s="201"/>
      <c r="V119" s="9"/>
    </row>
    <row r="120" spans="1:22" s="53" customFormat="1" ht="22.5" customHeight="1">
      <c r="A120" s="77" t="s">
        <v>163</v>
      </c>
      <c r="B120" s="2"/>
      <c r="C120" s="71"/>
      <c r="D120" s="147">
        <v>15000000</v>
      </c>
      <c r="E120" s="71"/>
      <c r="F120" s="147">
        <v>15000000</v>
      </c>
      <c r="G120" s="71"/>
      <c r="H120" s="147">
        <v>15000000</v>
      </c>
      <c r="I120" s="71"/>
      <c r="J120" s="147">
        <v>15000000</v>
      </c>
      <c r="K120" s="131"/>
      <c r="L120" s="198"/>
      <c r="M120" s="198"/>
      <c r="N120" s="198"/>
      <c r="O120" s="33"/>
      <c r="P120" s="201"/>
      <c r="Q120" s="201"/>
      <c r="R120" s="201"/>
      <c r="V120" s="8"/>
    </row>
    <row r="121" spans="1:22" s="4" customFormat="1" ht="22.5" customHeight="1">
      <c r="A121" s="70" t="s">
        <v>136</v>
      </c>
      <c r="B121" s="12"/>
      <c r="C121" s="16"/>
      <c r="D121" s="16">
        <f>SUM(D119:D120)</f>
        <v>166830368</v>
      </c>
      <c r="E121" s="16"/>
      <c r="F121" s="16">
        <f>SUM(F119:F120)</f>
        <v>165533155</v>
      </c>
      <c r="G121" s="16"/>
      <c r="H121" s="16">
        <f>SUM(H119:H120)</f>
        <v>141586840</v>
      </c>
      <c r="I121" s="16"/>
      <c r="J121" s="16">
        <f>SUM(J119:J120)</f>
        <v>141027904</v>
      </c>
      <c r="K121" s="49"/>
      <c r="L121" s="199"/>
      <c r="M121" s="199"/>
      <c r="N121" s="199"/>
      <c r="O121" s="9"/>
      <c r="P121" s="201"/>
      <c r="Q121" s="201"/>
      <c r="R121" s="201"/>
      <c r="V121" s="9"/>
    </row>
    <row r="122" spans="1:11" ht="22.5" customHeight="1">
      <c r="A122" s="67" t="s">
        <v>102</v>
      </c>
      <c r="C122" s="34"/>
      <c r="D122" s="26">
        <v>49948074</v>
      </c>
      <c r="E122" s="34"/>
      <c r="F122" s="26">
        <v>53125099</v>
      </c>
      <c r="G122" s="34"/>
      <c r="H122" s="74">
        <v>0</v>
      </c>
      <c r="I122" s="13"/>
      <c r="J122" s="221">
        <v>0</v>
      </c>
      <c r="K122" s="45"/>
    </row>
    <row r="123" spans="1:22" s="4" customFormat="1" ht="22.5" customHeight="1">
      <c r="A123" s="70" t="s">
        <v>18</v>
      </c>
      <c r="B123" s="2"/>
      <c r="C123" s="52"/>
      <c r="D123" s="72">
        <f>SUM(D121:D122)</f>
        <v>216778442</v>
      </c>
      <c r="E123" s="52"/>
      <c r="F123" s="72">
        <f>SUM(F121:F122)</f>
        <v>218658254</v>
      </c>
      <c r="G123" s="52"/>
      <c r="H123" s="72">
        <f>SUM(H121:H122)</f>
        <v>141586840</v>
      </c>
      <c r="I123" s="52"/>
      <c r="J123" s="72">
        <f>SUM(J121:J122)</f>
        <v>141027904</v>
      </c>
      <c r="K123" s="49"/>
      <c r="L123" s="199"/>
      <c r="M123" s="199"/>
      <c r="N123" s="199"/>
      <c r="O123" s="9"/>
      <c r="P123" s="201"/>
      <c r="Q123" s="201"/>
      <c r="R123" s="201"/>
      <c r="V123" s="9"/>
    </row>
    <row r="124" spans="1:11" ht="22.5" customHeight="1">
      <c r="A124" s="70"/>
      <c r="C124" s="13"/>
      <c r="D124" s="13"/>
      <c r="E124" s="13"/>
      <c r="F124" s="13"/>
      <c r="G124" s="13"/>
      <c r="H124" s="13"/>
      <c r="I124" s="13"/>
      <c r="J124" s="13"/>
      <c r="K124" s="45"/>
    </row>
    <row r="125" spans="1:19" ht="22.5" customHeight="1" thickBot="1">
      <c r="A125" s="70" t="s">
        <v>19</v>
      </c>
      <c r="C125" s="16"/>
      <c r="D125" s="90">
        <f>SUM(D91+D123)</f>
        <v>639931957</v>
      </c>
      <c r="E125" s="16"/>
      <c r="F125" s="90">
        <f>SUM(F91+F123)</f>
        <v>628090851</v>
      </c>
      <c r="G125" s="16"/>
      <c r="H125" s="90">
        <f>SUM(H91+H123)</f>
        <v>267007201</v>
      </c>
      <c r="I125" s="16"/>
      <c r="J125" s="90">
        <f>SUM(J91+J123)</f>
        <v>266898215</v>
      </c>
      <c r="K125" s="45"/>
      <c r="N125" s="200"/>
      <c r="O125" s="137"/>
      <c r="S125" s="146"/>
    </row>
    <row r="126" spans="1:11" ht="22.5" customHeight="1" thickTop="1">
      <c r="A126" s="78"/>
      <c r="B126" s="17"/>
      <c r="C126" s="98"/>
      <c r="D126" s="98"/>
      <c r="E126" s="98"/>
      <c r="F126" s="98"/>
      <c r="G126" s="98"/>
      <c r="H126" s="98"/>
      <c r="I126" s="98"/>
      <c r="J126" s="98"/>
      <c r="K126" s="45"/>
    </row>
    <row r="127" spans="1:11" ht="22.5" customHeight="1">
      <c r="A127" s="93"/>
      <c r="B127" s="17"/>
      <c r="C127" s="45"/>
      <c r="D127" s="34"/>
      <c r="E127" s="45"/>
      <c r="F127" s="34"/>
      <c r="G127" s="45"/>
      <c r="H127" s="34"/>
      <c r="I127" s="45"/>
      <c r="J127" s="34"/>
      <c r="K127" s="45"/>
    </row>
    <row r="128" spans="1:11" ht="22.5" customHeight="1">
      <c r="A128" s="93"/>
      <c r="B128" s="17"/>
      <c r="C128" s="45"/>
      <c r="D128" s="217"/>
      <c r="E128" s="217"/>
      <c r="F128" s="217"/>
      <c r="G128" s="217"/>
      <c r="H128" s="217"/>
      <c r="I128" s="217"/>
      <c r="J128" s="217"/>
      <c r="K128" s="45"/>
    </row>
    <row r="129" spans="1:10" ht="22.5" customHeight="1">
      <c r="A129" s="70"/>
      <c r="B129" s="12"/>
      <c r="C129" s="4"/>
      <c r="D129" s="10"/>
      <c r="E129" s="9"/>
      <c r="F129" s="10"/>
      <c r="G129" s="9"/>
      <c r="H129" s="10"/>
      <c r="I129" s="9"/>
      <c r="J129" s="10"/>
    </row>
  </sheetData>
  <sheetProtection/>
  <mergeCells count="8">
    <mergeCell ref="D4:F4"/>
    <mergeCell ref="H4:J4"/>
    <mergeCell ref="D97:F97"/>
    <mergeCell ref="H97:J97"/>
    <mergeCell ref="D33:F33"/>
    <mergeCell ref="H33:J33"/>
    <mergeCell ref="D66:F66"/>
    <mergeCell ref="H66:J66"/>
  </mergeCells>
  <printOptions/>
  <pageMargins left="0.7" right="0.7" top="0.48" bottom="0.5" header="0.5" footer="0.5"/>
  <pageSetup firstPageNumber="3" useFirstPageNumber="1" fitToHeight="4" horizontalDpi="600" verticalDpi="600" orientation="portrait" paperSize="9" scale="88" r:id="rId1"/>
  <headerFooter alignWithMargins="0">
    <oddFooter>&amp;Lหมายเหตุประกอบงบการเงินแบบย่อเป็นส่วนหนึ่งของงบการเงินระหว่างกาลนี้
&amp;C&amp;P</oddFooter>
  </headerFooter>
  <rowBreaks count="3" manualBreakCount="3">
    <brk id="29" max="255" man="1"/>
    <brk id="62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99"/>
  <sheetViews>
    <sheetView view="pageBreakPreview" zoomScale="90" zoomScaleNormal="80" zoomScaleSheetLayoutView="90" zoomScalePageLayoutView="0" workbookViewId="0" topLeftCell="A181">
      <selection activeCell="A200" sqref="A200"/>
    </sheetView>
  </sheetViews>
  <sheetFormatPr defaultColWidth="9.140625" defaultRowHeight="23.25" customHeight="1"/>
  <cols>
    <col min="1" max="1" width="40.8515625" style="67" customWidth="1"/>
    <col min="2" max="2" width="8.7109375" style="2" customWidth="1"/>
    <col min="3" max="3" width="0.85546875" style="3" customWidth="1"/>
    <col min="4" max="4" width="14.140625" style="3" customWidth="1"/>
    <col min="5" max="5" width="0.85546875" style="3" customWidth="1"/>
    <col min="6" max="6" width="13.57421875" style="3" customWidth="1"/>
    <col min="7" max="7" width="0.9921875" style="3" customWidth="1"/>
    <col min="8" max="8" width="14.140625" style="3" customWidth="1"/>
    <col min="9" max="9" width="0.85546875" style="3" customWidth="1"/>
    <col min="10" max="10" width="14.140625" style="3" customWidth="1"/>
    <col min="11" max="11" width="3.7109375" style="3" customWidth="1"/>
    <col min="12" max="12" width="16.00390625" style="3" bestFit="1" customWidth="1"/>
    <col min="13" max="13" width="17.140625" style="3" customWidth="1"/>
    <col min="14" max="14" width="1.8515625" style="3" customWidth="1"/>
    <col min="15" max="15" width="14.7109375" style="3" customWidth="1"/>
    <col min="16" max="16" width="12.421875" style="3" bestFit="1" customWidth="1"/>
    <col min="17" max="17" width="12.57421875" style="3" bestFit="1" customWidth="1"/>
    <col min="18" max="18" width="2.140625" style="3" customWidth="1"/>
    <col min="19" max="19" width="12.00390625" style="3" bestFit="1" customWidth="1"/>
    <col min="20" max="16384" width="9.140625" style="3" customWidth="1"/>
  </cols>
  <sheetData>
    <row r="1" spans="1:14" ht="22.5" customHeight="1">
      <c r="A1" s="64" t="s">
        <v>37</v>
      </c>
      <c r="B1" s="65"/>
      <c r="C1" s="66"/>
      <c r="D1" s="66"/>
      <c r="E1" s="66"/>
      <c r="F1" s="66"/>
      <c r="G1" s="66"/>
      <c r="H1" s="235"/>
      <c r="I1" s="235"/>
      <c r="J1" s="235"/>
      <c r="K1" s="152"/>
      <c r="L1" s="152"/>
      <c r="M1" s="152"/>
      <c r="N1" s="152"/>
    </row>
    <row r="2" spans="1:14" ht="22.5" customHeight="1">
      <c r="A2" s="64" t="s">
        <v>154</v>
      </c>
      <c r="B2" s="65"/>
      <c r="C2" s="66"/>
      <c r="D2" s="66"/>
      <c r="E2" s="66"/>
      <c r="F2" s="66"/>
      <c r="G2" s="66"/>
      <c r="H2" s="235"/>
      <c r="I2" s="235"/>
      <c r="J2" s="235"/>
      <c r="K2" s="152"/>
      <c r="L2" s="152"/>
      <c r="M2" s="152"/>
      <c r="N2" s="152"/>
    </row>
    <row r="3" spans="1:14" ht="24" customHeight="1">
      <c r="A3" s="6"/>
      <c r="B3" s="6"/>
      <c r="C3" s="66"/>
      <c r="D3" s="66"/>
      <c r="E3" s="66"/>
      <c r="F3" s="66"/>
      <c r="G3" s="66"/>
      <c r="H3" s="66"/>
      <c r="I3" s="66"/>
      <c r="J3" s="130" t="s">
        <v>79</v>
      </c>
      <c r="K3" s="152"/>
      <c r="L3" s="152"/>
      <c r="M3" s="152"/>
      <c r="N3" s="152"/>
    </row>
    <row r="4" spans="2:14" ht="24" customHeight="1">
      <c r="B4" s="17"/>
      <c r="C4" s="17"/>
      <c r="D4" s="232" t="s">
        <v>38</v>
      </c>
      <c r="E4" s="232"/>
      <c r="F4" s="232"/>
      <c r="G4" s="68"/>
      <c r="H4" s="232" t="s">
        <v>36</v>
      </c>
      <c r="I4" s="232"/>
      <c r="J4" s="232"/>
      <c r="K4" s="152"/>
      <c r="L4" s="152"/>
      <c r="M4" s="152"/>
      <c r="N4" s="152"/>
    </row>
    <row r="5" spans="2:16" ht="24" customHeight="1">
      <c r="B5" s="17"/>
      <c r="C5" s="17"/>
      <c r="D5" s="236" t="s">
        <v>202</v>
      </c>
      <c r="E5" s="237"/>
      <c r="F5" s="237"/>
      <c r="G5" s="131"/>
      <c r="H5" s="236" t="s">
        <v>202</v>
      </c>
      <c r="I5" s="237"/>
      <c r="J5" s="237"/>
      <c r="K5" s="152"/>
      <c r="L5" s="152"/>
      <c r="M5" s="152"/>
      <c r="N5" s="152"/>
      <c r="O5" s="118"/>
      <c r="P5" s="118"/>
    </row>
    <row r="6" spans="2:16" ht="24" customHeight="1">
      <c r="B6" s="17"/>
      <c r="C6" s="17"/>
      <c r="D6" s="234" t="s">
        <v>220</v>
      </c>
      <c r="E6" s="234"/>
      <c r="F6" s="234"/>
      <c r="G6" s="79"/>
      <c r="H6" s="234" t="s">
        <v>220</v>
      </c>
      <c r="I6" s="234"/>
      <c r="J6" s="234"/>
      <c r="K6" s="152"/>
      <c r="L6" s="152"/>
      <c r="M6" s="152"/>
      <c r="N6" s="152"/>
      <c r="O6" s="118"/>
      <c r="P6" s="118"/>
    </row>
    <row r="7" spans="2:16" ht="23.25" customHeight="1">
      <c r="B7" s="17" t="s">
        <v>1</v>
      </c>
      <c r="C7" s="69"/>
      <c r="D7" s="47">
        <v>2562</v>
      </c>
      <c r="E7" s="69"/>
      <c r="F7" s="47">
        <v>2561</v>
      </c>
      <c r="G7" s="43"/>
      <c r="H7" s="47">
        <v>2562</v>
      </c>
      <c r="I7" s="69"/>
      <c r="J7" s="47">
        <v>2561</v>
      </c>
      <c r="K7" s="152"/>
      <c r="L7" s="152"/>
      <c r="M7" s="152"/>
      <c r="N7" s="152"/>
      <c r="O7" s="118"/>
      <c r="P7" s="118"/>
    </row>
    <row r="8" spans="1:16" ht="21.75" customHeight="1">
      <c r="A8" s="85" t="s">
        <v>137</v>
      </c>
      <c r="B8" s="2">
        <v>4</v>
      </c>
      <c r="C8" s="13"/>
      <c r="D8" s="34"/>
      <c r="E8" s="34"/>
      <c r="F8" s="34"/>
      <c r="G8" s="34"/>
      <c r="H8" s="34"/>
      <c r="I8" s="34"/>
      <c r="J8" s="34"/>
      <c r="K8" s="152"/>
      <c r="L8" s="152"/>
      <c r="M8" s="152"/>
      <c r="N8" s="152"/>
      <c r="O8" s="118"/>
      <c r="P8" s="118"/>
    </row>
    <row r="9" spans="1:19" ht="21.75" customHeight="1">
      <c r="A9" s="67" t="s">
        <v>54</v>
      </c>
      <c r="B9" s="2">
        <v>14</v>
      </c>
      <c r="C9" s="13"/>
      <c r="D9" s="75">
        <v>133896457</v>
      </c>
      <c r="E9" s="13"/>
      <c r="F9" s="75">
        <v>136352768</v>
      </c>
      <c r="G9" s="13"/>
      <c r="H9" s="13">
        <v>6429763</v>
      </c>
      <c r="I9" s="13"/>
      <c r="J9" s="13">
        <v>6863444</v>
      </c>
      <c r="K9" s="152"/>
      <c r="L9" s="152"/>
      <c r="M9" s="75"/>
      <c r="N9" s="13"/>
      <c r="O9" s="75"/>
      <c r="P9" s="118"/>
      <c r="Q9" s="75"/>
      <c r="R9" s="75"/>
      <c r="S9" s="75"/>
    </row>
    <row r="10" spans="1:16" ht="21" customHeight="1">
      <c r="A10" s="35" t="s">
        <v>77</v>
      </c>
      <c r="C10" s="99"/>
      <c r="D10" s="154">
        <v>2446734</v>
      </c>
      <c r="E10" s="99"/>
      <c r="F10" s="75">
        <v>3273063</v>
      </c>
      <c r="G10" s="13"/>
      <c r="H10" s="154">
        <v>0</v>
      </c>
      <c r="I10" s="13"/>
      <c r="J10" s="154">
        <v>0</v>
      </c>
      <c r="K10" s="152"/>
      <c r="M10" s="204"/>
      <c r="N10" s="99"/>
      <c r="O10" s="204"/>
      <c r="P10" s="118"/>
    </row>
    <row r="11" spans="1:16" ht="21.75" customHeight="1">
      <c r="A11" s="35" t="s">
        <v>20</v>
      </c>
      <c r="C11" s="13"/>
      <c r="D11" s="75">
        <v>293175</v>
      </c>
      <c r="E11" s="13"/>
      <c r="F11" s="75">
        <v>199762</v>
      </c>
      <c r="G11" s="13"/>
      <c r="H11" s="13">
        <v>1167794</v>
      </c>
      <c r="I11" s="13"/>
      <c r="J11" s="13">
        <v>1109122</v>
      </c>
      <c r="K11" s="152"/>
      <c r="L11" s="152"/>
      <c r="M11" s="75"/>
      <c r="N11" s="13"/>
      <c r="O11" s="75"/>
      <c r="P11" s="118"/>
    </row>
    <row r="12" spans="1:16" ht="21.75" customHeight="1">
      <c r="A12" s="35" t="s">
        <v>47</v>
      </c>
      <c r="C12" s="13"/>
      <c r="D12" s="75">
        <v>19238</v>
      </c>
      <c r="E12" s="13"/>
      <c r="F12" s="75">
        <v>51663</v>
      </c>
      <c r="G12" s="13"/>
      <c r="H12" s="13">
        <v>4190128</v>
      </c>
      <c r="I12" s="13"/>
      <c r="J12" s="13">
        <v>3648371</v>
      </c>
      <c r="K12" s="152"/>
      <c r="L12" s="152"/>
      <c r="M12" s="203"/>
      <c r="N12" s="13"/>
      <c r="O12" s="204"/>
      <c r="P12" s="118"/>
    </row>
    <row r="13" spans="1:16" ht="21.75" customHeight="1">
      <c r="A13" s="67" t="s">
        <v>221</v>
      </c>
      <c r="C13" s="99"/>
      <c r="D13" s="154">
        <v>0</v>
      </c>
      <c r="E13" s="99"/>
      <c r="F13" s="154">
        <v>0</v>
      </c>
      <c r="G13" s="13"/>
      <c r="H13" s="154">
        <v>0</v>
      </c>
      <c r="I13" s="13"/>
      <c r="J13" s="13">
        <v>661354</v>
      </c>
      <c r="K13" s="152"/>
      <c r="L13" s="152"/>
      <c r="M13" s="204"/>
      <c r="N13" s="13"/>
      <c r="O13" s="204"/>
      <c r="P13" s="118"/>
    </row>
    <row r="14" spans="1:15" ht="22.5" customHeight="1">
      <c r="A14" s="35" t="s">
        <v>247</v>
      </c>
      <c r="C14" s="99"/>
      <c r="D14" s="75"/>
      <c r="E14" s="99"/>
      <c r="F14" s="75"/>
      <c r="G14" s="13"/>
      <c r="H14" s="170"/>
      <c r="I14" s="13"/>
      <c r="J14" s="170"/>
      <c r="M14" s="75"/>
      <c r="N14" s="99"/>
      <c r="O14" s="204"/>
    </row>
    <row r="15" spans="1:15" ht="22.5" customHeight="1">
      <c r="A15" s="35" t="s">
        <v>248</v>
      </c>
      <c r="C15" s="99"/>
      <c r="D15" s="154">
        <v>9236</v>
      </c>
      <c r="E15" s="99"/>
      <c r="F15" s="75">
        <v>95239</v>
      </c>
      <c r="G15" s="13"/>
      <c r="H15" s="154">
        <v>0</v>
      </c>
      <c r="I15" s="13"/>
      <c r="J15" s="154">
        <v>0</v>
      </c>
      <c r="M15" s="75"/>
      <c r="N15" s="13"/>
      <c r="O15" s="75"/>
    </row>
    <row r="16" spans="1:16" ht="21.75" customHeight="1">
      <c r="A16" s="67" t="s">
        <v>21</v>
      </c>
      <c r="C16" s="13"/>
      <c r="D16" s="75">
        <v>505539</v>
      </c>
      <c r="E16" s="13"/>
      <c r="F16" s="75">
        <v>591387</v>
      </c>
      <c r="G16" s="13"/>
      <c r="H16" s="13">
        <v>31370</v>
      </c>
      <c r="I16" s="13"/>
      <c r="J16" s="13">
        <v>19322</v>
      </c>
      <c r="K16" s="152"/>
      <c r="L16" s="152"/>
      <c r="M16" s="152"/>
      <c r="N16" s="152"/>
      <c r="O16" s="118"/>
      <c r="P16" s="118"/>
    </row>
    <row r="17" spans="1:14" s="4" customFormat="1" ht="21.75" customHeight="1">
      <c r="A17" s="70" t="s">
        <v>22</v>
      </c>
      <c r="B17" s="12"/>
      <c r="C17" s="16"/>
      <c r="D17" s="89">
        <f>SUM(D9:D16)</f>
        <v>137170379</v>
      </c>
      <c r="E17" s="16"/>
      <c r="F17" s="89">
        <f>SUM(F9:F16)</f>
        <v>140563882</v>
      </c>
      <c r="G17" s="16"/>
      <c r="H17" s="89">
        <f>SUM(H9:H16)</f>
        <v>11819055</v>
      </c>
      <c r="I17" s="16"/>
      <c r="J17" s="89">
        <f>SUM(J9:J16)</f>
        <v>12301613</v>
      </c>
      <c r="K17" s="155"/>
      <c r="L17" s="152"/>
      <c r="M17" s="155"/>
      <c r="N17" s="155"/>
    </row>
    <row r="18" spans="1:14" ht="9.75" customHeight="1">
      <c r="A18" s="238"/>
      <c r="B18" s="238"/>
      <c r="C18" s="13"/>
      <c r="D18" s="13"/>
      <c r="E18" s="13"/>
      <c r="F18" s="13"/>
      <c r="G18" s="13"/>
      <c r="H18" s="13"/>
      <c r="I18" s="13"/>
      <c r="J18" s="13"/>
      <c r="K18" s="152"/>
      <c r="L18" s="155"/>
      <c r="M18" s="152"/>
      <c r="N18" s="152"/>
    </row>
    <row r="19" spans="1:14" ht="21.75" customHeight="1">
      <c r="A19" s="85" t="s">
        <v>138</v>
      </c>
      <c r="B19" s="2">
        <v>4</v>
      </c>
      <c r="C19" s="13"/>
      <c r="D19" s="13"/>
      <c r="E19" s="13"/>
      <c r="F19" s="13"/>
      <c r="G19" s="13"/>
      <c r="H19" s="13"/>
      <c r="I19" s="13"/>
      <c r="J19" s="13"/>
      <c r="K19" s="152"/>
      <c r="L19" s="152"/>
      <c r="M19" s="152"/>
      <c r="N19" s="152"/>
    </row>
    <row r="20" spans="1:14" ht="21.75" customHeight="1">
      <c r="A20" s="67" t="s">
        <v>52</v>
      </c>
      <c r="C20" s="13"/>
      <c r="D20" s="75">
        <v>115283777</v>
      </c>
      <c r="E20" s="13"/>
      <c r="F20" s="75">
        <v>119715131</v>
      </c>
      <c r="G20" s="13"/>
      <c r="H20" s="13">
        <v>6108155</v>
      </c>
      <c r="I20" s="13"/>
      <c r="J20" s="13">
        <v>6702585</v>
      </c>
      <c r="K20" s="152"/>
      <c r="L20" s="152"/>
      <c r="M20" s="152"/>
      <c r="N20" s="152"/>
    </row>
    <row r="21" spans="1:14" ht="21.75" customHeight="1">
      <c r="A21" s="35" t="s">
        <v>247</v>
      </c>
      <c r="C21" s="13"/>
      <c r="D21" s="75"/>
      <c r="E21" s="13"/>
      <c r="F21" s="75"/>
      <c r="G21" s="13"/>
      <c r="H21" s="13"/>
      <c r="I21" s="13"/>
      <c r="J21" s="13"/>
      <c r="K21" s="152"/>
      <c r="L21" s="152"/>
      <c r="M21" s="152"/>
      <c r="N21" s="152"/>
    </row>
    <row r="22" spans="1:14" ht="21.75" customHeight="1">
      <c r="A22" s="35" t="s">
        <v>203</v>
      </c>
      <c r="C22" s="13"/>
      <c r="D22" s="75">
        <v>-124280</v>
      </c>
      <c r="E22" s="13"/>
      <c r="F22" s="75">
        <v>-2705602</v>
      </c>
      <c r="G22" s="13"/>
      <c r="H22" s="154">
        <v>0</v>
      </c>
      <c r="I22" s="13"/>
      <c r="J22" s="154">
        <v>0</v>
      </c>
      <c r="K22" s="152"/>
      <c r="L22" s="152"/>
      <c r="M22" s="152"/>
      <c r="N22" s="152"/>
    </row>
    <row r="23" spans="1:14" ht="21.75" customHeight="1">
      <c r="A23" s="77" t="s">
        <v>174</v>
      </c>
      <c r="C23" s="13"/>
      <c r="D23" s="75">
        <v>5563891</v>
      </c>
      <c r="E23" s="13"/>
      <c r="F23" s="75">
        <v>5167116</v>
      </c>
      <c r="G23" s="13"/>
      <c r="H23" s="13">
        <v>257199</v>
      </c>
      <c r="I23" s="13"/>
      <c r="J23" s="13">
        <v>261283</v>
      </c>
      <c r="K23" s="152"/>
      <c r="L23" s="152"/>
      <c r="M23" s="152"/>
      <c r="N23" s="152"/>
    </row>
    <row r="24" spans="1:14" ht="21.75" customHeight="1">
      <c r="A24" s="67" t="s">
        <v>61</v>
      </c>
      <c r="C24" s="13"/>
      <c r="D24" s="75">
        <v>8220724</v>
      </c>
      <c r="E24" s="13"/>
      <c r="F24" s="75">
        <v>8112262</v>
      </c>
      <c r="G24" s="13"/>
      <c r="H24" s="13">
        <v>1049559</v>
      </c>
      <c r="I24" s="13"/>
      <c r="J24" s="13">
        <v>776966</v>
      </c>
      <c r="K24" s="152"/>
      <c r="L24" s="152"/>
      <c r="M24" s="152"/>
      <c r="N24" s="152"/>
    </row>
    <row r="25" spans="1:14" ht="21.75" customHeight="1">
      <c r="A25" s="77" t="s">
        <v>292</v>
      </c>
      <c r="C25" s="13"/>
      <c r="D25" s="154">
        <v>0</v>
      </c>
      <c r="E25" s="13"/>
      <c r="F25" s="154">
        <v>0</v>
      </c>
      <c r="G25" s="13"/>
      <c r="H25" s="13">
        <v>25000</v>
      </c>
      <c r="I25" s="13"/>
      <c r="J25" s="154">
        <v>0</v>
      </c>
      <c r="K25" s="152"/>
      <c r="L25" s="152"/>
      <c r="M25" s="152"/>
      <c r="N25" s="152"/>
    </row>
    <row r="26" spans="1:14" ht="21.75" customHeight="1">
      <c r="A26" s="67" t="s">
        <v>155</v>
      </c>
      <c r="C26" s="13"/>
      <c r="D26" s="75">
        <v>225556</v>
      </c>
      <c r="E26" s="13"/>
      <c r="F26" s="75">
        <v>110681</v>
      </c>
      <c r="G26" s="34"/>
      <c r="H26" s="154">
        <v>785046</v>
      </c>
      <c r="I26" s="34"/>
      <c r="J26" s="154">
        <v>0</v>
      </c>
      <c r="K26" s="152"/>
      <c r="L26" s="152"/>
      <c r="M26" s="152"/>
      <c r="N26" s="152"/>
    </row>
    <row r="27" spans="1:14" ht="21.75">
      <c r="A27" s="35" t="s">
        <v>66</v>
      </c>
      <c r="B27" s="3"/>
      <c r="D27" s="101">
        <v>3467171</v>
      </c>
      <c r="F27" s="101">
        <v>2835124</v>
      </c>
      <c r="H27" s="156">
        <v>1163214</v>
      </c>
      <c r="I27" s="45"/>
      <c r="J27" s="156">
        <v>917546</v>
      </c>
      <c r="K27" s="152"/>
      <c r="L27" s="152"/>
      <c r="M27" s="152"/>
      <c r="N27" s="152"/>
    </row>
    <row r="28" spans="1:14" ht="21.75" customHeight="1">
      <c r="A28" s="70" t="s">
        <v>23</v>
      </c>
      <c r="B28" s="12"/>
      <c r="C28" s="16"/>
      <c r="D28" s="72">
        <f>SUM(D20:D27)</f>
        <v>132636839</v>
      </c>
      <c r="E28" s="16"/>
      <c r="F28" s="72">
        <f>SUM(F20:F27)</f>
        <v>133234712</v>
      </c>
      <c r="G28" s="16"/>
      <c r="H28" s="72">
        <f>SUM(H20:H27)</f>
        <v>9388173</v>
      </c>
      <c r="I28" s="16"/>
      <c r="J28" s="72">
        <f>SUM(J20:J27)</f>
        <v>8658380</v>
      </c>
      <c r="K28" s="152"/>
      <c r="L28" s="152"/>
      <c r="M28" s="152"/>
      <c r="N28" s="152"/>
    </row>
    <row r="29" spans="1:14" ht="9.75" customHeight="1">
      <c r="A29" s="238"/>
      <c r="B29" s="238"/>
      <c r="C29" s="13"/>
      <c r="D29" s="13"/>
      <c r="E29" s="13"/>
      <c r="F29" s="13"/>
      <c r="G29" s="13"/>
      <c r="H29" s="13"/>
      <c r="I29" s="13"/>
      <c r="J29" s="13"/>
      <c r="K29" s="152"/>
      <c r="L29" s="152"/>
      <c r="M29" s="152"/>
      <c r="N29" s="152"/>
    </row>
    <row r="30" spans="1:14" ht="21.75" customHeight="1">
      <c r="A30" s="67" t="s">
        <v>156</v>
      </c>
      <c r="C30" s="13"/>
      <c r="K30" s="152"/>
      <c r="L30" s="152"/>
      <c r="M30" s="152"/>
      <c r="N30" s="152"/>
    </row>
    <row r="31" spans="1:14" ht="21.75" customHeight="1">
      <c r="A31" s="35" t="s">
        <v>147</v>
      </c>
      <c r="B31" s="157"/>
      <c r="C31" s="13"/>
      <c r="D31" s="101">
        <v>1869423</v>
      </c>
      <c r="E31" s="13"/>
      <c r="F31" s="101">
        <v>1942409</v>
      </c>
      <c r="G31" s="13"/>
      <c r="H31" s="115">
        <v>0</v>
      </c>
      <c r="I31" s="13"/>
      <c r="J31" s="115">
        <v>0</v>
      </c>
      <c r="K31" s="152"/>
      <c r="L31" s="152"/>
      <c r="M31" s="152"/>
      <c r="N31" s="152"/>
    </row>
    <row r="32" spans="1:18" ht="21.75" customHeight="1">
      <c r="A32" s="70" t="s">
        <v>153</v>
      </c>
      <c r="C32" s="13"/>
      <c r="D32" s="16">
        <f>D17-D28+D31</f>
        <v>6402963</v>
      </c>
      <c r="E32" s="13"/>
      <c r="F32" s="16">
        <f>F17-F28+F31</f>
        <v>9271579</v>
      </c>
      <c r="G32" s="16"/>
      <c r="H32" s="16">
        <f>H17-H28+H31</f>
        <v>2430882</v>
      </c>
      <c r="I32" s="16"/>
      <c r="J32" s="16">
        <f>J17-J28+J31</f>
        <v>3643233</v>
      </c>
      <c r="K32" s="152"/>
      <c r="L32" s="152"/>
      <c r="M32" s="118"/>
      <c r="N32" s="118"/>
      <c r="O32" s="118"/>
      <c r="P32" s="118"/>
      <c r="Q32" s="118"/>
      <c r="R32" s="118"/>
    </row>
    <row r="33" spans="1:18" ht="21.75" customHeight="1">
      <c r="A33" s="67" t="s">
        <v>115</v>
      </c>
      <c r="C33" s="13"/>
      <c r="D33" s="101">
        <v>1172318</v>
      </c>
      <c r="E33" s="13"/>
      <c r="F33" s="101">
        <v>1314857</v>
      </c>
      <c r="G33" s="13"/>
      <c r="H33" s="158">
        <v>-118875</v>
      </c>
      <c r="I33" s="13"/>
      <c r="J33" s="158">
        <v>-15272</v>
      </c>
      <c r="K33" s="152"/>
      <c r="L33" s="118"/>
      <c r="M33" s="118"/>
      <c r="N33" s="118"/>
      <c r="O33" s="118"/>
      <c r="P33" s="118"/>
      <c r="Q33" s="118"/>
      <c r="R33" s="118"/>
    </row>
    <row r="34" spans="1:18" ht="22.5" customHeight="1" thickBot="1">
      <c r="A34" s="70" t="s">
        <v>157</v>
      </c>
      <c r="C34" s="16"/>
      <c r="D34" s="90">
        <f>D32-D33</f>
        <v>5230645</v>
      </c>
      <c r="E34" s="16"/>
      <c r="F34" s="90">
        <f>F32-F33</f>
        <v>7956722</v>
      </c>
      <c r="G34" s="16"/>
      <c r="H34" s="90">
        <f>H32-H33</f>
        <v>2549757</v>
      </c>
      <c r="I34" s="16"/>
      <c r="J34" s="90">
        <f>J32-J33</f>
        <v>3658505</v>
      </c>
      <c r="K34" s="152"/>
      <c r="L34" s="118"/>
      <c r="M34" s="118"/>
      <c r="N34" s="118"/>
      <c r="O34" s="118"/>
      <c r="P34" s="118"/>
      <c r="Q34" s="118"/>
      <c r="R34" s="118"/>
    </row>
    <row r="35" spans="1:14" ht="22.5" customHeight="1" thickTop="1">
      <c r="A35" s="70"/>
      <c r="C35" s="16"/>
      <c r="D35" s="52"/>
      <c r="E35" s="16"/>
      <c r="F35" s="52"/>
      <c r="G35" s="16"/>
      <c r="H35" s="52"/>
      <c r="I35" s="16"/>
      <c r="J35" s="52"/>
      <c r="K35" s="152"/>
      <c r="L35" s="118"/>
      <c r="M35" s="152"/>
      <c r="N35" s="152"/>
    </row>
    <row r="36" spans="1:14" ht="22.5" customHeight="1">
      <c r="A36" s="64" t="s">
        <v>37</v>
      </c>
      <c r="B36" s="65"/>
      <c r="C36" s="66"/>
      <c r="D36" s="66"/>
      <c r="E36" s="66"/>
      <c r="F36" s="66"/>
      <c r="G36" s="66"/>
      <c r="H36" s="235"/>
      <c r="I36" s="235"/>
      <c r="J36" s="235"/>
      <c r="K36" s="152"/>
      <c r="L36" s="152"/>
      <c r="M36" s="152"/>
      <c r="N36" s="152"/>
    </row>
    <row r="37" spans="1:14" ht="22.5" customHeight="1">
      <c r="A37" s="64" t="s">
        <v>204</v>
      </c>
      <c r="B37" s="65"/>
      <c r="C37" s="66"/>
      <c r="D37" s="66"/>
      <c r="E37" s="66"/>
      <c r="F37" s="66"/>
      <c r="G37" s="66"/>
      <c r="H37" s="235"/>
      <c r="I37" s="235"/>
      <c r="J37" s="235"/>
      <c r="K37" s="152"/>
      <c r="L37" s="152"/>
      <c r="M37" s="152"/>
      <c r="N37" s="152"/>
    </row>
    <row r="38" spans="1:14" ht="22.5" customHeight="1">
      <c r="A38" s="6"/>
      <c r="B38" s="6"/>
      <c r="C38" s="66"/>
      <c r="D38" s="66"/>
      <c r="E38" s="66"/>
      <c r="F38" s="66"/>
      <c r="G38" s="66"/>
      <c r="H38" s="66"/>
      <c r="I38" s="66"/>
      <c r="J38" s="130" t="s">
        <v>79</v>
      </c>
      <c r="K38" s="152"/>
      <c r="L38" s="152"/>
      <c r="M38" s="152"/>
      <c r="N38" s="152"/>
    </row>
    <row r="39" spans="2:14" ht="22.5" customHeight="1">
      <c r="B39" s="17"/>
      <c r="C39" s="17"/>
      <c r="D39" s="232" t="s">
        <v>38</v>
      </c>
      <c r="E39" s="232"/>
      <c r="F39" s="232"/>
      <c r="G39" s="68"/>
      <c r="H39" s="232" t="s">
        <v>36</v>
      </c>
      <c r="I39" s="232"/>
      <c r="J39" s="232"/>
      <c r="K39" s="152"/>
      <c r="L39" s="152"/>
      <c r="M39" s="152"/>
      <c r="N39" s="152"/>
    </row>
    <row r="40" spans="2:14" ht="22.5" customHeight="1">
      <c r="B40" s="17"/>
      <c r="C40" s="17"/>
      <c r="D40" s="236" t="s">
        <v>202</v>
      </c>
      <c r="E40" s="237"/>
      <c r="F40" s="237"/>
      <c r="G40" s="131"/>
      <c r="H40" s="236" t="s">
        <v>202</v>
      </c>
      <c r="I40" s="237"/>
      <c r="J40" s="237"/>
      <c r="K40" s="152"/>
      <c r="L40" s="152"/>
      <c r="M40" s="152"/>
      <c r="N40" s="152"/>
    </row>
    <row r="41" spans="2:14" ht="22.5" customHeight="1">
      <c r="B41" s="17"/>
      <c r="C41" s="17"/>
      <c r="D41" s="234" t="s">
        <v>220</v>
      </c>
      <c r="E41" s="234"/>
      <c r="F41" s="234"/>
      <c r="G41" s="79"/>
      <c r="H41" s="234" t="s">
        <v>220</v>
      </c>
      <c r="I41" s="234"/>
      <c r="J41" s="234"/>
      <c r="K41" s="152"/>
      <c r="L41" s="152"/>
      <c r="M41" s="152"/>
      <c r="N41" s="152"/>
    </row>
    <row r="42" spans="2:14" ht="22.5" customHeight="1">
      <c r="B42" s="17" t="s">
        <v>1</v>
      </c>
      <c r="C42" s="69"/>
      <c r="D42" s="47">
        <v>2562</v>
      </c>
      <c r="E42" s="69"/>
      <c r="F42" s="47">
        <v>2561</v>
      </c>
      <c r="G42" s="43"/>
      <c r="H42" s="47">
        <v>2562</v>
      </c>
      <c r="I42" s="69"/>
      <c r="J42" s="47">
        <v>2561</v>
      </c>
      <c r="K42" s="152"/>
      <c r="L42" s="152"/>
      <c r="M42" s="152"/>
      <c r="N42" s="152"/>
    </row>
    <row r="43" spans="1:14" ht="21.75" customHeight="1">
      <c r="A43" s="70" t="s">
        <v>241</v>
      </c>
      <c r="C43" s="13"/>
      <c r="D43" s="13"/>
      <c r="E43" s="13"/>
      <c r="F43" s="13"/>
      <c r="G43" s="13"/>
      <c r="H43" s="13"/>
      <c r="I43" s="13"/>
      <c r="J43" s="13"/>
      <c r="K43" s="152"/>
      <c r="L43" s="152"/>
      <c r="M43" s="152"/>
      <c r="N43" s="152"/>
    </row>
    <row r="44" spans="1:14" ht="21.75" customHeight="1">
      <c r="A44" s="35" t="s">
        <v>103</v>
      </c>
      <c r="C44" s="13"/>
      <c r="D44" s="13">
        <v>4104479</v>
      </c>
      <c r="E44" s="13"/>
      <c r="F44" s="13">
        <v>5893980</v>
      </c>
      <c r="G44" s="13"/>
      <c r="H44" s="13">
        <v>2549757</v>
      </c>
      <c r="I44" s="13"/>
      <c r="J44" s="13">
        <v>3658505</v>
      </c>
      <c r="K44" s="152"/>
      <c r="L44" s="152"/>
      <c r="M44" s="152"/>
      <c r="N44" s="152"/>
    </row>
    <row r="45" spans="1:14" ht="21.75" customHeight="1">
      <c r="A45" s="35" t="s">
        <v>179</v>
      </c>
      <c r="C45" s="13"/>
      <c r="D45" s="13">
        <v>1126166</v>
      </c>
      <c r="E45" s="13"/>
      <c r="F45" s="13">
        <v>2062742</v>
      </c>
      <c r="G45" s="13"/>
      <c r="H45" s="115">
        <v>0</v>
      </c>
      <c r="I45" s="13"/>
      <c r="J45" s="115">
        <v>0</v>
      </c>
      <c r="K45" s="152"/>
      <c r="L45" s="152"/>
      <c r="M45" s="152"/>
      <c r="N45" s="152"/>
    </row>
    <row r="46" spans="1:14" ht="24" customHeight="1" thickBot="1">
      <c r="A46" s="70" t="s">
        <v>157</v>
      </c>
      <c r="C46" s="52"/>
      <c r="D46" s="15">
        <f>SUM(D44:D45)</f>
        <v>5230645</v>
      </c>
      <c r="E46" s="52"/>
      <c r="F46" s="15">
        <f>SUM(F44:F45)</f>
        <v>7956722</v>
      </c>
      <c r="G46" s="52"/>
      <c r="H46" s="15">
        <f>SUM(H44:H45)</f>
        <v>2549757</v>
      </c>
      <c r="I46" s="52"/>
      <c r="J46" s="15">
        <f>SUM(J44:J45)</f>
        <v>3658505</v>
      </c>
      <c r="K46" s="152"/>
      <c r="L46" s="152"/>
      <c r="M46" s="152"/>
      <c r="N46" s="152"/>
    </row>
    <row r="47" spans="1:14" ht="22.5" customHeight="1" thickTop="1">
      <c r="A47" s="70"/>
      <c r="C47" s="16"/>
      <c r="D47" s="52"/>
      <c r="E47" s="16"/>
      <c r="F47" s="52"/>
      <c r="G47" s="16"/>
      <c r="H47" s="52"/>
      <c r="I47" s="16"/>
      <c r="J47" s="52"/>
      <c r="K47" s="152"/>
      <c r="L47" s="152"/>
      <c r="M47" s="152"/>
      <c r="N47" s="152"/>
    </row>
    <row r="48" spans="1:14" ht="24.75" customHeight="1" thickBot="1">
      <c r="A48" s="70" t="s">
        <v>78</v>
      </c>
      <c r="B48" s="2">
        <v>15</v>
      </c>
      <c r="C48" s="13"/>
      <c r="D48" s="159">
        <v>0.48</v>
      </c>
      <c r="E48" s="13"/>
      <c r="F48" s="159">
        <v>0.7</v>
      </c>
      <c r="G48" s="13"/>
      <c r="H48" s="122">
        <v>0.28</v>
      </c>
      <c r="I48" s="13"/>
      <c r="J48" s="122">
        <v>0.41</v>
      </c>
      <c r="K48" s="152"/>
      <c r="L48" s="152"/>
      <c r="M48" s="152"/>
      <c r="N48" s="152"/>
    </row>
    <row r="49" spans="1:14" ht="22.5" customHeight="1" thickTop="1">
      <c r="A49" s="70"/>
      <c r="C49" s="13"/>
      <c r="D49" s="160"/>
      <c r="E49" s="13"/>
      <c r="F49" s="160"/>
      <c r="G49" s="13"/>
      <c r="H49" s="149"/>
      <c r="I49" s="13"/>
      <c r="J49" s="149"/>
      <c r="K49" s="152"/>
      <c r="L49" s="152"/>
      <c r="M49" s="152"/>
      <c r="N49" s="152"/>
    </row>
    <row r="50" spans="1:14" ht="21.75" customHeight="1">
      <c r="A50" s="64" t="s">
        <v>37</v>
      </c>
      <c r="B50" s="65"/>
      <c r="C50" s="66"/>
      <c r="D50" s="66"/>
      <c r="E50" s="66"/>
      <c r="F50" s="66"/>
      <c r="G50" s="66"/>
      <c r="H50" s="235"/>
      <c r="I50" s="235"/>
      <c r="J50" s="235"/>
      <c r="K50" s="152"/>
      <c r="L50" s="152"/>
      <c r="M50" s="152"/>
      <c r="N50" s="152"/>
    </row>
    <row r="51" spans="1:14" ht="21.75" customHeight="1">
      <c r="A51" s="64" t="s">
        <v>170</v>
      </c>
      <c r="B51" s="65"/>
      <c r="C51" s="66"/>
      <c r="D51" s="66"/>
      <c r="E51" s="66"/>
      <c r="F51" s="66"/>
      <c r="G51" s="66"/>
      <c r="H51" s="235"/>
      <c r="I51" s="235"/>
      <c r="J51" s="235"/>
      <c r="K51" s="152"/>
      <c r="L51" s="152"/>
      <c r="M51" s="152"/>
      <c r="N51" s="152"/>
    </row>
    <row r="52" spans="1:14" ht="21.75" customHeight="1">
      <c r="A52" s="6"/>
      <c r="B52" s="6"/>
      <c r="C52" s="66"/>
      <c r="D52" s="66"/>
      <c r="E52" s="66"/>
      <c r="F52" s="66"/>
      <c r="G52" s="66"/>
      <c r="H52" s="66"/>
      <c r="I52" s="66"/>
      <c r="J52" s="130" t="s">
        <v>79</v>
      </c>
      <c r="K52" s="152"/>
      <c r="L52" s="152"/>
      <c r="M52" s="152"/>
      <c r="N52" s="152"/>
    </row>
    <row r="53" spans="2:14" ht="21.75" customHeight="1">
      <c r="B53" s="17"/>
      <c r="C53" s="17"/>
      <c r="D53" s="232" t="s">
        <v>38</v>
      </c>
      <c r="E53" s="232"/>
      <c r="F53" s="232"/>
      <c r="G53" s="68"/>
      <c r="H53" s="232" t="s">
        <v>36</v>
      </c>
      <c r="I53" s="232"/>
      <c r="J53" s="232"/>
      <c r="K53" s="152"/>
      <c r="L53" s="152"/>
      <c r="M53" s="152"/>
      <c r="N53" s="152"/>
    </row>
    <row r="54" spans="2:14" ht="23.25" customHeight="1">
      <c r="B54" s="17"/>
      <c r="C54" s="17"/>
      <c r="D54" s="236" t="s">
        <v>202</v>
      </c>
      <c r="E54" s="237"/>
      <c r="F54" s="237"/>
      <c r="G54" s="131"/>
      <c r="H54" s="236" t="s">
        <v>202</v>
      </c>
      <c r="I54" s="237"/>
      <c r="J54" s="237"/>
      <c r="K54" s="152"/>
      <c r="L54" s="152"/>
      <c r="M54" s="152"/>
      <c r="N54" s="152"/>
    </row>
    <row r="55" spans="2:14" ht="21.75" customHeight="1">
      <c r="B55" s="17"/>
      <c r="C55" s="17"/>
      <c r="D55" s="234" t="s">
        <v>220</v>
      </c>
      <c r="E55" s="234"/>
      <c r="F55" s="234"/>
      <c r="G55" s="79"/>
      <c r="H55" s="234" t="s">
        <v>220</v>
      </c>
      <c r="I55" s="234"/>
      <c r="J55" s="234"/>
      <c r="K55" s="152"/>
      <c r="L55" s="152"/>
      <c r="M55" s="152"/>
      <c r="N55" s="152"/>
    </row>
    <row r="56" spans="2:14" ht="21.75" customHeight="1">
      <c r="B56" s="17"/>
      <c r="C56" s="69"/>
      <c r="D56" s="47">
        <v>2562</v>
      </c>
      <c r="E56" s="69"/>
      <c r="F56" s="47">
        <v>2561</v>
      </c>
      <c r="G56" s="43"/>
      <c r="H56" s="47">
        <v>2562</v>
      </c>
      <c r="I56" s="69"/>
      <c r="J56" s="47">
        <v>2561</v>
      </c>
      <c r="K56" s="152"/>
      <c r="L56" s="152"/>
      <c r="M56" s="152"/>
      <c r="N56" s="152"/>
    </row>
    <row r="57" spans="1:14" ht="22.5" customHeight="1">
      <c r="A57" s="70" t="s">
        <v>157</v>
      </c>
      <c r="D57" s="16">
        <v>5230645</v>
      </c>
      <c r="E57" s="4"/>
      <c r="F57" s="16">
        <v>7956722</v>
      </c>
      <c r="G57" s="4"/>
      <c r="H57" s="16">
        <v>2549757</v>
      </c>
      <c r="I57" s="4"/>
      <c r="J57" s="16">
        <v>3658505</v>
      </c>
      <c r="K57" s="152"/>
      <c r="L57" s="152"/>
      <c r="M57" s="152"/>
      <c r="N57" s="152"/>
    </row>
    <row r="58" spans="11:14" ht="6" customHeight="1">
      <c r="K58" s="152"/>
      <c r="L58" s="152"/>
      <c r="M58" s="152"/>
      <c r="N58" s="152"/>
    </row>
    <row r="59" spans="1:14" ht="22.5" customHeight="1">
      <c r="A59" s="70" t="s">
        <v>101</v>
      </c>
      <c r="K59" s="152"/>
      <c r="L59" s="152"/>
      <c r="M59" s="152"/>
      <c r="N59" s="152"/>
    </row>
    <row r="60" spans="1:14" ht="21.75" customHeight="1">
      <c r="A60" s="85" t="s">
        <v>242</v>
      </c>
      <c r="D60" s="161"/>
      <c r="F60" s="161"/>
      <c r="H60" s="154"/>
      <c r="J60" s="154"/>
      <c r="K60" s="152"/>
      <c r="L60" s="152"/>
      <c r="M60" s="152"/>
      <c r="N60" s="152"/>
    </row>
    <row r="61" spans="1:14" ht="21.75" customHeight="1">
      <c r="A61" s="85" t="s">
        <v>214</v>
      </c>
      <c r="D61" s="161"/>
      <c r="F61" s="161"/>
      <c r="H61" s="154"/>
      <c r="J61" s="154"/>
      <c r="K61" s="152"/>
      <c r="L61" s="152"/>
      <c r="M61" s="152"/>
      <c r="N61" s="152"/>
    </row>
    <row r="62" spans="1:14" ht="21.75" customHeight="1">
      <c r="A62" s="35" t="s">
        <v>243</v>
      </c>
      <c r="D62" s="154"/>
      <c r="F62" s="154"/>
      <c r="H62" s="154"/>
      <c r="J62" s="154"/>
      <c r="K62" s="152"/>
      <c r="L62" s="152"/>
      <c r="M62" s="152"/>
      <c r="N62" s="152"/>
    </row>
    <row r="63" spans="1:14" ht="21.75" customHeight="1">
      <c r="A63" s="35" t="s">
        <v>222</v>
      </c>
      <c r="D63" s="161">
        <v>808678</v>
      </c>
      <c r="F63" s="161">
        <v>-1481625</v>
      </c>
      <c r="H63" s="73">
        <v>0</v>
      </c>
      <c r="J63" s="73">
        <v>0</v>
      </c>
      <c r="K63" s="152"/>
      <c r="L63" s="152"/>
      <c r="M63" s="152"/>
      <c r="N63" s="152"/>
    </row>
    <row r="64" spans="1:14" ht="21.75" customHeight="1">
      <c r="A64" s="35" t="s">
        <v>250</v>
      </c>
      <c r="D64" s="161"/>
      <c r="F64" s="161"/>
      <c r="H64" s="73"/>
      <c r="J64" s="73"/>
      <c r="K64" s="152"/>
      <c r="L64" s="152"/>
      <c r="M64" s="152"/>
      <c r="N64" s="152"/>
    </row>
    <row r="65" spans="1:14" ht="21.75" customHeight="1">
      <c r="A65" s="35" t="s">
        <v>251</v>
      </c>
      <c r="D65" s="73">
        <v>0</v>
      </c>
      <c r="F65" s="161">
        <v>-441729</v>
      </c>
      <c r="H65" s="73">
        <v>0</v>
      </c>
      <c r="J65" s="73">
        <v>0</v>
      </c>
      <c r="K65" s="152"/>
      <c r="L65" s="152"/>
      <c r="M65" s="152"/>
      <c r="N65" s="152"/>
    </row>
    <row r="66" spans="1:14" ht="21.75" customHeight="1">
      <c r="A66" s="35" t="s">
        <v>177</v>
      </c>
      <c r="D66" s="161"/>
      <c r="F66" s="161"/>
      <c r="H66" s="73"/>
      <c r="J66" s="73"/>
      <c r="K66" s="152"/>
      <c r="L66" s="152"/>
      <c r="M66" s="152"/>
      <c r="N66" s="152"/>
    </row>
    <row r="67" spans="1:14" ht="21.75" customHeight="1">
      <c r="A67" s="77" t="s">
        <v>178</v>
      </c>
      <c r="D67" s="161">
        <v>-6958526</v>
      </c>
      <c r="F67" s="161">
        <v>2492661</v>
      </c>
      <c r="H67" s="73">
        <v>0</v>
      </c>
      <c r="J67" s="73">
        <v>0</v>
      </c>
      <c r="K67" s="152"/>
      <c r="L67" s="152"/>
      <c r="M67" s="152"/>
      <c r="N67" s="152"/>
    </row>
    <row r="68" spans="1:14" ht="21.75" customHeight="1">
      <c r="A68" s="77" t="s">
        <v>266</v>
      </c>
      <c r="D68" s="161"/>
      <c r="F68" s="161"/>
      <c r="H68" s="73"/>
      <c r="J68" s="73"/>
      <c r="K68" s="152"/>
      <c r="L68" s="152"/>
      <c r="M68" s="152"/>
      <c r="N68" s="152"/>
    </row>
    <row r="69" spans="1:14" ht="21.75" customHeight="1">
      <c r="A69" s="77" t="s">
        <v>267</v>
      </c>
      <c r="D69" s="161"/>
      <c r="F69" s="161"/>
      <c r="H69" s="73"/>
      <c r="J69" s="73"/>
      <c r="K69" s="152"/>
      <c r="L69" s="152"/>
      <c r="M69" s="152"/>
      <c r="N69" s="152"/>
    </row>
    <row r="70" spans="1:14" ht="21.75" customHeight="1">
      <c r="A70" s="77" t="s">
        <v>268</v>
      </c>
      <c r="D70" s="73">
        <v>0</v>
      </c>
      <c r="F70" s="161">
        <v>-3650</v>
      </c>
      <c r="H70" s="73">
        <v>0</v>
      </c>
      <c r="J70" s="73">
        <v>0</v>
      </c>
      <c r="K70" s="152"/>
      <c r="L70" s="152"/>
      <c r="M70" s="152"/>
      <c r="N70" s="152"/>
    </row>
    <row r="71" spans="1:14" ht="21.75" customHeight="1">
      <c r="A71" s="35" t="s">
        <v>223</v>
      </c>
      <c r="D71" s="161"/>
      <c r="F71" s="161"/>
      <c r="H71" s="73"/>
      <c r="J71" s="73"/>
      <c r="K71" s="152"/>
      <c r="L71" s="152"/>
      <c r="M71" s="152"/>
      <c r="N71" s="152"/>
    </row>
    <row r="72" spans="1:14" ht="21.75" customHeight="1">
      <c r="A72" s="35" t="s">
        <v>214</v>
      </c>
      <c r="D72" s="158">
        <v>-39134</v>
      </c>
      <c r="F72" s="158">
        <v>103010</v>
      </c>
      <c r="H72" s="74">
        <v>0</v>
      </c>
      <c r="J72" s="74">
        <v>0</v>
      </c>
      <c r="K72" s="152"/>
      <c r="L72" s="152"/>
      <c r="M72" s="152"/>
      <c r="N72" s="152"/>
    </row>
    <row r="73" spans="1:14" s="4" customFormat="1" ht="21.75" customHeight="1">
      <c r="A73" s="70" t="s">
        <v>245</v>
      </c>
      <c r="B73" s="12"/>
      <c r="D73" s="162"/>
      <c r="E73" s="49"/>
      <c r="F73" s="162"/>
      <c r="G73" s="49"/>
      <c r="H73" s="163"/>
      <c r="I73" s="49"/>
      <c r="J73" s="163"/>
      <c r="K73" s="155"/>
      <c r="L73" s="152"/>
      <c r="M73" s="155"/>
      <c r="N73" s="155"/>
    </row>
    <row r="74" spans="1:14" s="4" customFormat="1" ht="21.75" customHeight="1">
      <c r="A74" s="70" t="s">
        <v>176</v>
      </c>
      <c r="B74" s="12"/>
      <c r="D74" s="164">
        <f>SUM(D61:D72)</f>
        <v>-6188982</v>
      </c>
      <c r="E74" s="49"/>
      <c r="F74" s="164">
        <f>SUM(F61:F72)</f>
        <v>668667</v>
      </c>
      <c r="G74" s="49"/>
      <c r="H74" s="112">
        <f>SUM(H61:H72)</f>
        <v>0</v>
      </c>
      <c r="I74" s="49"/>
      <c r="J74" s="112">
        <f>SUM(J61:J72)</f>
        <v>0</v>
      </c>
      <c r="K74" s="155"/>
      <c r="L74" s="155"/>
      <c r="M74" s="155"/>
      <c r="N74" s="155"/>
    </row>
    <row r="75" spans="1:14" ht="6" customHeight="1">
      <c r="A75" s="70"/>
      <c r="K75" s="152"/>
      <c r="L75" s="155"/>
      <c r="M75" s="152"/>
      <c r="N75" s="152"/>
    </row>
    <row r="76" spans="1:14" ht="21.75" customHeight="1">
      <c r="A76" s="85" t="s">
        <v>246</v>
      </c>
      <c r="K76" s="152"/>
      <c r="L76" s="152"/>
      <c r="M76" s="152"/>
      <c r="N76" s="152"/>
    </row>
    <row r="77" spans="1:14" ht="21.75" customHeight="1">
      <c r="A77" s="85" t="s">
        <v>214</v>
      </c>
      <c r="D77" s="161"/>
      <c r="F77" s="161"/>
      <c r="H77" s="154"/>
      <c r="J77" s="154"/>
      <c r="K77" s="152"/>
      <c r="L77" s="152"/>
      <c r="M77" s="152"/>
      <c r="N77" s="152"/>
    </row>
    <row r="78" spans="1:14" ht="21.75" customHeight="1">
      <c r="A78" s="35" t="s">
        <v>306</v>
      </c>
      <c r="D78" s="161"/>
      <c r="F78" s="161"/>
      <c r="H78" s="154"/>
      <c r="J78" s="154"/>
      <c r="K78" s="152"/>
      <c r="L78" s="152"/>
      <c r="M78" s="152"/>
      <c r="N78" s="152"/>
    </row>
    <row r="79" spans="1:14" ht="21.75" customHeight="1">
      <c r="A79" s="35" t="s">
        <v>216</v>
      </c>
      <c r="D79" s="161">
        <v>55616</v>
      </c>
      <c r="F79" s="161">
        <v>492</v>
      </c>
      <c r="H79" s="73">
        <v>0</v>
      </c>
      <c r="J79" s="73">
        <v>0</v>
      </c>
      <c r="K79" s="152"/>
      <c r="L79" s="152"/>
      <c r="M79" s="152"/>
      <c r="N79" s="152"/>
    </row>
    <row r="80" spans="1:14" ht="21.75" customHeight="1">
      <c r="A80" s="35" t="s">
        <v>224</v>
      </c>
      <c r="D80" s="161"/>
      <c r="F80" s="161"/>
      <c r="H80" s="73"/>
      <c r="J80" s="73"/>
      <c r="K80" s="152"/>
      <c r="L80" s="152"/>
      <c r="M80" s="152"/>
      <c r="N80" s="152"/>
    </row>
    <row r="81" spans="1:14" ht="21.75" customHeight="1">
      <c r="A81" s="35" t="s">
        <v>214</v>
      </c>
      <c r="D81" s="158">
        <v>2220</v>
      </c>
      <c r="E81" s="45"/>
      <c r="F81" s="158">
        <v>-266</v>
      </c>
      <c r="G81" s="45"/>
      <c r="H81" s="74">
        <v>0</v>
      </c>
      <c r="I81" s="45"/>
      <c r="J81" s="74">
        <v>0</v>
      </c>
      <c r="K81" s="152"/>
      <c r="L81" s="152"/>
      <c r="M81" s="152"/>
      <c r="N81" s="152"/>
    </row>
    <row r="82" spans="1:14" ht="21.75" customHeight="1">
      <c r="A82" s="70" t="s">
        <v>175</v>
      </c>
      <c r="D82" s="165"/>
      <c r="E82" s="45"/>
      <c r="F82" s="165"/>
      <c r="G82" s="45"/>
      <c r="H82" s="86"/>
      <c r="I82" s="45"/>
      <c r="J82" s="86"/>
      <c r="K82" s="152"/>
      <c r="L82" s="152"/>
      <c r="M82" s="152"/>
      <c r="N82" s="152"/>
    </row>
    <row r="83" spans="1:14" ht="21.75" customHeight="1">
      <c r="A83" s="70" t="s">
        <v>176</v>
      </c>
      <c r="D83" s="112">
        <f>SUM(D76:D81)</f>
        <v>57836</v>
      </c>
      <c r="E83" s="49"/>
      <c r="F83" s="164">
        <f>SUM(F76:F81)</f>
        <v>226</v>
      </c>
      <c r="G83" s="49"/>
      <c r="H83" s="112">
        <f>SUM(H76:H81)</f>
        <v>0</v>
      </c>
      <c r="I83" s="49"/>
      <c r="J83" s="112">
        <f>SUM(J76:J81)</f>
        <v>0</v>
      </c>
      <c r="K83" s="152"/>
      <c r="L83" s="152"/>
      <c r="M83" s="152"/>
      <c r="N83" s="152"/>
    </row>
    <row r="84" spans="1:14" ht="21.75" customHeight="1">
      <c r="A84" s="148" t="s">
        <v>313</v>
      </c>
      <c r="D84" s="114"/>
      <c r="E84" s="49"/>
      <c r="F84" s="162"/>
      <c r="G84" s="49"/>
      <c r="H84" s="114"/>
      <c r="I84" s="49"/>
      <c r="J84" s="114"/>
      <c r="K84" s="152"/>
      <c r="L84" s="152"/>
      <c r="M84" s="152"/>
      <c r="N84" s="152"/>
    </row>
    <row r="85" spans="1:14" ht="21.75" customHeight="1">
      <c r="A85" s="70" t="s">
        <v>312</v>
      </c>
      <c r="D85" s="112">
        <f>D74+D83</f>
        <v>-6131146</v>
      </c>
      <c r="E85" s="4"/>
      <c r="F85" s="166">
        <f>F74+F83</f>
        <v>668893</v>
      </c>
      <c r="G85" s="4"/>
      <c r="H85" s="112">
        <f>H74+H83</f>
        <v>0</v>
      </c>
      <c r="I85" s="167"/>
      <c r="J85" s="112">
        <f>J74+J83</f>
        <v>0</v>
      </c>
      <c r="K85" s="152"/>
      <c r="L85" s="152"/>
      <c r="M85" s="152"/>
      <c r="N85" s="152"/>
    </row>
    <row r="86" spans="1:14" ht="21.75" customHeight="1" thickBot="1">
      <c r="A86" s="148" t="s">
        <v>314</v>
      </c>
      <c r="D86" s="169">
        <f>D57+D83+D74</f>
        <v>-900501</v>
      </c>
      <c r="E86" s="4"/>
      <c r="F86" s="168">
        <f>F57+F83+F74</f>
        <v>8625615</v>
      </c>
      <c r="G86" s="4"/>
      <c r="H86" s="169">
        <f>H57+H83+H74</f>
        <v>2549757</v>
      </c>
      <c r="I86" s="4"/>
      <c r="J86" s="169">
        <f>J57+J83+J74</f>
        <v>3658505</v>
      </c>
      <c r="K86" s="152"/>
      <c r="L86" s="152"/>
      <c r="M86" s="152"/>
      <c r="N86" s="152"/>
    </row>
    <row r="87" spans="4:14" ht="5.25" customHeight="1" thickTop="1">
      <c r="D87" s="161"/>
      <c r="F87" s="161"/>
      <c r="H87" s="73"/>
      <c r="J87" s="73"/>
      <c r="K87" s="152"/>
      <c r="L87" s="152"/>
      <c r="M87" s="152"/>
      <c r="N87" s="152"/>
    </row>
    <row r="88" spans="1:14" ht="21.75" customHeight="1">
      <c r="A88" s="64" t="s">
        <v>37</v>
      </c>
      <c r="B88" s="65"/>
      <c r="C88" s="66"/>
      <c r="D88" s="66"/>
      <c r="E88" s="66"/>
      <c r="F88" s="66"/>
      <c r="G88" s="66"/>
      <c r="H88" s="235"/>
      <c r="I88" s="235"/>
      <c r="J88" s="235"/>
      <c r="K88" s="152"/>
      <c r="L88" s="152"/>
      <c r="M88" s="152"/>
      <c r="N88" s="152"/>
    </row>
    <row r="89" spans="1:14" ht="21.75" customHeight="1">
      <c r="A89" s="64" t="s">
        <v>321</v>
      </c>
      <c r="B89" s="65"/>
      <c r="C89" s="66"/>
      <c r="D89" s="66"/>
      <c r="E89" s="66"/>
      <c r="F89" s="66"/>
      <c r="G89" s="66"/>
      <c r="H89" s="235"/>
      <c r="I89" s="235"/>
      <c r="J89" s="235"/>
      <c r="K89" s="152"/>
      <c r="L89" s="152"/>
      <c r="M89" s="152"/>
      <c r="N89" s="152"/>
    </row>
    <row r="90" spans="1:14" ht="21.75" customHeight="1">
      <c r="A90" s="6"/>
      <c r="B90" s="6"/>
      <c r="C90" s="66"/>
      <c r="D90" s="66"/>
      <c r="E90" s="66"/>
      <c r="F90" s="66"/>
      <c r="G90" s="66"/>
      <c r="H90" s="66"/>
      <c r="I90" s="66"/>
      <c r="J90" s="130" t="s">
        <v>79</v>
      </c>
      <c r="K90" s="152"/>
      <c r="L90" s="152"/>
      <c r="M90" s="152"/>
      <c r="N90" s="152"/>
    </row>
    <row r="91" spans="2:14" ht="21.75" customHeight="1">
      <c r="B91" s="17"/>
      <c r="C91" s="17"/>
      <c r="D91" s="232" t="s">
        <v>38</v>
      </c>
      <c r="E91" s="232"/>
      <c r="F91" s="232"/>
      <c r="G91" s="68"/>
      <c r="H91" s="232" t="s">
        <v>36</v>
      </c>
      <c r="I91" s="232"/>
      <c r="J91" s="232"/>
      <c r="K91" s="152"/>
      <c r="L91" s="152"/>
      <c r="M91" s="152"/>
      <c r="N91" s="152"/>
    </row>
    <row r="92" spans="2:14" ht="23.25" customHeight="1">
      <c r="B92" s="17"/>
      <c r="C92" s="17"/>
      <c r="D92" s="236" t="s">
        <v>202</v>
      </c>
      <c r="E92" s="237"/>
      <c r="F92" s="237"/>
      <c r="G92" s="131"/>
      <c r="H92" s="236" t="s">
        <v>202</v>
      </c>
      <c r="I92" s="237"/>
      <c r="J92" s="237"/>
      <c r="K92" s="152"/>
      <c r="L92" s="152"/>
      <c r="M92" s="152"/>
      <c r="N92" s="152"/>
    </row>
    <row r="93" spans="2:14" ht="21.75" customHeight="1">
      <c r="B93" s="17"/>
      <c r="C93" s="17"/>
      <c r="D93" s="234" t="s">
        <v>220</v>
      </c>
      <c r="E93" s="234"/>
      <c r="F93" s="234"/>
      <c r="G93" s="79"/>
      <c r="H93" s="234" t="s">
        <v>220</v>
      </c>
      <c r="I93" s="234"/>
      <c r="J93" s="234"/>
      <c r="K93" s="152"/>
      <c r="L93" s="152"/>
      <c r="M93" s="152"/>
      <c r="N93" s="152"/>
    </row>
    <row r="94" spans="2:14" ht="21.75" customHeight="1">
      <c r="B94" s="17"/>
      <c r="C94" s="69"/>
      <c r="D94" s="47">
        <v>2562</v>
      </c>
      <c r="E94" s="69"/>
      <c r="F94" s="47">
        <v>2561</v>
      </c>
      <c r="G94" s="43"/>
      <c r="H94" s="47">
        <v>2562</v>
      </c>
      <c r="I94" s="69"/>
      <c r="J94" s="47">
        <v>2561</v>
      </c>
      <c r="K94" s="152"/>
      <c r="L94" s="152"/>
      <c r="M94" s="152"/>
      <c r="N94" s="152"/>
    </row>
    <row r="95" spans="1:14" ht="21.75" customHeight="1">
      <c r="A95" s="70" t="s">
        <v>315</v>
      </c>
      <c r="D95" s="161"/>
      <c r="F95" s="161"/>
      <c r="H95" s="73"/>
      <c r="J95" s="73"/>
      <c r="K95" s="152"/>
      <c r="L95" s="152"/>
      <c r="M95" s="152"/>
      <c r="N95" s="152"/>
    </row>
    <row r="96" spans="1:14" ht="21.75" customHeight="1">
      <c r="A96" s="35" t="s">
        <v>103</v>
      </c>
      <c r="D96" s="161">
        <v>787564</v>
      </c>
      <c r="F96" s="161">
        <v>5969675</v>
      </c>
      <c r="H96" s="222">
        <v>2549757</v>
      </c>
      <c r="J96" s="222">
        <v>3658505</v>
      </c>
      <c r="K96" s="152"/>
      <c r="L96" s="152"/>
      <c r="M96" s="152"/>
      <c r="N96" s="152"/>
    </row>
    <row r="97" spans="1:14" ht="21.75" customHeight="1">
      <c r="A97" s="35" t="s">
        <v>179</v>
      </c>
      <c r="D97" s="158">
        <v>-1688065</v>
      </c>
      <c r="F97" s="161">
        <v>2655940</v>
      </c>
      <c r="H97" s="74">
        <v>0</v>
      </c>
      <c r="J97" s="74">
        <v>0</v>
      </c>
      <c r="K97" s="152"/>
      <c r="L97" s="152"/>
      <c r="M97" s="152"/>
      <c r="N97" s="152"/>
    </row>
    <row r="98" spans="1:14" ht="21.75" customHeight="1" thickBot="1">
      <c r="A98" s="70" t="s">
        <v>314</v>
      </c>
      <c r="D98" s="230">
        <f>SUM(D96:D97)</f>
        <v>-900501</v>
      </c>
      <c r="E98" s="4"/>
      <c r="F98" s="168">
        <f>SUM(F96:F97)</f>
        <v>8625615</v>
      </c>
      <c r="G98" s="4"/>
      <c r="H98" s="169">
        <f>SUM(H96:H97)</f>
        <v>2549757</v>
      </c>
      <c r="I98" s="4"/>
      <c r="J98" s="169">
        <f>SUM(J96:J97)</f>
        <v>3658505</v>
      </c>
      <c r="K98" s="152"/>
      <c r="M98" s="152"/>
      <c r="N98" s="152"/>
    </row>
    <row r="99" spans="1:14" ht="21.75" customHeight="1" thickTop="1">
      <c r="A99" s="70"/>
      <c r="D99" s="162"/>
      <c r="E99" s="4"/>
      <c r="F99" s="162"/>
      <c r="G99" s="4"/>
      <c r="H99" s="162"/>
      <c r="I99" s="4"/>
      <c r="J99" s="162"/>
      <c r="K99" s="152"/>
      <c r="M99" s="152"/>
      <c r="N99" s="152"/>
    </row>
    <row r="100" spans="1:10" ht="22.5" customHeight="1">
      <c r="A100" s="64" t="s">
        <v>37</v>
      </c>
      <c r="B100" s="65"/>
      <c r="C100" s="66"/>
      <c r="D100" s="66"/>
      <c r="E100" s="66"/>
      <c r="F100" s="66"/>
      <c r="G100" s="66"/>
      <c r="H100" s="235"/>
      <c r="I100" s="235"/>
      <c r="J100" s="235"/>
    </row>
    <row r="101" spans="1:10" ht="22.5" customHeight="1">
      <c r="A101" s="64" t="s">
        <v>154</v>
      </c>
      <c r="B101" s="65"/>
      <c r="C101" s="66"/>
      <c r="D101" s="66"/>
      <c r="E101" s="66"/>
      <c r="F101" s="66"/>
      <c r="G101" s="66"/>
      <c r="H101" s="235"/>
      <c r="I101" s="235"/>
      <c r="J101" s="235"/>
    </row>
    <row r="102" spans="1:10" ht="22.5" customHeight="1">
      <c r="A102" s="6"/>
      <c r="B102" s="6"/>
      <c r="C102" s="66"/>
      <c r="D102" s="66"/>
      <c r="E102" s="66"/>
      <c r="F102" s="66"/>
      <c r="G102" s="66"/>
      <c r="H102" s="66"/>
      <c r="I102" s="66"/>
      <c r="J102" s="130" t="s">
        <v>79</v>
      </c>
    </row>
    <row r="103" spans="2:10" ht="22.5" customHeight="1">
      <c r="B103" s="17"/>
      <c r="C103" s="17"/>
      <c r="D103" s="232" t="s">
        <v>38</v>
      </c>
      <c r="E103" s="232"/>
      <c r="F103" s="232"/>
      <c r="G103" s="68"/>
      <c r="H103" s="232" t="s">
        <v>36</v>
      </c>
      <c r="I103" s="232"/>
      <c r="J103" s="232"/>
    </row>
    <row r="104" spans="2:10" ht="22.5" customHeight="1">
      <c r="B104" s="17"/>
      <c r="C104" s="17"/>
      <c r="D104" s="236" t="s">
        <v>226</v>
      </c>
      <c r="E104" s="237"/>
      <c r="F104" s="237"/>
      <c r="G104" s="131"/>
      <c r="H104" s="236" t="s">
        <v>226</v>
      </c>
      <c r="I104" s="237"/>
      <c r="J104" s="237"/>
    </row>
    <row r="105" spans="2:10" ht="22.5" customHeight="1">
      <c r="B105" s="17"/>
      <c r="C105" s="17"/>
      <c r="D105" s="233" t="s">
        <v>220</v>
      </c>
      <c r="E105" s="234"/>
      <c r="F105" s="234"/>
      <c r="G105" s="79"/>
      <c r="H105" s="233" t="s">
        <v>220</v>
      </c>
      <c r="I105" s="234"/>
      <c r="J105" s="234"/>
    </row>
    <row r="106" spans="2:10" ht="22.5" customHeight="1">
      <c r="B106" s="17" t="s">
        <v>1</v>
      </c>
      <c r="C106" s="69"/>
      <c r="D106" s="47">
        <v>2562</v>
      </c>
      <c r="E106" s="69"/>
      <c r="F106" s="47">
        <v>2561</v>
      </c>
      <c r="G106" s="43"/>
      <c r="H106" s="47">
        <v>2562</v>
      </c>
      <c r="I106" s="69"/>
      <c r="J106" s="47">
        <v>2561</v>
      </c>
    </row>
    <row r="107" spans="1:10" ht="22.5" customHeight="1">
      <c r="A107" s="85" t="s">
        <v>137</v>
      </c>
      <c r="B107" s="2">
        <v>4</v>
      </c>
      <c r="C107" s="13"/>
      <c r="D107" s="34"/>
      <c r="E107" s="34"/>
      <c r="F107" s="34"/>
      <c r="G107" s="34"/>
      <c r="H107" s="34"/>
      <c r="I107" s="34"/>
      <c r="J107" s="34"/>
    </row>
    <row r="108" spans="1:19" ht="22.5" customHeight="1">
      <c r="A108" s="67" t="s">
        <v>54</v>
      </c>
      <c r="B108" s="2">
        <v>14</v>
      </c>
      <c r="C108" s="13"/>
      <c r="D108" s="75">
        <v>259182738</v>
      </c>
      <c r="E108" s="13"/>
      <c r="F108" s="75">
        <v>256868686</v>
      </c>
      <c r="G108" s="13"/>
      <c r="H108" s="13">
        <v>11915474</v>
      </c>
      <c r="I108" s="13"/>
      <c r="J108" s="13">
        <v>12809624</v>
      </c>
      <c r="M108" s="75"/>
      <c r="N108" s="13"/>
      <c r="O108" s="75"/>
      <c r="P108" s="118"/>
      <c r="Q108" s="75"/>
      <c r="R108" s="75"/>
      <c r="S108" s="75"/>
    </row>
    <row r="109" spans="1:17" ht="22.5" customHeight="1">
      <c r="A109" s="35" t="s">
        <v>77</v>
      </c>
      <c r="B109" s="2">
        <v>8</v>
      </c>
      <c r="C109" s="99"/>
      <c r="D109" s="171">
        <v>4531454</v>
      </c>
      <c r="E109" s="99"/>
      <c r="F109" s="171">
        <v>6794151</v>
      </c>
      <c r="G109" s="13"/>
      <c r="H109" s="73">
        <v>0</v>
      </c>
      <c r="I109" s="13"/>
      <c r="J109" s="73">
        <v>0</v>
      </c>
      <c r="M109" s="204"/>
      <c r="N109" s="99"/>
      <c r="O109" s="204"/>
      <c r="P109" s="118"/>
      <c r="Q109" s="75"/>
    </row>
    <row r="110" spans="1:17" ht="22.5" customHeight="1">
      <c r="A110" s="35" t="s">
        <v>20</v>
      </c>
      <c r="C110" s="13"/>
      <c r="D110" s="171">
        <v>523926</v>
      </c>
      <c r="E110" s="13"/>
      <c r="F110" s="75">
        <v>368262</v>
      </c>
      <c r="G110" s="13"/>
      <c r="H110" s="13">
        <v>2348975</v>
      </c>
      <c r="I110" s="13"/>
      <c r="J110" s="13">
        <v>2131534</v>
      </c>
      <c r="M110" s="75"/>
      <c r="N110" s="13"/>
      <c r="O110" s="75"/>
      <c r="P110" s="118"/>
      <c r="Q110" s="75"/>
    </row>
    <row r="111" spans="1:17" ht="22.5" customHeight="1">
      <c r="A111" s="35" t="s">
        <v>47</v>
      </c>
      <c r="B111" s="157"/>
      <c r="C111" s="13"/>
      <c r="D111" s="75">
        <v>85923</v>
      </c>
      <c r="E111" s="13"/>
      <c r="F111" s="75">
        <v>51667</v>
      </c>
      <c r="G111" s="13"/>
      <c r="H111" s="13">
        <v>6620128</v>
      </c>
      <c r="I111" s="13"/>
      <c r="J111" s="13">
        <v>5763371</v>
      </c>
      <c r="M111" s="203"/>
      <c r="N111" s="13"/>
      <c r="O111" s="204"/>
      <c r="P111" s="118"/>
      <c r="Q111" s="75"/>
    </row>
    <row r="112" spans="1:17" ht="22.5" customHeight="1">
      <c r="A112" s="35" t="s">
        <v>221</v>
      </c>
      <c r="C112" s="13"/>
      <c r="D112" s="73">
        <v>0</v>
      </c>
      <c r="E112" s="13"/>
      <c r="F112" s="73">
        <v>0</v>
      </c>
      <c r="G112" s="13"/>
      <c r="H112" s="73">
        <v>0</v>
      </c>
      <c r="I112" s="13"/>
      <c r="J112" s="13">
        <v>178434</v>
      </c>
      <c r="M112" s="204"/>
      <c r="N112" s="13"/>
      <c r="O112" s="204"/>
      <c r="P112" s="118"/>
      <c r="Q112" s="75"/>
    </row>
    <row r="113" spans="1:17" ht="22.5" customHeight="1">
      <c r="A113" s="35" t="s">
        <v>247</v>
      </c>
      <c r="C113" s="99"/>
      <c r="D113" s="171"/>
      <c r="E113" s="99"/>
      <c r="F113" s="171"/>
      <c r="G113" s="13"/>
      <c r="H113" s="170"/>
      <c r="I113" s="13"/>
      <c r="J113" s="170"/>
      <c r="L113" s="18"/>
      <c r="M113" s="75"/>
      <c r="N113" s="99"/>
      <c r="O113" s="204"/>
      <c r="Q113" s="75"/>
    </row>
    <row r="114" spans="1:17" ht="22.5" customHeight="1">
      <c r="A114" s="35" t="s">
        <v>248</v>
      </c>
      <c r="C114" s="99"/>
      <c r="D114" s="73">
        <v>9236</v>
      </c>
      <c r="E114" s="99"/>
      <c r="F114" s="171">
        <v>95239</v>
      </c>
      <c r="G114" s="13"/>
      <c r="H114" s="73">
        <v>0</v>
      </c>
      <c r="I114" s="13"/>
      <c r="J114" s="73">
        <v>0</v>
      </c>
      <c r="M114" s="75"/>
      <c r="N114" s="13"/>
      <c r="O114" s="75"/>
      <c r="Q114" s="75"/>
    </row>
    <row r="115" spans="1:16" ht="22.5" customHeight="1">
      <c r="A115" s="67" t="s">
        <v>21</v>
      </c>
      <c r="C115" s="13"/>
      <c r="D115" s="158">
        <v>1051203</v>
      </c>
      <c r="E115" s="13"/>
      <c r="F115" s="161">
        <v>1141601</v>
      </c>
      <c r="G115" s="13"/>
      <c r="H115" s="100">
        <v>42550</v>
      </c>
      <c r="I115" s="13"/>
      <c r="J115" s="100">
        <v>32578</v>
      </c>
      <c r="M115" s="152"/>
      <c r="N115" s="152"/>
      <c r="O115" s="118"/>
      <c r="P115" s="118"/>
    </row>
    <row r="116" spans="1:10" ht="22.5" customHeight="1">
      <c r="A116" s="70" t="s">
        <v>22</v>
      </c>
      <c r="B116" s="12"/>
      <c r="C116" s="16"/>
      <c r="D116" s="229">
        <f>SUM(D108:D115)</f>
        <v>265384480</v>
      </c>
      <c r="E116" s="16"/>
      <c r="F116" s="89">
        <f>SUM(F108:F115)</f>
        <v>265319606</v>
      </c>
      <c r="G116" s="16"/>
      <c r="H116" s="89">
        <f>SUM(H108:H115)</f>
        <v>20927127</v>
      </c>
      <c r="I116" s="16"/>
      <c r="J116" s="89">
        <f>SUM(J108:J115)</f>
        <v>20915541</v>
      </c>
    </row>
    <row r="117" spans="1:14" s="172" customFormat="1" ht="12.75" customHeight="1">
      <c r="A117" s="238"/>
      <c r="B117" s="238"/>
      <c r="C117" s="13"/>
      <c r="D117" s="13"/>
      <c r="E117" s="13"/>
      <c r="F117" s="13"/>
      <c r="G117" s="13"/>
      <c r="H117" s="13"/>
      <c r="I117" s="13"/>
      <c r="J117" s="13"/>
      <c r="K117" s="3"/>
      <c r="L117" s="3"/>
      <c r="M117" s="3"/>
      <c r="N117" s="3"/>
    </row>
    <row r="118" spans="1:14" s="172" customFormat="1" ht="22.5" customHeight="1">
      <c r="A118" s="85" t="s">
        <v>138</v>
      </c>
      <c r="B118" s="2">
        <v>4</v>
      </c>
      <c r="C118" s="13"/>
      <c r="D118" s="13"/>
      <c r="E118" s="13"/>
      <c r="F118" s="13"/>
      <c r="G118" s="13"/>
      <c r="H118" s="13"/>
      <c r="I118" s="13"/>
      <c r="J118" s="13"/>
      <c r="K118" s="3"/>
      <c r="L118" s="3"/>
      <c r="M118" s="3"/>
      <c r="N118" s="3"/>
    </row>
    <row r="119" spans="1:17" s="172" customFormat="1" ht="22.5" customHeight="1">
      <c r="A119" s="67" t="s">
        <v>52</v>
      </c>
      <c r="B119" s="2"/>
      <c r="C119" s="13"/>
      <c r="D119" s="75">
        <v>222897773</v>
      </c>
      <c r="E119" s="13"/>
      <c r="F119" s="75">
        <v>228878871</v>
      </c>
      <c r="G119" s="13"/>
      <c r="H119" s="13">
        <v>11360685</v>
      </c>
      <c r="I119" s="13"/>
      <c r="J119" s="13">
        <v>12084790</v>
      </c>
      <c r="K119" s="3"/>
      <c r="L119" s="3"/>
      <c r="M119" s="118"/>
      <c r="N119" s="118"/>
      <c r="O119" s="205"/>
      <c r="Q119" s="75"/>
    </row>
    <row r="120" spans="1:17" s="172" customFormat="1" ht="22.5" customHeight="1">
      <c r="A120" s="35" t="s">
        <v>249</v>
      </c>
      <c r="B120" s="2"/>
      <c r="C120" s="13"/>
      <c r="D120" s="75"/>
      <c r="E120" s="13"/>
      <c r="F120" s="75"/>
      <c r="G120" s="13"/>
      <c r="H120" s="13"/>
      <c r="I120" s="13"/>
      <c r="J120" s="13"/>
      <c r="K120" s="3"/>
      <c r="L120" s="75"/>
      <c r="M120" s="118"/>
      <c r="N120" s="118"/>
      <c r="O120" s="205"/>
      <c r="Q120" s="75"/>
    </row>
    <row r="121" spans="1:17" s="172" customFormat="1" ht="22.5" customHeight="1">
      <c r="A121" s="35" t="s">
        <v>227</v>
      </c>
      <c r="B121" s="2"/>
      <c r="C121" s="13"/>
      <c r="D121" s="75">
        <v>1306908</v>
      </c>
      <c r="E121" s="13"/>
      <c r="F121" s="75">
        <v>-3065959</v>
      </c>
      <c r="G121" s="13"/>
      <c r="H121" s="154">
        <v>0</v>
      </c>
      <c r="I121" s="13"/>
      <c r="J121" s="154">
        <v>0</v>
      </c>
      <c r="K121" s="3"/>
      <c r="L121" s="18"/>
      <c r="M121" s="118"/>
      <c r="N121" s="118"/>
      <c r="O121" s="205"/>
      <c r="Q121" s="75"/>
    </row>
    <row r="122" spans="1:17" s="172" customFormat="1" ht="22.5" customHeight="1">
      <c r="A122" s="77" t="s">
        <v>174</v>
      </c>
      <c r="B122" s="2"/>
      <c r="C122" s="13"/>
      <c r="D122" s="75">
        <v>10474863</v>
      </c>
      <c r="E122" s="13"/>
      <c r="F122" s="75">
        <v>9991365</v>
      </c>
      <c r="G122" s="13"/>
      <c r="H122" s="13">
        <v>435454</v>
      </c>
      <c r="I122" s="13"/>
      <c r="J122" s="13">
        <v>452143</v>
      </c>
      <c r="K122" s="3"/>
      <c r="L122" s="173"/>
      <c r="M122" s="118"/>
      <c r="N122" s="118"/>
      <c r="O122" s="205"/>
      <c r="Q122" s="75"/>
    </row>
    <row r="123" spans="1:17" s="172" customFormat="1" ht="21.75" customHeight="1">
      <c r="A123" s="67" t="s">
        <v>61</v>
      </c>
      <c r="B123" s="2"/>
      <c r="C123" s="13"/>
      <c r="D123" s="165">
        <v>15588256</v>
      </c>
      <c r="E123" s="13"/>
      <c r="F123" s="165">
        <v>15134599</v>
      </c>
      <c r="G123" s="13"/>
      <c r="H123" s="13">
        <v>1783399</v>
      </c>
      <c r="I123" s="13"/>
      <c r="J123" s="13">
        <v>1432263</v>
      </c>
      <c r="K123" s="3"/>
      <c r="L123" s="18"/>
      <c r="M123" s="118"/>
      <c r="N123" s="118"/>
      <c r="O123" s="205"/>
      <c r="Q123" s="75"/>
    </row>
    <row r="124" spans="1:17" s="172" customFormat="1" ht="21.75" customHeight="1">
      <c r="A124" s="77" t="s">
        <v>292</v>
      </c>
      <c r="B124" s="2">
        <v>7</v>
      </c>
      <c r="C124" s="13"/>
      <c r="D124" s="154">
        <v>0</v>
      </c>
      <c r="E124" s="13"/>
      <c r="F124" s="154">
        <v>0</v>
      </c>
      <c r="G124" s="13"/>
      <c r="H124" s="13">
        <v>495000</v>
      </c>
      <c r="I124" s="13"/>
      <c r="J124" s="154">
        <v>0</v>
      </c>
      <c r="K124" s="3"/>
      <c r="L124" s="18"/>
      <c r="M124" s="118"/>
      <c r="N124" s="118"/>
      <c r="O124" s="205"/>
      <c r="Q124" s="75"/>
    </row>
    <row r="125" spans="1:17" s="172" customFormat="1" ht="22.5" customHeight="1">
      <c r="A125" s="67" t="s">
        <v>155</v>
      </c>
      <c r="B125" s="2"/>
      <c r="C125" s="13"/>
      <c r="D125" s="154">
        <v>187050</v>
      </c>
      <c r="E125" s="13"/>
      <c r="F125" s="154">
        <v>122288</v>
      </c>
      <c r="G125" s="13"/>
      <c r="H125" s="154">
        <v>1168793</v>
      </c>
      <c r="I125" s="13"/>
      <c r="J125" s="154">
        <v>0</v>
      </c>
      <c r="K125" s="3"/>
      <c r="L125" s="3"/>
      <c r="M125" s="118"/>
      <c r="N125" s="118"/>
      <c r="O125" s="205"/>
      <c r="Q125" s="75"/>
    </row>
    <row r="126" spans="1:17" s="172" customFormat="1" ht="22.5" customHeight="1">
      <c r="A126" s="35" t="s">
        <v>66</v>
      </c>
      <c r="B126" s="3"/>
      <c r="C126" s="3"/>
      <c r="D126" s="156">
        <v>6880815</v>
      </c>
      <c r="E126" s="3"/>
      <c r="F126" s="156">
        <v>5617745</v>
      </c>
      <c r="G126" s="3"/>
      <c r="H126" s="115">
        <v>2312523</v>
      </c>
      <c r="I126" s="45"/>
      <c r="J126" s="115">
        <v>1824047</v>
      </c>
      <c r="K126" s="3"/>
      <c r="L126" s="3"/>
      <c r="M126" s="118"/>
      <c r="N126" s="118"/>
      <c r="O126" s="205"/>
      <c r="Q126" s="75"/>
    </row>
    <row r="127" spans="1:17" s="172" customFormat="1" ht="22.5" customHeight="1">
      <c r="A127" s="70" t="s">
        <v>23</v>
      </c>
      <c r="B127" s="12"/>
      <c r="C127" s="16"/>
      <c r="D127" s="72">
        <f>SUM(D119:D126)</f>
        <v>257335665</v>
      </c>
      <c r="E127" s="16"/>
      <c r="F127" s="72">
        <f>SUM(F119:F126)</f>
        <v>256678909</v>
      </c>
      <c r="G127" s="16"/>
      <c r="H127" s="72">
        <f>SUM(H119:H126)</f>
        <v>17555854</v>
      </c>
      <c r="I127" s="16"/>
      <c r="J127" s="72">
        <f>SUM(J119:J126)</f>
        <v>15793243</v>
      </c>
      <c r="K127" s="3"/>
      <c r="L127" s="3"/>
      <c r="M127" s="118"/>
      <c r="N127" s="118"/>
      <c r="O127" s="205"/>
      <c r="Q127" s="75"/>
    </row>
    <row r="128" spans="1:14" s="172" customFormat="1" ht="12.75" customHeight="1">
      <c r="A128" s="70"/>
      <c r="B128" s="12"/>
      <c r="C128" s="16"/>
      <c r="D128" s="226"/>
      <c r="E128" s="16"/>
      <c r="F128" s="52"/>
      <c r="G128" s="16"/>
      <c r="H128" s="52"/>
      <c r="I128" s="16"/>
      <c r="J128" s="52"/>
      <c r="K128" s="3"/>
      <c r="L128" s="3"/>
      <c r="M128" s="3"/>
      <c r="N128" s="3"/>
    </row>
    <row r="129" spans="1:14" s="172" customFormat="1" ht="22.5" customHeight="1">
      <c r="A129" s="67" t="s">
        <v>156</v>
      </c>
      <c r="B129" s="2"/>
      <c r="C129" s="13"/>
      <c r="D129" s="212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7" s="172" customFormat="1" ht="22.5" customHeight="1">
      <c r="A130" s="35" t="s">
        <v>147</v>
      </c>
      <c r="B130" s="157" t="s">
        <v>291</v>
      </c>
      <c r="C130" s="13"/>
      <c r="D130" s="228">
        <v>4217871</v>
      </c>
      <c r="E130" s="13"/>
      <c r="F130" s="101">
        <v>4158797</v>
      </c>
      <c r="G130" s="13"/>
      <c r="H130" s="115">
        <v>0</v>
      </c>
      <c r="I130" s="13"/>
      <c r="J130" s="115">
        <v>0</v>
      </c>
      <c r="K130" s="3"/>
      <c r="L130" s="3"/>
      <c r="M130" s="3"/>
      <c r="N130" s="3"/>
      <c r="Q130" s="75"/>
    </row>
    <row r="131" spans="1:14" s="172" customFormat="1" ht="22.5" customHeight="1">
      <c r="A131" s="70" t="s">
        <v>153</v>
      </c>
      <c r="B131" s="2"/>
      <c r="C131" s="13"/>
      <c r="D131" s="16">
        <f>D116-D127+D130</f>
        <v>12266686</v>
      </c>
      <c r="E131" s="13"/>
      <c r="F131" s="16">
        <f>F116-F127+F130</f>
        <v>12799494</v>
      </c>
      <c r="G131" s="16"/>
      <c r="H131" s="16">
        <f>H116-H127</f>
        <v>3371273</v>
      </c>
      <c r="I131" s="16"/>
      <c r="J131" s="16">
        <f>J116-J127</f>
        <v>5122298</v>
      </c>
      <c r="K131" s="3"/>
      <c r="L131" s="3"/>
      <c r="M131" s="3"/>
      <c r="N131" s="3"/>
    </row>
    <row r="132" spans="1:17" s="172" customFormat="1" ht="22.5" customHeight="1">
      <c r="A132" s="35" t="s">
        <v>115</v>
      </c>
      <c r="B132" s="2"/>
      <c r="C132" s="13"/>
      <c r="D132" s="156">
        <v>1859027</v>
      </c>
      <c r="E132" s="13"/>
      <c r="F132" s="156">
        <v>1599916</v>
      </c>
      <c r="G132" s="13"/>
      <c r="H132" s="115">
        <v>-124844</v>
      </c>
      <c r="I132" s="13"/>
      <c r="J132" s="115">
        <v>-161323</v>
      </c>
      <c r="K132" s="3"/>
      <c r="L132" s="3"/>
      <c r="M132" s="3"/>
      <c r="N132" s="3"/>
      <c r="Q132" s="75"/>
    </row>
    <row r="133" spans="1:17" ht="22.5" customHeight="1" thickBot="1">
      <c r="A133" s="70" t="s">
        <v>157</v>
      </c>
      <c r="C133" s="16"/>
      <c r="D133" s="90">
        <f>D131-D132</f>
        <v>10407659</v>
      </c>
      <c r="E133" s="16"/>
      <c r="F133" s="90">
        <f>F131-F132</f>
        <v>11199578</v>
      </c>
      <c r="G133" s="16"/>
      <c r="H133" s="90">
        <f>H131-H132</f>
        <v>3496117</v>
      </c>
      <c r="I133" s="16"/>
      <c r="J133" s="90">
        <f>J131-J132</f>
        <v>5283621</v>
      </c>
      <c r="Q133" s="75"/>
    </row>
    <row r="134" spans="1:10" ht="22.5" customHeight="1" thickTop="1">
      <c r="A134" s="70"/>
      <c r="C134" s="16"/>
      <c r="D134" s="52"/>
      <c r="E134" s="16"/>
      <c r="F134" s="52"/>
      <c r="G134" s="16"/>
      <c r="H134" s="52"/>
      <c r="I134" s="16"/>
      <c r="J134" s="52"/>
    </row>
    <row r="135" spans="1:10" ht="22.5" customHeight="1">
      <c r="A135" s="64" t="s">
        <v>37</v>
      </c>
      <c r="B135" s="65"/>
      <c r="C135" s="66"/>
      <c r="D135" s="66"/>
      <c r="E135" s="66"/>
      <c r="F135" s="66"/>
      <c r="G135" s="66"/>
      <c r="H135" s="235"/>
      <c r="I135" s="235"/>
      <c r="J135" s="235"/>
    </row>
    <row r="136" spans="1:10" ht="22.5" customHeight="1">
      <c r="A136" s="64" t="s">
        <v>204</v>
      </c>
      <c r="B136" s="65"/>
      <c r="C136" s="66"/>
      <c r="D136" s="66"/>
      <c r="E136" s="66"/>
      <c r="F136" s="66"/>
      <c r="G136" s="66"/>
      <c r="H136" s="235"/>
      <c r="I136" s="235"/>
      <c r="J136" s="235"/>
    </row>
    <row r="137" spans="1:10" ht="22.5" customHeight="1">
      <c r="A137" s="6"/>
      <c r="B137" s="6"/>
      <c r="C137" s="66"/>
      <c r="D137" s="66"/>
      <c r="E137" s="66"/>
      <c r="F137" s="66"/>
      <c r="G137" s="66"/>
      <c r="H137" s="66"/>
      <c r="I137" s="66"/>
      <c r="J137" s="130" t="s">
        <v>79</v>
      </c>
    </row>
    <row r="138" spans="2:10" ht="22.5" customHeight="1">
      <c r="B138" s="17"/>
      <c r="C138" s="17"/>
      <c r="D138" s="232" t="s">
        <v>38</v>
      </c>
      <c r="E138" s="232"/>
      <c r="F138" s="232"/>
      <c r="G138" s="68"/>
      <c r="H138" s="232" t="s">
        <v>36</v>
      </c>
      <c r="I138" s="232"/>
      <c r="J138" s="232"/>
    </row>
    <row r="139" spans="2:10" ht="22.5" customHeight="1">
      <c r="B139" s="17"/>
      <c r="C139" s="17"/>
      <c r="D139" s="236" t="s">
        <v>226</v>
      </c>
      <c r="E139" s="237"/>
      <c r="F139" s="237"/>
      <c r="G139" s="131"/>
      <c r="H139" s="236" t="s">
        <v>226</v>
      </c>
      <c r="I139" s="237"/>
      <c r="J139" s="237"/>
    </row>
    <row r="140" spans="2:10" ht="22.5" customHeight="1">
      <c r="B140" s="17"/>
      <c r="C140" s="17"/>
      <c r="D140" s="233" t="s">
        <v>220</v>
      </c>
      <c r="E140" s="234"/>
      <c r="F140" s="234"/>
      <c r="G140" s="79"/>
      <c r="H140" s="233" t="s">
        <v>220</v>
      </c>
      <c r="I140" s="234"/>
      <c r="J140" s="234"/>
    </row>
    <row r="141" spans="2:10" ht="22.5" customHeight="1">
      <c r="B141" s="17" t="s">
        <v>1</v>
      </c>
      <c r="C141" s="69"/>
      <c r="D141" s="47">
        <v>2562</v>
      </c>
      <c r="E141" s="69"/>
      <c r="F141" s="47">
        <v>2561</v>
      </c>
      <c r="G141" s="43"/>
      <c r="H141" s="47">
        <v>2562</v>
      </c>
      <c r="I141" s="69"/>
      <c r="J141" s="47">
        <v>2561</v>
      </c>
    </row>
    <row r="142" spans="1:10" ht="22.5" customHeight="1">
      <c r="A142" s="70" t="s">
        <v>241</v>
      </c>
      <c r="C142" s="13"/>
      <c r="D142" s="13"/>
      <c r="E142" s="13"/>
      <c r="F142" s="13"/>
      <c r="G142" s="13"/>
      <c r="H142" s="13"/>
      <c r="I142" s="13"/>
      <c r="J142" s="13"/>
    </row>
    <row r="143" spans="1:17" ht="22.5" customHeight="1">
      <c r="A143" s="35" t="s">
        <v>103</v>
      </c>
      <c r="C143" s="13"/>
      <c r="D143" s="13">
        <v>8383884</v>
      </c>
      <c r="E143" s="13"/>
      <c r="F143" s="13">
        <v>8942600</v>
      </c>
      <c r="G143" s="13"/>
      <c r="H143" s="100">
        <v>3496117</v>
      </c>
      <c r="I143" s="13"/>
      <c r="J143" s="100">
        <v>5283621</v>
      </c>
      <c r="Q143" s="75"/>
    </row>
    <row r="144" spans="1:17" ht="22.5" customHeight="1">
      <c r="A144" s="35" t="s">
        <v>179</v>
      </c>
      <c r="C144" s="13"/>
      <c r="D144" s="102">
        <v>2023775</v>
      </c>
      <c r="E144" s="13"/>
      <c r="F144" s="102">
        <v>2256978</v>
      </c>
      <c r="G144" s="13"/>
      <c r="H144" s="115">
        <v>0</v>
      </c>
      <c r="I144" s="13"/>
      <c r="J144" s="115">
        <v>0</v>
      </c>
      <c r="Q144" s="75"/>
    </row>
    <row r="145" spans="1:17" ht="22.5" customHeight="1" thickBot="1">
      <c r="A145" s="70" t="s">
        <v>157</v>
      </c>
      <c r="C145" s="52"/>
      <c r="D145" s="15">
        <f>SUM(D143:D144)</f>
        <v>10407659</v>
      </c>
      <c r="E145" s="52"/>
      <c r="F145" s="15">
        <f>SUM(F143:F144)</f>
        <v>11199578</v>
      </c>
      <c r="G145" s="52"/>
      <c r="H145" s="15">
        <f>SUM(H143:H144)</f>
        <v>3496117</v>
      </c>
      <c r="I145" s="52"/>
      <c r="J145" s="15">
        <f>SUM(J143:J144)</f>
        <v>5283621</v>
      </c>
      <c r="Q145" s="75"/>
    </row>
    <row r="146" spans="1:10" ht="24" customHeight="1" thickTop="1">
      <c r="A146" s="70"/>
      <c r="C146" s="16"/>
      <c r="D146" s="52"/>
      <c r="E146" s="16"/>
      <c r="F146" s="52"/>
      <c r="G146" s="16"/>
      <c r="H146" s="52"/>
      <c r="I146" s="16"/>
      <c r="J146" s="52"/>
    </row>
    <row r="147" spans="1:12" ht="26.25" customHeight="1" thickBot="1">
      <c r="A147" s="70" t="s">
        <v>78</v>
      </c>
      <c r="B147" s="2">
        <v>15</v>
      </c>
      <c r="C147" s="13"/>
      <c r="D147" s="159">
        <v>0.99</v>
      </c>
      <c r="E147" s="13"/>
      <c r="F147" s="159">
        <v>1.06</v>
      </c>
      <c r="G147" s="13"/>
      <c r="H147" s="122">
        <v>0.37</v>
      </c>
      <c r="I147" s="13"/>
      <c r="J147" s="122">
        <v>0.58</v>
      </c>
      <c r="L147" s="152"/>
    </row>
    <row r="148" ht="24" customHeight="1" thickTop="1">
      <c r="L148" s="152"/>
    </row>
    <row r="149" spans="1:14" ht="21.75" customHeight="1">
      <c r="A149" s="64" t="s">
        <v>37</v>
      </c>
      <c r="B149" s="65"/>
      <c r="C149" s="66"/>
      <c r="D149" s="66"/>
      <c r="E149" s="66"/>
      <c r="F149" s="66"/>
      <c r="G149" s="66"/>
      <c r="H149" s="235"/>
      <c r="I149" s="235"/>
      <c r="J149" s="235"/>
      <c r="K149" s="152"/>
      <c r="L149" s="152"/>
      <c r="M149" s="152"/>
      <c r="N149" s="152"/>
    </row>
    <row r="150" spans="1:14" ht="21.75" customHeight="1">
      <c r="A150" s="64" t="s">
        <v>170</v>
      </c>
      <c r="B150" s="65"/>
      <c r="C150" s="66"/>
      <c r="D150" s="66"/>
      <c r="E150" s="66"/>
      <c r="F150" s="66"/>
      <c r="G150" s="66"/>
      <c r="H150" s="235"/>
      <c r="I150" s="235"/>
      <c r="J150" s="235"/>
      <c r="K150" s="152"/>
      <c r="L150" s="152"/>
      <c r="M150" s="152"/>
      <c r="N150" s="152"/>
    </row>
    <row r="151" spans="1:14" ht="21.75" customHeight="1">
      <c r="A151" s="6"/>
      <c r="B151" s="6"/>
      <c r="C151" s="66"/>
      <c r="D151" s="66"/>
      <c r="E151" s="66"/>
      <c r="F151" s="66"/>
      <c r="G151" s="66"/>
      <c r="H151" s="66"/>
      <c r="I151" s="66"/>
      <c r="J151" s="130" t="s">
        <v>79</v>
      </c>
      <c r="K151" s="152"/>
      <c r="L151" s="152"/>
      <c r="M151" s="152"/>
      <c r="N151" s="152"/>
    </row>
    <row r="152" spans="2:14" ht="21.75" customHeight="1">
      <c r="B152" s="17"/>
      <c r="C152" s="17"/>
      <c r="D152" s="232" t="s">
        <v>38</v>
      </c>
      <c r="E152" s="232"/>
      <c r="F152" s="232"/>
      <c r="G152" s="68"/>
      <c r="H152" s="232" t="s">
        <v>36</v>
      </c>
      <c r="I152" s="232"/>
      <c r="J152" s="232"/>
      <c r="K152" s="152"/>
      <c r="L152" s="152"/>
      <c r="M152" s="152"/>
      <c r="N152" s="152"/>
    </row>
    <row r="153" spans="2:14" ht="23.25" customHeight="1">
      <c r="B153" s="17"/>
      <c r="C153" s="17"/>
      <c r="D153" s="236" t="s">
        <v>226</v>
      </c>
      <c r="E153" s="237"/>
      <c r="F153" s="237"/>
      <c r="G153" s="131"/>
      <c r="H153" s="236" t="s">
        <v>226</v>
      </c>
      <c r="I153" s="237"/>
      <c r="J153" s="237"/>
      <c r="K153" s="152"/>
      <c r="L153" s="152"/>
      <c r="M153" s="152"/>
      <c r="N153" s="152"/>
    </row>
    <row r="154" spans="2:14" ht="21.75" customHeight="1">
      <c r="B154" s="17"/>
      <c r="C154" s="17"/>
      <c r="D154" s="233" t="s">
        <v>220</v>
      </c>
      <c r="E154" s="234"/>
      <c r="F154" s="234"/>
      <c r="G154" s="79"/>
      <c r="H154" s="233" t="s">
        <v>220</v>
      </c>
      <c r="I154" s="234"/>
      <c r="J154" s="234"/>
      <c r="K154" s="152"/>
      <c r="M154" s="152"/>
      <c r="N154" s="152"/>
    </row>
    <row r="155" spans="2:14" ht="21.75" customHeight="1">
      <c r="B155" s="17"/>
      <c r="C155" s="69"/>
      <c r="D155" s="47">
        <v>2562</v>
      </c>
      <c r="E155" s="69"/>
      <c r="F155" s="47">
        <v>2561</v>
      </c>
      <c r="G155" s="43"/>
      <c r="H155" s="47">
        <v>2562</v>
      </c>
      <c r="I155" s="69"/>
      <c r="J155" s="47">
        <v>2561</v>
      </c>
      <c r="K155" s="152"/>
      <c r="M155" s="152"/>
      <c r="N155" s="152"/>
    </row>
    <row r="156" spans="1:12" ht="24" customHeight="1">
      <c r="A156" s="70" t="s">
        <v>157</v>
      </c>
      <c r="D156" s="167">
        <v>10407659</v>
      </c>
      <c r="E156" s="4"/>
      <c r="F156" s="16">
        <v>11199578</v>
      </c>
      <c r="G156" s="4"/>
      <c r="H156" s="16">
        <v>3496117</v>
      </c>
      <c r="I156" s="4"/>
      <c r="J156" s="16">
        <v>5283621</v>
      </c>
      <c r="L156" s="152"/>
    </row>
    <row r="157" ht="3.75" customHeight="1">
      <c r="L157" s="152"/>
    </row>
    <row r="158" spans="1:14" ht="24" customHeight="1">
      <c r="A158" s="70" t="s">
        <v>101</v>
      </c>
      <c r="K158" s="152"/>
      <c r="L158" s="152"/>
      <c r="M158" s="152"/>
      <c r="N158" s="152"/>
    </row>
    <row r="159" spans="1:14" ht="21.75" customHeight="1">
      <c r="A159" s="85" t="s">
        <v>242</v>
      </c>
      <c r="D159" s="161"/>
      <c r="F159" s="161"/>
      <c r="H159" s="154"/>
      <c r="J159" s="154"/>
      <c r="K159" s="152"/>
      <c r="L159" s="152"/>
      <c r="M159" s="152"/>
      <c r="N159" s="152"/>
    </row>
    <row r="160" spans="1:14" ht="21.75" customHeight="1">
      <c r="A160" s="85" t="s">
        <v>214</v>
      </c>
      <c r="D160" s="161"/>
      <c r="F160" s="161"/>
      <c r="H160" s="154"/>
      <c r="J160" s="154"/>
      <c r="K160" s="152"/>
      <c r="L160" s="152"/>
      <c r="M160" s="152"/>
      <c r="N160" s="152"/>
    </row>
    <row r="161" spans="1:17" ht="21.75" customHeight="1">
      <c r="A161" s="35" t="s">
        <v>243</v>
      </c>
      <c r="D161" s="154"/>
      <c r="F161" s="154"/>
      <c r="H161" s="154"/>
      <c r="J161" s="154"/>
      <c r="K161" s="152"/>
      <c r="L161" s="152"/>
      <c r="M161" s="152"/>
      <c r="N161" s="152"/>
      <c r="Q161" s="75"/>
    </row>
    <row r="162" spans="1:17" ht="21.75" customHeight="1">
      <c r="A162" s="35" t="s">
        <v>222</v>
      </c>
      <c r="D162" s="161">
        <v>761506</v>
      </c>
      <c r="F162" s="161">
        <v>-652756</v>
      </c>
      <c r="H162" s="73">
        <v>0</v>
      </c>
      <c r="J162" s="73">
        <v>0</v>
      </c>
      <c r="K162" s="152"/>
      <c r="L162" s="153"/>
      <c r="M162" s="152"/>
      <c r="N162" s="152"/>
      <c r="Q162" s="75"/>
    </row>
    <row r="163" spans="1:17" ht="21.75" customHeight="1">
      <c r="A163" s="35" t="s">
        <v>250</v>
      </c>
      <c r="D163" s="161"/>
      <c r="F163" s="161"/>
      <c r="H163" s="73"/>
      <c r="J163" s="73"/>
      <c r="K163" s="152"/>
      <c r="L163" s="153"/>
      <c r="M163" s="152"/>
      <c r="N163" s="152"/>
      <c r="Q163" s="75"/>
    </row>
    <row r="164" spans="1:17" ht="21.75" customHeight="1">
      <c r="A164" s="35" t="s">
        <v>251</v>
      </c>
      <c r="D164" s="73">
        <v>0</v>
      </c>
      <c r="F164" s="161">
        <v>-441729</v>
      </c>
      <c r="H164" s="73">
        <v>0</v>
      </c>
      <c r="J164" s="73">
        <v>0</v>
      </c>
      <c r="K164" s="152"/>
      <c r="L164" s="152"/>
      <c r="M164" s="152"/>
      <c r="N164" s="152"/>
      <c r="Q164" s="75"/>
    </row>
    <row r="165" spans="1:17" ht="21.75" customHeight="1">
      <c r="A165" s="35" t="s">
        <v>177</v>
      </c>
      <c r="D165" s="161"/>
      <c r="F165" s="161"/>
      <c r="H165" s="73"/>
      <c r="J165" s="73"/>
      <c r="K165" s="152"/>
      <c r="L165" s="152"/>
      <c r="N165" s="152"/>
      <c r="Q165" s="75"/>
    </row>
    <row r="166" spans="1:17" ht="21.75" customHeight="1">
      <c r="A166" s="77" t="s">
        <v>178</v>
      </c>
      <c r="D166" s="161">
        <v>-7335878</v>
      </c>
      <c r="F166" s="161">
        <v>-2744184</v>
      </c>
      <c r="H166" s="73">
        <v>0</v>
      </c>
      <c r="J166" s="73">
        <v>0</v>
      </c>
      <c r="K166" s="152"/>
      <c r="L166" s="155"/>
      <c r="M166" s="152"/>
      <c r="N166" s="152"/>
      <c r="O166" s="212"/>
      <c r="Q166" s="75"/>
    </row>
    <row r="167" spans="1:17" ht="21.75" customHeight="1">
      <c r="A167" s="77" t="s">
        <v>266</v>
      </c>
      <c r="D167" s="161"/>
      <c r="F167" s="161"/>
      <c r="H167" s="73"/>
      <c r="J167" s="73"/>
      <c r="K167" s="152"/>
      <c r="L167" s="155"/>
      <c r="M167" s="152"/>
      <c r="N167" s="152"/>
      <c r="Q167" s="75"/>
    </row>
    <row r="168" spans="1:17" ht="21.75" customHeight="1">
      <c r="A168" s="77" t="s">
        <v>267</v>
      </c>
      <c r="D168" s="161"/>
      <c r="F168" s="161"/>
      <c r="H168" s="73"/>
      <c r="J168" s="73"/>
      <c r="K168" s="152"/>
      <c r="L168" s="155"/>
      <c r="M168" s="152"/>
      <c r="N168" s="152"/>
      <c r="Q168" s="75"/>
    </row>
    <row r="169" spans="1:17" ht="21.75" customHeight="1">
      <c r="A169" s="77" t="s">
        <v>268</v>
      </c>
      <c r="D169" s="73">
        <v>0</v>
      </c>
      <c r="F169" s="161">
        <v>-3650</v>
      </c>
      <c r="H169" s="73">
        <v>0</v>
      </c>
      <c r="J169" s="73">
        <v>0</v>
      </c>
      <c r="K169" s="152"/>
      <c r="L169" s="155"/>
      <c r="M169" s="152"/>
      <c r="N169" s="152"/>
      <c r="Q169" s="75"/>
    </row>
    <row r="170" spans="1:17" ht="21.75" customHeight="1">
      <c r="A170" s="35" t="s">
        <v>223</v>
      </c>
      <c r="D170" s="161"/>
      <c r="F170" s="161"/>
      <c r="H170" s="73"/>
      <c r="J170" s="73"/>
      <c r="K170" s="152"/>
      <c r="L170" s="155"/>
      <c r="M170" s="152"/>
      <c r="N170" s="152"/>
      <c r="Q170" s="75"/>
    </row>
    <row r="171" spans="1:17" ht="21.75" customHeight="1">
      <c r="A171" s="35" t="s">
        <v>214</v>
      </c>
      <c r="D171" s="158">
        <v>-67999</v>
      </c>
      <c r="F171" s="158">
        <v>37577</v>
      </c>
      <c r="H171" s="74">
        <v>0</v>
      </c>
      <c r="J171" s="74">
        <v>0</v>
      </c>
      <c r="K171" s="152"/>
      <c r="L171" s="152"/>
      <c r="M171" s="152"/>
      <c r="N171" s="152"/>
      <c r="Q171" s="75"/>
    </row>
    <row r="172" spans="1:17" s="4" customFormat="1" ht="21.75" customHeight="1">
      <c r="A172" s="70" t="s">
        <v>245</v>
      </c>
      <c r="B172" s="12"/>
      <c r="D172" s="162"/>
      <c r="E172" s="49"/>
      <c r="F172" s="162"/>
      <c r="G172" s="49"/>
      <c r="H172" s="163"/>
      <c r="I172" s="49"/>
      <c r="J172" s="163"/>
      <c r="K172" s="155"/>
      <c r="L172" s="152"/>
      <c r="M172" s="155"/>
      <c r="N172" s="155"/>
      <c r="Q172" s="75"/>
    </row>
    <row r="173" spans="1:17" s="4" customFormat="1" ht="21.75" customHeight="1">
      <c r="A173" s="70" t="s">
        <v>176</v>
      </c>
      <c r="B173" s="12"/>
      <c r="D173" s="112">
        <f>SUM(D160:D171)</f>
        <v>-6642371</v>
      </c>
      <c r="E173" s="49"/>
      <c r="F173" s="164">
        <f>SUM(F160:F171)</f>
        <v>-3804742</v>
      </c>
      <c r="G173" s="49"/>
      <c r="H173" s="112">
        <f>SUM(H160:H171)</f>
        <v>0</v>
      </c>
      <c r="I173" s="49"/>
      <c r="J173" s="112">
        <f>SUM(J160:J171)</f>
        <v>0</v>
      </c>
      <c r="K173" s="155"/>
      <c r="L173" s="152"/>
      <c r="M173" s="155"/>
      <c r="N173" s="155"/>
      <c r="O173" s="213"/>
      <c r="Q173" s="75"/>
    </row>
    <row r="174" spans="1:14" ht="4.5" customHeight="1">
      <c r="A174" s="70"/>
      <c r="K174" s="152"/>
      <c r="L174" s="152"/>
      <c r="M174" s="152"/>
      <c r="N174" s="152"/>
    </row>
    <row r="175" spans="1:14" ht="21.75" customHeight="1">
      <c r="A175" s="85" t="s">
        <v>246</v>
      </c>
      <c r="K175" s="152"/>
      <c r="L175" s="152"/>
      <c r="M175" s="152"/>
      <c r="N175" s="152"/>
    </row>
    <row r="176" spans="1:14" ht="21.75" customHeight="1">
      <c r="A176" s="85" t="s">
        <v>214</v>
      </c>
      <c r="D176" s="161"/>
      <c r="F176" s="161"/>
      <c r="H176" s="154"/>
      <c r="J176" s="154"/>
      <c r="K176" s="152"/>
      <c r="L176" s="152"/>
      <c r="M176" s="152"/>
      <c r="N176" s="152"/>
    </row>
    <row r="177" spans="1:17" ht="21.75" customHeight="1">
      <c r="A177" s="35" t="s">
        <v>255</v>
      </c>
      <c r="D177" s="161"/>
      <c r="F177" s="161"/>
      <c r="H177" s="154"/>
      <c r="J177" s="154"/>
      <c r="K177" s="152"/>
      <c r="L177" s="152"/>
      <c r="M177" s="152"/>
      <c r="N177" s="152"/>
      <c r="Q177" s="75"/>
    </row>
    <row r="178" spans="1:17" ht="21.75" customHeight="1">
      <c r="A178" s="35" t="s">
        <v>228</v>
      </c>
      <c r="D178" s="161">
        <v>45011</v>
      </c>
      <c r="F178" s="161">
        <v>885</v>
      </c>
      <c r="H178" s="73">
        <v>0</v>
      </c>
      <c r="J178" s="73">
        <v>0</v>
      </c>
      <c r="K178" s="152"/>
      <c r="L178" s="152"/>
      <c r="M178" s="152"/>
      <c r="N178" s="152"/>
      <c r="Q178" s="75"/>
    </row>
    <row r="179" spans="1:17" ht="21.75" customHeight="1">
      <c r="A179" s="35" t="s">
        <v>224</v>
      </c>
      <c r="D179" s="161"/>
      <c r="F179" s="161"/>
      <c r="H179" s="73"/>
      <c r="J179" s="73"/>
      <c r="K179" s="152"/>
      <c r="L179" s="152"/>
      <c r="M179" s="152"/>
      <c r="N179" s="152"/>
      <c r="Q179" s="75"/>
    </row>
    <row r="180" spans="1:17" ht="21.75" customHeight="1">
      <c r="A180" s="35" t="s">
        <v>214</v>
      </c>
      <c r="D180" s="158">
        <v>5924</v>
      </c>
      <c r="E180" s="45"/>
      <c r="F180" s="158">
        <v>-4903</v>
      </c>
      <c r="G180" s="45"/>
      <c r="H180" s="74">
        <v>0</v>
      </c>
      <c r="I180" s="45"/>
      <c r="J180" s="74">
        <v>0</v>
      </c>
      <c r="K180" s="152"/>
      <c r="L180" s="152"/>
      <c r="M180" s="152"/>
      <c r="N180" s="152"/>
      <c r="Q180" s="75"/>
    </row>
    <row r="181" spans="1:14" ht="21.75" customHeight="1">
      <c r="A181" s="70" t="s">
        <v>175</v>
      </c>
      <c r="D181" s="165"/>
      <c r="E181" s="45"/>
      <c r="F181" s="165"/>
      <c r="G181" s="45"/>
      <c r="H181" s="86"/>
      <c r="I181" s="45"/>
      <c r="J181" s="86"/>
      <c r="K181" s="152"/>
      <c r="L181" s="152"/>
      <c r="M181" s="152"/>
      <c r="N181" s="152"/>
    </row>
    <row r="182" spans="1:15" ht="21.75" customHeight="1">
      <c r="A182" s="70" t="s">
        <v>176</v>
      </c>
      <c r="D182" s="112">
        <f>SUM(D175:D180)</f>
        <v>50935</v>
      </c>
      <c r="E182" s="4"/>
      <c r="F182" s="112">
        <f>SUM(F175:F180)</f>
        <v>-4018</v>
      </c>
      <c r="G182" s="4"/>
      <c r="H182" s="112">
        <f>SUM(H175:H180)</f>
        <v>0</v>
      </c>
      <c r="I182" s="4"/>
      <c r="J182" s="112">
        <f>SUM(J175:J180)</f>
        <v>0</v>
      </c>
      <c r="K182" s="152"/>
      <c r="L182" s="152"/>
      <c r="M182" s="152"/>
      <c r="N182" s="152"/>
      <c r="O182" s="213"/>
    </row>
    <row r="183" spans="1:15" ht="21.75" customHeight="1">
      <c r="A183" s="148" t="s">
        <v>310</v>
      </c>
      <c r="D183" s="161"/>
      <c r="F183" s="161"/>
      <c r="H183" s="73"/>
      <c r="J183" s="73"/>
      <c r="K183" s="152"/>
      <c r="L183" s="152"/>
      <c r="M183" s="152"/>
      <c r="N183" s="152"/>
      <c r="O183" s="213"/>
    </row>
    <row r="184" spans="1:17" ht="21.75" customHeight="1">
      <c r="A184" s="148" t="s">
        <v>205</v>
      </c>
      <c r="D184" s="112">
        <f>D173+D182</f>
        <v>-6591436</v>
      </c>
      <c r="E184" s="4"/>
      <c r="F184" s="166">
        <f>F173+F182</f>
        <v>-3808760</v>
      </c>
      <c r="G184" s="4"/>
      <c r="H184" s="112">
        <f>H173+H182</f>
        <v>0</v>
      </c>
      <c r="I184" s="167"/>
      <c r="J184" s="112">
        <f>J173+J182</f>
        <v>0</v>
      </c>
      <c r="K184" s="152"/>
      <c r="L184" s="152"/>
      <c r="M184" s="152"/>
      <c r="N184" s="152"/>
      <c r="O184" s="213"/>
      <c r="Q184" s="75"/>
    </row>
    <row r="185" spans="1:15" ht="21.75" customHeight="1" thickBot="1">
      <c r="A185" s="148" t="s">
        <v>225</v>
      </c>
      <c r="D185" s="169">
        <f>D156+D182+D173</f>
        <v>3816223</v>
      </c>
      <c r="E185" s="4"/>
      <c r="F185" s="168">
        <f>F156+F182+F173</f>
        <v>7390818</v>
      </c>
      <c r="G185" s="4"/>
      <c r="H185" s="168">
        <f>H156+H182+H173</f>
        <v>3496117</v>
      </c>
      <c r="I185" s="4"/>
      <c r="J185" s="168">
        <f>J156+J182+J173</f>
        <v>5283621</v>
      </c>
      <c r="K185" s="152"/>
      <c r="L185" s="152"/>
      <c r="M185" s="152"/>
      <c r="N185" s="152"/>
      <c r="O185" s="213"/>
    </row>
    <row r="186" spans="4:15" ht="3" customHeight="1" thickTop="1">
      <c r="D186" s="161"/>
      <c r="F186" s="161"/>
      <c r="H186" s="73"/>
      <c r="J186" s="73"/>
      <c r="K186" s="152"/>
      <c r="L186" s="152"/>
      <c r="M186" s="152"/>
      <c r="N186" s="152"/>
      <c r="O186" s="213"/>
    </row>
    <row r="187" spans="1:14" ht="21.75" customHeight="1">
      <c r="A187" s="64" t="s">
        <v>37</v>
      </c>
      <c r="B187" s="65"/>
      <c r="C187" s="66"/>
      <c r="D187" s="66"/>
      <c r="E187" s="66"/>
      <c r="F187" s="66"/>
      <c r="G187" s="66"/>
      <c r="H187" s="235"/>
      <c r="I187" s="235"/>
      <c r="J187" s="235"/>
      <c r="K187" s="152"/>
      <c r="L187" s="152"/>
      <c r="M187" s="152"/>
      <c r="N187" s="152"/>
    </row>
    <row r="188" spans="1:14" ht="21.75" customHeight="1">
      <c r="A188" s="64" t="s">
        <v>321</v>
      </c>
      <c r="B188" s="65"/>
      <c r="C188" s="66"/>
      <c r="D188" s="214"/>
      <c r="E188" s="66"/>
      <c r="F188" s="66"/>
      <c r="G188" s="66"/>
      <c r="H188" s="235"/>
      <c r="I188" s="235"/>
      <c r="J188" s="235"/>
      <c r="K188" s="152"/>
      <c r="L188" s="152"/>
      <c r="M188" s="152"/>
      <c r="N188" s="152"/>
    </row>
    <row r="189" spans="1:14" ht="21.75" customHeight="1">
      <c r="A189" s="6"/>
      <c r="B189" s="6"/>
      <c r="C189" s="66"/>
      <c r="D189" s="66"/>
      <c r="E189" s="66"/>
      <c r="F189" s="66"/>
      <c r="G189" s="66"/>
      <c r="H189" s="66"/>
      <c r="I189" s="66"/>
      <c r="J189" s="130" t="s">
        <v>79</v>
      </c>
      <c r="K189" s="152"/>
      <c r="L189" s="152"/>
      <c r="M189" s="152"/>
      <c r="N189" s="152"/>
    </row>
    <row r="190" spans="2:14" ht="21.75" customHeight="1">
      <c r="B190" s="17"/>
      <c r="C190" s="17"/>
      <c r="D190" s="232" t="s">
        <v>38</v>
      </c>
      <c r="E190" s="232"/>
      <c r="F190" s="232"/>
      <c r="G190" s="68"/>
      <c r="H190" s="232" t="s">
        <v>36</v>
      </c>
      <c r="I190" s="232"/>
      <c r="J190" s="232"/>
      <c r="K190" s="152"/>
      <c r="L190" s="152"/>
      <c r="M190" s="152"/>
      <c r="N190" s="152"/>
    </row>
    <row r="191" spans="2:14" ht="23.25" customHeight="1">
      <c r="B191" s="17"/>
      <c r="C191" s="17"/>
      <c r="D191" s="236" t="s">
        <v>226</v>
      </c>
      <c r="E191" s="237"/>
      <c r="F191" s="237"/>
      <c r="G191" s="131"/>
      <c r="H191" s="236" t="s">
        <v>226</v>
      </c>
      <c r="I191" s="237"/>
      <c r="J191" s="237"/>
      <c r="K191" s="152"/>
      <c r="L191" s="152"/>
      <c r="M191" s="152"/>
      <c r="N191" s="152"/>
    </row>
    <row r="192" spans="2:14" ht="21.75" customHeight="1">
      <c r="B192" s="17"/>
      <c r="C192" s="17"/>
      <c r="D192" s="233" t="s">
        <v>220</v>
      </c>
      <c r="E192" s="234"/>
      <c r="F192" s="234"/>
      <c r="G192" s="79"/>
      <c r="H192" s="233" t="s">
        <v>220</v>
      </c>
      <c r="I192" s="234"/>
      <c r="J192" s="234"/>
      <c r="K192" s="152"/>
      <c r="M192" s="152"/>
      <c r="N192" s="152"/>
    </row>
    <row r="193" spans="2:14" ht="21.75" customHeight="1">
      <c r="B193" s="17"/>
      <c r="C193" s="69"/>
      <c r="D193" s="47">
        <v>2562</v>
      </c>
      <c r="E193" s="69"/>
      <c r="F193" s="47">
        <v>2561</v>
      </c>
      <c r="G193" s="43"/>
      <c r="H193" s="47">
        <v>2562</v>
      </c>
      <c r="I193" s="69"/>
      <c r="J193" s="47">
        <v>2561</v>
      </c>
      <c r="K193" s="152"/>
      <c r="M193" s="152"/>
      <c r="N193" s="152"/>
    </row>
    <row r="194" spans="1:15" ht="21.75" customHeight="1">
      <c r="A194" s="70" t="s">
        <v>254</v>
      </c>
      <c r="D194" s="161"/>
      <c r="F194" s="161"/>
      <c r="H194" s="73"/>
      <c r="J194" s="73"/>
      <c r="K194" s="152"/>
      <c r="L194" s="152"/>
      <c r="M194" s="152"/>
      <c r="N194" s="152"/>
      <c r="O194" s="213"/>
    </row>
    <row r="195" spans="1:17" ht="21.75" customHeight="1">
      <c r="A195" s="35" t="s">
        <v>103</v>
      </c>
      <c r="D195" s="161">
        <v>4795854</v>
      </c>
      <c r="F195" s="161">
        <v>5621471</v>
      </c>
      <c r="H195" s="222">
        <v>3496117</v>
      </c>
      <c r="J195" s="222">
        <v>5283621</v>
      </c>
      <c r="K195" s="152"/>
      <c r="L195" s="118"/>
      <c r="M195" s="152"/>
      <c r="N195" s="152"/>
      <c r="O195" s="213"/>
      <c r="Q195" s="75"/>
    </row>
    <row r="196" spans="1:17" ht="21.75" customHeight="1">
      <c r="A196" s="35" t="s">
        <v>179</v>
      </c>
      <c r="D196" s="161">
        <v>-979631</v>
      </c>
      <c r="F196" s="161">
        <v>1769347</v>
      </c>
      <c r="H196" s="74">
        <v>0</v>
      </c>
      <c r="J196" s="74">
        <v>0</v>
      </c>
      <c r="K196" s="152"/>
      <c r="L196" s="118"/>
      <c r="M196" s="152"/>
      <c r="N196" s="152"/>
      <c r="O196" s="213"/>
      <c r="Q196" s="75"/>
    </row>
    <row r="197" spans="1:15" ht="21.75" customHeight="1" thickBot="1">
      <c r="A197" s="70" t="s">
        <v>225</v>
      </c>
      <c r="D197" s="169">
        <f>SUM(D195:D196)</f>
        <v>3816223</v>
      </c>
      <c r="E197" s="4"/>
      <c r="F197" s="169">
        <f>SUM(F195:F196)</f>
        <v>7390818</v>
      </c>
      <c r="G197" s="4"/>
      <c r="H197" s="168">
        <f>SUM(H195:H196)</f>
        <v>3496117</v>
      </c>
      <c r="I197" s="4"/>
      <c r="J197" s="168">
        <f>SUM(J195:J196)</f>
        <v>5283621</v>
      </c>
      <c r="K197" s="152"/>
      <c r="L197" s="118"/>
      <c r="M197" s="152"/>
      <c r="N197" s="152"/>
      <c r="O197" s="213"/>
    </row>
    <row r="198" spans="4:13" ht="23.25" customHeight="1" thickTop="1">
      <c r="D198" s="173"/>
      <c r="F198" s="173"/>
      <c r="M198" s="152"/>
    </row>
    <row r="199" spans="4:10" ht="23.25" customHeight="1">
      <c r="D199" s="173"/>
      <c r="F199" s="173"/>
      <c r="H199" s="173"/>
      <c r="J199" s="173"/>
    </row>
  </sheetData>
  <sheetProtection/>
  <mergeCells count="67">
    <mergeCell ref="D152:F152"/>
    <mergeCell ref="H152:J152"/>
    <mergeCell ref="D153:F153"/>
    <mergeCell ref="H153:J153"/>
    <mergeCell ref="D154:F154"/>
    <mergeCell ref="H154:J154"/>
    <mergeCell ref="D139:F139"/>
    <mergeCell ref="H139:J139"/>
    <mergeCell ref="D140:F140"/>
    <mergeCell ref="H140:J140"/>
    <mergeCell ref="H149:J149"/>
    <mergeCell ref="H150:J150"/>
    <mergeCell ref="D105:F105"/>
    <mergeCell ref="H105:J105"/>
    <mergeCell ref="A117:B117"/>
    <mergeCell ref="H135:J135"/>
    <mergeCell ref="H136:J136"/>
    <mergeCell ref="D138:F138"/>
    <mergeCell ref="H138:J138"/>
    <mergeCell ref="D55:F55"/>
    <mergeCell ref="H55:J55"/>
    <mergeCell ref="H101:J101"/>
    <mergeCell ref="D103:F103"/>
    <mergeCell ref="H103:J103"/>
    <mergeCell ref="D104:F104"/>
    <mergeCell ref="H104:J104"/>
    <mergeCell ref="H36:J36"/>
    <mergeCell ref="D40:F40"/>
    <mergeCell ref="H40:J40"/>
    <mergeCell ref="D41:F41"/>
    <mergeCell ref="H41:J41"/>
    <mergeCell ref="H51:J51"/>
    <mergeCell ref="H50:J50"/>
    <mergeCell ref="D39:F39"/>
    <mergeCell ref="H39:J39"/>
    <mergeCell ref="H1:J1"/>
    <mergeCell ref="H2:J2"/>
    <mergeCell ref="D4:F4"/>
    <mergeCell ref="H4:J4"/>
    <mergeCell ref="D5:F5"/>
    <mergeCell ref="H5:J5"/>
    <mergeCell ref="D6:F6"/>
    <mergeCell ref="H6:J6"/>
    <mergeCell ref="H37:J37"/>
    <mergeCell ref="A18:B18"/>
    <mergeCell ref="A29:B29"/>
    <mergeCell ref="H100:J100"/>
    <mergeCell ref="H53:J53"/>
    <mergeCell ref="D53:F53"/>
    <mergeCell ref="D54:F54"/>
    <mergeCell ref="H54:J54"/>
    <mergeCell ref="H187:J187"/>
    <mergeCell ref="H188:J188"/>
    <mergeCell ref="D190:F190"/>
    <mergeCell ref="H190:J190"/>
    <mergeCell ref="D191:F191"/>
    <mergeCell ref="H191:J191"/>
    <mergeCell ref="D192:F192"/>
    <mergeCell ref="H192:J192"/>
    <mergeCell ref="H88:J88"/>
    <mergeCell ref="H89:J89"/>
    <mergeCell ref="D91:F91"/>
    <mergeCell ref="H91:J91"/>
    <mergeCell ref="D92:F92"/>
    <mergeCell ref="H92:J92"/>
    <mergeCell ref="D93:F93"/>
    <mergeCell ref="H93:J93"/>
  </mergeCells>
  <printOptions/>
  <pageMargins left="0.8" right="0.5" top="0.48" bottom="0.35" header="0.5" footer="0.36"/>
  <pageSetup firstPageNumber="7" useFirstPageNumber="1" fitToHeight="6" horizontalDpi="600" verticalDpi="600" orientation="portrait" paperSize="9" scale="89" r:id="rId1"/>
  <headerFooter alignWithMargins="0">
    <oddFooter>&amp;L   หมายเหตุประกอบงบการเงินแบบย่อเป็นส่วนหนึ่งของงบการเงินระหว่างกาลนี้
&amp;C
&amp;P</oddFooter>
  </headerFooter>
  <rowBreaks count="7" manualBreakCount="7">
    <brk id="35" max="9" man="1"/>
    <brk id="49" max="9" man="1"/>
    <brk id="87" max="9" man="1"/>
    <brk id="99" max="9" man="1"/>
    <brk id="134" max="9" man="1"/>
    <brk id="148" max="9" man="1"/>
    <brk id="18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view="pageBreakPreview" zoomScale="70" zoomScaleNormal="60" zoomScaleSheetLayoutView="70" zoomScalePageLayoutView="0" workbookViewId="0" topLeftCell="A1">
      <selection activeCell="A21" sqref="A21"/>
    </sheetView>
  </sheetViews>
  <sheetFormatPr defaultColWidth="9.00390625" defaultRowHeight="21" customHeight="1"/>
  <cols>
    <col min="1" max="1" width="66.7109375" style="41" customWidth="1"/>
    <col min="2" max="2" width="9.7109375" style="41" customWidth="1"/>
    <col min="3" max="3" width="1.421875" style="41" customWidth="1"/>
    <col min="4" max="4" width="13.7109375" style="41" customWidth="1"/>
    <col min="5" max="5" width="0.71875" style="41" customWidth="1"/>
    <col min="6" max="6" width="13.7109375" style="41" customWidth="1"/>
    <col min="7" max="7" width="0.71875" style="41" customWidth="1"/>
    <col min="8" max="8" width="13.7109375" style="41" customWidth="1"/>
    <col min="9" max="9" width="0.9921875" style="41" customWidth="1"/>
    <col min="10" max="10" width="13.7109375" style="41" customWidth="1"/>
    <col min="11" max="11" width="0.85546875" style="41" customWidth="1"/>
    <col min="12" max="12" width="13.7109375" style="41" customWidth="1"/>
    <col min="13" max="13" width="0.85546875" style="41" customWidth="1"/>
    <col min="14" max="14" width="14.7109375" style="41" customWidth="1"/>
    <col min="15" max="15" width="0.85546875" style="41" customWidth="1"/>
    <col min="16" max="16" width="13.7109375" style="41" customWidth="1"/>
    <col min="17" max="17" width="0.85546875" style="41" customWidth="1"/>
    <col min="18" max="18" width="13.7109375" style="41" customWidth="1"/>
    <col min="19" max="19" width="0.85546875" style="41" customWidth="1"/>
    <col min="20" max="20" width="13.7109375" style="41" customWidth="1"/>
    <col min="21" max="21" width="0.71875" style="41" customWidth="1"/>
    <col min="22" max="22" width="13.7109375" style="41" customWidth="1"/>
    <col min="23" max="23" width="0.71875" style="41" customWidth="1"/>
    <col min="24" max="24" width="13.7109375" style="41" customWidth="1"/>
    <col min="25" max="25" width="0.5625" style="41" customWidth="1"/>
    <col min="26" max="26" width="13.7109375" style="41" customWidth="1"/>
    <col min="27" max="27" width="0.71875" style="41" customWidth="1"/>
    <col min="28" max="28" width="14.140625" style="41" customWidth="1"/>
    <col min="29" max="29" width="0.71875" style="41" customWidth="1"/>
    <col min="30" max="30" width="13.7109375" style="41" customWidth="1"/>
    <col min="31" max="31" width="0.71875" style="41" customWidth="1"/>
    <col min="32" max="32" width="13.7109375" style="41" customWidth="1"/>
    <col min="33" max="33" width="0.5625" style="41" customWidth="1"/>
    <col min="34" max="34" width="13.7109375" style="41" customWidth="1"/>
    <col min="35" max="35" width="0.5625" style="41" customWidth="1"/>
    <col min="36" max="36" width="13.7109375" style="41" customWidth="1"/>
    <col min="37" max="16384" width="9.00390625" style="41" customWidth="1"/>
  </cols>
  <sheetData>
    <row r="1" spans="1:35" ht="21" customHeight="1">
      <c r="A1" s="38" t="s">
        <v>37</v>
      </c>
      <c r="B1" s="38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40"/>
      <c r="V1" s="39"/>
      <c r="W1" s="40"/>
      <c r="X1" s="39"/>
      <c r="Y1" s="39"/>
      <c r="Z1" s="39"/>
      <c r="AA1" s="39"/>
      <c r="AB1" s="39"/>
      <c r="AC1" s="39"/>
      <c r="AD1" s="40"/>
      <c r="AE1" s="39"/>
      <c r="AF1" s="40"/>
      <c r="AG1" s="40"/>
      <c r="AH1" s="39"/>
      <c r="AI1" s="40"/>
    </row>
    <row r="2" spans="1:35" ht="23.25" customHeight="1">
      <c r="A2" s="38" t="s">
        <v>158</v>
      </c>
      <c r="B2" s="38"/>
      <c r="C2" s="38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39"/>
      <c r="U2" s="40"/>
      <c r="V2" s="39"/>
      <c r="W2" s="40"/>
      <c r="X2" s="39"/>
      <c r="Y2" s="39"/>
      <c r="Z2" s="39"/>
      <c r="AA2" s="39"/>
      <c r="AB2" s="39"/>
      <c r="AC2" s="39"/>
      <c r="AD2" s="40"/>
      <c r="AE2" s="39"/>
      <c r="AF2" s="40"/>
      <c r="AG2" s="40"/>
      <c r="AH2" s="39"/>
      <c r="AI2" s="40"/>
    </row>
    <row r="3" spans="1:36" ht="21" customHeight="1">
      <c r="A3" s="38"/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42" t="s">
        <v>79</v>
      </c>
    </row>
    <row r="4" spans="1:36" ht="21" customHeight="1">
      <c r="A4" s="38"/>
      <c r="B4" s="38"/>
      <c r="C4" s="38"/>
      <c r="D4" s="232" t="s">
        <v>38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</row>
    <row r="5" spans="1:36" ht="21" customHeight="1">
      <c r="A5" s="78"/>
      <c r="B5" s="78"/>
      <c r="C5" s="7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239" t="s">
        <v>85</v>
      </c>
      <c r="U5" s="239"/>
      <c r="V5" s="239"/>
      <c r="W5" s="239"/>
      <c r="X5" s="239"/>
      <c r="Y5" s="239"/>
      <c r="Z5" s="23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36" ht="21" customHeight="1">
      <c r="A6" s="78"/>
      <c r="B6" s="78"/>
      <c r="C6" s="78"/>
      <c r="D6" s="49"/>
      <c r="E6" s="49"/>
      <c r="F6" s="49"/>
      <c r="G6" s="49"/>
      <c r="H6" s="49"/>
      <c r="I6" s="49"/>
      <c r="J6" s="49"/>
      <c r="K6" s="49"/>
      <c r="L6" s="44" t="s">
        <v>140</v>
      </c>
      <c r="M6" s="49"/>
      <c r="N6" s="44"/>
      <c r="O6" s="49"/>
      <c r="P6" s="49"/>
      <c r="Q6" s="49"/>
      <c r="R6" s="49"/>
      <c r="S6" s="49"/>
      <c r="T6" s="79"/>
      <c r="U6" s="79"/>
      <c r="V6" s="79"/>
      <c r="W6" s="79"/>
      <c r="X6" s="79"/>
      <c r="Y6" s="79"/>
      <c r="Z6" s="7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ht="21" customHeight="1">
      <c r="A7" s="123"/>
      <c r="B7" s="123"/>
      <c r="C7" s="123"/>
      <c r="D7" s="43"/>
      <c r="E7" s="3"/>
      <c r="F7" s="3"/>
      <c r="G7" s="45"/>
      <c r="H7" s="44"/>
      <c r="I7" s="44"/>
      <c r="J7" s="44"/>
      <c r="K7" s="44"/>
      <c r="L7" s="44" t="s">
        <v>34</v>
      </c>
      <c r="M7" s="44"/>
      <c r="N7" s="61" t="s">
        <v>35</v>
      </c>
      <c r="O7" s="44"/>
      <c r="P7" s="44"/>
      <c r="Q7" s="44"/>
      <c r="R7" s="44"/>
      <c r="S7" s="44"/>
      <c r="T7" s="20"/>
      <c r="U7" s="44"/>
      <c r="V7" s="44" t="s">
        <v>34</v>
      </c>
      <c r="W7" s="44"/>
      <c r="X7" s="44" t="s">
        <v>180</v>
      </c>
      <c r="Y7" s="44"/>
      <c r="Z7" s="43" t="s">
        <v>86</v>
      </c>
      <c r="AA7" s="45"/>
      <c r="AB7" s="45"/>
      <c r="AC7" s="45"/>
      <c r="AD7" s="19"/>
      <c r="AE7" s="45"/>
      <c r="AF7" s="19"/>
      <c r="AG7" s="44"/>
      <c r="AH7" s="44"/>
      <c r="AI7" s="20"/>
      <c r="AJ7" s="18"/>
    </row>
    <row r="8" spans="1:36" ht="21" customHeight="1">
      <c r="A8" s="123"/>
      <c r="B8" s="123"/>
      <c r="C8" s="123"/>
      <c r="D8" s="43" t="s">
        <v>17</v>
      </c>
      <c r="E8" s="3"/>
      <c r="F8" s="3"/>
      <c r="G8" s="45"/>
      <c r="H8" s="44"/>
      <c r="I8" s="44"/>
      <c r="J8" s="44"/>
      <c r="K8" s="44"/>
      <c r="L8" s="44" t="s">
        <v>88</v>
      </c>
      <c r="M8" s="44"/>
      <c r="N8" s="79" t="s">
        <v>105</v>
      </c>
      <c r="O8" s="44"/>
      <c r="P8" s="44"/>
      <c r="Q8" s="44"/>
      <c r="R8" s="1" t="s">
        <v>42</v>
      </c>
      <c r="S8" s="44"/>
      <c r="T8" s="20" t="s">
        <v>63</v>
      </c>
      <c r="U8" s="44"/>
      <c r="V8" s="20" t="s">
        <v>64</v>
      </c>
      <c r="W8" s="44"/>
      <c r="X8" s="44" t="s">
        <v>181</v>
      </c>
      <c r="Y8" s="44"/>
      <c r="Z8" s="43" t="s">
        <v>87</v>
      </c>
      <c r="AA8" s="45"/>
      <c r="AB8" s="141"/>
      <c r="AC8" s="45"/>
      <c r="AD8" s="141" t="s">
        <v>171</v>
      </c>
      <c r="AE8" s="45"/>
      <c r="AF8" s="19" t="s">
        <v>55</v>
      </c>
      <c r="AG8" s="44"/>
      <c r="AH8" s="44" t="s">
        <v>88</v>
      </c>
      <c r="AI8" s="20"/>
      <c r="AJ8" s="18"/>
    </row>
    <row r="9" spans="1:36" ht="21" customHeight="1">
      <c r="A9" s="123"/>
      <c r="B9" s="123"/>
      <c r="C9" s="123"/>
      <c r="D9" s="44" t="s">
        <v>48</v>
      </c>
      <c r="E9" s="44"/>
      <c r="F9" s="44" t="s">
        <v>57</v>
      </c>
      <c r="G9" s="44"/>
      <c r="H9" s="44" t="s">
        <v>24</v>
      </c>
      <c r="I9" s="44"/>
      <c r="J9" s="44"/>
      <c r="K9" s="44"/>
      <c r="L9" s="44" t="s">
        <v>141</v>
      </c>
      <c r="M9" s="44"/>
      <c r="N9" s="44" t="s">
        <v>106</v>
      </c>
      <c r="O9" s="44"/>
      <c r="P9" s="44" t="s">
        <v>65</v>
      </c>
      <c r="Q9" s="44"/>
      <c r="R9" s="44" t="s">
        <v>30</v>
      </c>
      <c r="S9" s="44"/>
      <c r="T9" s="20" t="s">
        <v>45</v>
      </c>
      <c r="U9" s="44"/>
      <c r="V9" s="140" t="s">
        <v>297</v>
      </c>
      <c r="W9" s="44"/>
      <c r="X9" s="44" t="s">
        <v>182</v>
      </c>
      <c r="Y9" s="44"/>
      <c r="Z9" s="44" t="s">
        <v>89</v>
      </c>
      <c r="AA9" s="44"/>
      <c r="AB9" s="140"/>
      <c r="AC9" s="44"/>
      <c r="AD9" s="140" t="s">
        <v>172</v>
      </c>
      <c r="AE9" s="44"/>
      <c r="AF9" s="20" t="s">
        <v>25</v>
      </c>
      <c r="AG9" s="44"/>
      <c r="AH9" s="44" t="s">
        <v>90</v>
      </c>
      <c r="AI9" s="20"/>
      <c r="AJ9" s="44" t="s">
        <v>55</v>
      </c>
    </row>
    <row r="10" spans="1:36" ht="21" customHeight="1">
      <c r="A10" s="124"/>
      <c r="B10" s="125"/>
      <c r="C10" s="125"/>
      <c r="D10" s="46" t="s">
        <v>91</v>
      </c>
      <c r="E10" s="44"/>
      <c r="F10" s="46" t="s">
        <v>92</v>
      </c>
      <c r="G10" s="44"/>
      <c r="H10" s="46" t="s">
        <v>62</v>
      </c>
      <c r="I10" s="44"/>
      <c r="J10" s="29" t="s">
        <v>104</v>
      </c>
      <c r="K10" s="44"/>
      <c r="L10" s="46" t="s">
        <v>145</v>
      </c>
      <c r="M10" s="44"/>
      <c r="N10" s="46" t="s">
        <v>107</v>
      </c>
      <c r="O10" s="44"/>
      <c r="P10" s="46" t="s">
        <v>56</v>
      </c>
      <c r="Q10" s="44"/>
      <c r="R10" s="46" t="s">
        <v>46</v>
      </c>
      <c r="S10" s="44"/>
      <c r="T10" s="21" t="s">
        <v>0</v>
      </c>
      <c r="U10" s="44"/>
      <c r="V10" s="29" t="s">
        <v>82</v>
      </c>
      <c r="W10" s="44"/>
      <c r="X10" s="46" t="s">
        <v>206</v>
      </c>
      <c r="Y10" s="44"/>
      <c r="Z10" s="46" t="s">
        <v>16</v>
      </c>
      <c r="AA10" s="44"/>
      <c r="AB10" s="142" t="s">
        <v>86</v>
      </c>
      <c r="AC10" s="44"/>
      <c r="AD10" s="21" t="s">
        <v>173</v>
      </c>
      <c r="AE10" s="44"/>
      <c r="AF10" s="21" t="s">
        <v>165</v>
      </c>
      <c r="AG10" s="44"/>
      <c r="AH10" s="46" t="s">
        <v>93</v>
      </c>
      <c r="AI10" s="20"/>
      <c r="AJ10" s="46" t="s">
        <v>25</v>
      </c>
    </row>
    <row r="11" spans="1:36" ht="21" customHeight="1">
      <c r="A11" s="124"/>
      <c r="B11" s="124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</row>
    <row r="12" spans="1:3" ht="21" customHeight="1">
      <c r="A12" s="80" t="s">
        <v>229</v>
      </c>
      <c r="B12" s="80"/>
      <c r="C12" s="80"/>
    </row>
    <row r="13" spans="1:36" ht="21" customHeight="1">
      <c r="A13" s="80" t="s">
        <v>207</v>
      </c>
      <c r="B13" s="80"/>
      <c r="C13" s="80"/>
      <c r="D13" s="24">
        <v>8611242</v>
      </c>
      <c r="E13" s="24"/>
      <c r="F13" s="24">
        <v>-2909249</v>
      </c>
      <c r="G13" s="24"/>
      <c r="H13" s="24">
        <v>57298909</v>
      </c>
      <c r="I13" s="24"/>
      <c r="J13" s="114">
        <v>3470021</v>
      </c>
      <c r="K13" s="24"/>
      <c r="L13" s="114">
        <v>3949783</v>
      </c>
      <c r="M13" s="24"/>
      <c r="N13" s="114">
        <v>-5159</v>
      </c>
      <c r="O13" s="24"/>
      <c r="P13" s="24">
        <v>929166</v>
      </c>
      <c r="Q13" s="24"/>
      <c r="R13" s="24">
        <v>82115694</v>
      </c>
      <c r="S13" s="24"/>
      <c r="T13" s="24">
        <v>13824515</v>
      </c>
      <c r="U13" s="24"/>
      <c r="V13" s="24">
        <v>-2819217</v>
      </c>
      <c r="W13" s="24"/>
      <c r="X13" s="24">
        <v>-11450507</v>
      </c>
      <c r="Y13" s="24"/>
      <c r="Z13" s="24">
        <v>-445209</v>
      </c>
      <c r="AA13" s="24"/>
      <c r="AB13" s="57">
        <v>153015198</v>
      </c>
      <c r="AC13" s="24"/>
      <c r="AD13" s="114">
        <v>15000000</v>
      </c>
      <c r="AE13" s="24"/>
      <c r="AF13" s="57">
        <v>168015198</v>
      </c>
      <c r="AG13" s="24"/>
      <c r="AH13" s="24">
        <v>58626658</v>
      </c>
      <c r="AI13" s="49"/>
      <c r="AJ13" s="24">
        <v>226641856</v>
      </c>
    </row>
    <row r="14" spans="1:36" ht="21" customHeight="1">
      <c r="A14" s="49" t="s">
        <v>278</v>
      </c>
      <c r="B14" s="80"/>
      <c r="C14" s="80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48"/>
      <c r="AC14" s="24"/>
      <c r="AD14" s="48"/>
      <c r="AE14" s="24"/>
      <c r="AF14" s="48"/>
      <c r="AG14" s="24"/>
      <c r="AH14" s="24"/>
      <c r="AI14" s="24"/>
      <c r="AJ14" s="24"/>
    </row>
    <row r="15" spans="1:36" ht="21" customHeight="1">
      <c r="A15" s="106" t="s">
        <v>279</v>
      </c>
      <c r="B15" s="80"/>
      <c r="C15" s="80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14"/>
      <c r="U15" s="24"/>
      <c r="V15" s="24"/>
      <c r="W15" s="24"/>
      <c r="X15" s="24"/>
      <c r="Y15" s="24"/>
      <c r="Z15" s="24"/>
      <c r="AA15" s="24"/>
      <c r="AB15" s="48"/>
      <c r="AC15" s="24"/>
      <c r="AD15" s="48"/>
      <c r="AE15" s="24"/>
      <c r="AF15" s="48"/>
      <c r="AG15" s="24"/>
      <c r="AH15" s="24"/>
      <c r="AI15" s="24"/>
      <c r="AJ15" s="24"/>
    </row>
    <row r="16" spans="1:36" ht="21" customHeight="1">
      <c r="A16" s="50" t="s">
        <v>316</v>
      </c>
      <c r="B16" s="138"/>
      <c r="C16" s="138"/>
      <c r="D16" s="115">
        <v>0</v>
      </c>
      <c r="E16" s="174"/>
      <c r="F16" s="109">
        <v>0</v>
      </c>
      <c r="G16" s="108"/>
      <c r="H16" s="109">
        <v>0</v>
      </c>
      <c r="I16" s="104"/>
      <c r="J16" s="109">
        <v>0</v>
      </c>
      <c r="K16" s="174"/>
      <c r="L16" s="109">
        <v>0</v>
      </c>
      <c r="M16" s="108"/>
      <c r="N16" s="109">
        <v>0</v>
      </c>
      <c r="O16" s="108"/>
      <c r="P16" s="109">
        <v>0</v>
      </c>
      <c r="Q16" s="108"/>
      <c r="R16" s="109">
        <v>-2046655</v>
      </c>
      <c r="S16" s="174"/>
      <c r="T16" s="109">
        <v>0</v>
      </c>
      <c r="U16" s="174"/>
      <c r="V16" s="109">
        <v>0</v>
      </c>
      <c r="W16" s="103"/>
      <c r="X16" s="109">
        <v>0</v>
      </c>
      <c r="Y16" s="174"/>
      <c r="Z16" s="109">
        <f>SUM(T16:X16)</f>
        <v>0</v>
      </c>
      <c r="AA16" s="108"/>
      <c r="AB16" s="109">
        <f>Z16+SUM(D16:R16)</f>
        <v>-2046655</v>
      </c>
      <c r="AC16" s="108"/>
      <c r="AD16" s="109">
        <v>0</v>
      </c>
      <c r="AE16" s="108"/>
      <c r="AF16" s="136">
        <f>SUM(AB16:AD16)</f>
        <v>-2046655</v>
      </c>
      <c r="AG16" s="175"/>
      <c r="AH16" s="109">
        <v>-1111122</v>
      </c>
      <c r="AI16" s="175"/>
      <c r="AJ16" s="109">
        <f>SUM(AF16:AH16)</f>
        <v>-3157777</v>
      </c>
    </row>
    <row r="17" spans="1:36" ht="21" customHeight="1">
      <c r="A17" s="106" t="s">
        <v>280</v>
      </c>
      <c r="B17" s="55"/>
      <c r="C17" s="55"/>
      <c r="D17" s="112">
        <f>SUM(D16:D16)</f>
        <v>0</v>
      </c>
      <c r="E17" s="110"/>
      <c r="F17" s="112">
        <f>SUM(F16:F16)</f>
        <v>0</v>
      </c>
      <c r="G17" s="111"/>
      <c r="H17" s="112">
        <f>SUM(H16:H16)</f>
        <v>0</v>
      </c>
      <c r="I17" s="114"/>
      <c r="J17" s="112">
        <f>SUM(J16:J16)</f>
        <v>0</v>
      </c>
      <c r="K17" s="110"/>
      <c r="L17" s="112">
        <f>SUM(L16:L16)</f>
        <v>0</v>
      </c>
      <c r="M17" s="111"/>
      <c r="N17" s="112">
        <f>SUM(N16:N16)</f>
        <v>0</v>
      </c>
      <c r="O17" s="111"/>
      <c r="P17" s="112">
        <f>SUM(P16:P16)</f>
        <v>0</v>
      </c>
      <c r="Q17" s="111"/>
      <c r="R17" s="112">
        <f>SUM(R16:R16)</f>
        <v>-2046655</v>
      </c>
      <c r="S17" s="110"/>
      <c r="T17" s="112">
        <f>SUM(T16:T16)</f>
        <v>0</v>
      </c>
      <c r="U17" s="110"/>
      <c r="V17" s="112">
        <f>SUM(V16:V16)</f>
        <v>0</v>
      </c>
      <c r="W17" s="105"/>
      <c r="X17" s="112">
        <f>SUM(X16:X16)</f>
        <v>0</v>
      </c>
      <c r="Y17" s="110"/>
      <c r="Z17" s="112">
        <f>SUM(Z16:Z16)</f>
        <v>0</v>
      </c>
      <c r="AA17" s="111"/>
      <c r="AB17" s="112">
        <f>SUM(AB16:AB16)</f>
        <v>-2046655</v>
      </c>
      <c r="AC17" s="111"/>
      <c r="AD17" s="112">
        <f>SUM(AD16:AD16)</f>
        <v>0</v>
      </c>
      <c r="AE17" s="111"/>
      <c r="AF17" s="112">
        <f>SUM(AF16:AF16)</f>
        <v>-2046655</v>
      </c>
      <c r="AG17" s="58"/>
      <c r="AH17" s="112">
        <f>SUM(AH16:AH16)</f>
        <v>-1111122</v>
      </c>
      <c r="AI17" s="58"/>
      <c r="AJ17" s="112">
        <f>SUM(AJ16:AJ16)</f>
        <v>-3157777</v>
      </c>
    </row>
    <row r="18" spans="1:36" ht="21" customHeight="1">
      <c r="A18" s="81" t="s">
        <v>183</v>
      </c>
      <c r="B18" s="55"/>
      <c r="C18" s="55"/>
      <c r="D18" s="111"/>
      <c r="E18" s="110"/>
      <c r="F18" s="111"/>
      <c r="G18" s="111"/>
      <c r="H18" s="111"/>
      <c r="I18" s="111"/>
      <c r="J18" s="111"/>
      <c r="K18" s="110"/>
      <c r="L18" s="111"/>
      <c r="M18" s="111"/>
      <c r="N18" s="111"/>
      <c r="O18" s="111"/>
      <c r="P18" s="111"/>
      <c r="Q18" s="111"/>
      <c r="R18" s="111"/>
      <c r="S18" s="110"/>
      <c r="T18" s="111"/>
      <c r="U18" s="110"/>
      <c r="V18" s="111"/>
      <c r="W18" s="105"/>
      <c r="X18" s="111"/>
      <c r="Y18" s="110"/>
      <c r="Z18" s="111"/>
      <c r="AA18" s="111"/>
      <c r="AB18" s="111"/>
      <c r="AC18" s="111"/>
      <c r="AD18" s="111"/>
      <c r="AE18" s="111"/>
      <c r="AF18" s="111"/>
      <c r="AG18" s="58"/>
      <c r="AH18" s="113"/>
      <c r="AI18" s="58"/>
      <c r="AJ18" s="57"/>
    </row>
    <row r="19" spans="1:36" ht="21" customHeight="1">
      <c r="A19" s="50" t="s">
        <v>263</v>
      </c>
      <c r="B19" s="50"/>
      <c r="C19" s="50"/>
      <c r="D19" s="134">
        <v>0</v>
      </c>
      <c r="E19" s="108"/>
      <c r="F19" s="134">
        <v>0</v>
      </c>
      <c r="G19" s="108"/>
      <c r="H19" s="134">
        <v>0</v>
      </c>
      <c r="I19" s="104"/>
      <c r="J19" s="134">
        <v>0</v>
      </c>
      <c r="K19" s="174"/>
      <c r="L19" s="104">
        <v>-581239</v>
      </c>
      <c r="M19" s="108"/>
      <c r="N19" s="104">
        <v>0</v>
      </c>
      <c r="O19" s="108"/>
      <c r="P19" s="104">
        <v>0</v>
      </c>
      <c r="Q19" s="108"/>
      <c r="R19" s="104">
        <v>5692</v>
      </c>
      <c r="S19" s="104"/>
      <c r="T19" s="104">
        <v>0</v>
      </c>
      <c r="U19" s="174"/>
      <c r="V19" s="104">
        <v>0</v>
      </c>
      <c r="W19" s="103"/>
      <c r="X19" s="104">
        <v>48203</v>
      </c>
      <c r="Y19" s="174"/>
      <c r="Z19" s="104">
        <f>SUM(T19:X19)</f>
        <v>48203</v>
      </c>
      <c r="AA19" s="108"/>
      <c r="AB19" s="104">
        <f>Z19+SUM(D19:R19)</f>
        <v>-527344</v>
      </c>
      <c r="AC19" s="108"/>
      <c r="AD19" s="104">
        <v>0</v>
      </c>
      <c r="AE19" s="108"/>
      <c r="AF19" s="104">
        <f>SUM(AB19:AD19)</f>
        <v>-527344</v>
      </c>
      <c r="AG19" s="175"/>
      <c r="AH19" s="104">
        <v>-571131</v>
      </c>
      <c r="AI19" s="175"/>
      <c r="AJ19" s="104">
        <f>SUM(AF19:AH19)</f>
        <v>-1098475</v>
      </c>
    </row>
    <row r="20" spans="1:36" ht="21" customHeight="1">
      <c r="A20" s="50" t="s">
        <v>252</v>
      </c>
      <c r="B20" s="50"/>
      <c r="C20" s="50"/>
      <c r="D20" s="134">
        <v>0</v>
      </c>
      <c r="E20" s="108"/>
      <c r="F20" s="134">
        <v>0</v>
      </c>
      <c r="G20" s="108"/>
      <c r="H20" s="134">
        <v>0</v>
      </c>
      <c r="I20" s="104"/>
      <c r="J20" s="134">
        <v>0</v>
      </c>
      <c r="K20" s="104"/>
      <c r="L20" s="104">
        <v>38727</v>
      </c>
      <c r="M20" s="104"/>
      <c r="N20" s="104">
        <v>0</v>
      </c>
      <c r="O20" s="104"/>
      <c r="P20" s="104">
        <v>0</v>
      </c>
      <c r="Q20" s="104"/>
      <c r="R20" s="104">
        <v>0</v>
      </c>
      <c r="S20" s="108"/>
      <c r="T20" s="104">
        <v>0</v>
      </c>
      <c r="U20" s="104"/>
      <c r="V20" s="104">
        <v>0</v>
      </c>
      <c r="W20" s="104"/>
      <c r="X20" s="104">
        <v>0</v>
      </c>
      <c r="Y20" s="104"/>
      <c r="Z20" s="104">
        <v>0</v>
      </c>
      <c r="AA20" s="108"/>
      <c r="AB20" s="104">
        <f>Z20+SUM(D20:R20)</f>
        <v>38727</v>
      </c>
      <c r="AC20" s="108"/>
      <c r="AD20" s="104">
        <v>0</v>
      </c>
      <c r="AE20" s="108"/>
      <c r="AF20" s="104">
        <f>SUM(AB20:AD20)</f>
        <v>38727</v>
      </c>
      <c r="AG20" s="51"/>
      <c r="AH20" s="104">
        <v>0</v>
      </c>
      <c r="AI20" s="175"/>
      <c r="AJ20" s="104">
        <f>SUM(AF20:AH20)</f>
        <v>38727</v>
      </c>
    </row>
    <row r="21" spans="1:36" ht="21" customHeight="1">
      <c r="A21" s="50" t="s">
        <v>164</v>
      </c>
      <c r="B21" s="50"/>
      <c r="C21" s="50"/>
      <c r="D21" s="134">
        <v>0</v>
      </c>
      <c r="E21" s="108"/>
      <c r="F21" s="134">
        <v>0</v>
      </c>
      <c r="G21" s="108"/>
      <c r="H21" s="134">
        <v>0</v>
      </c>
      <c r="I21" s="104"/>
      <c r="J21" s="134">
        <v>0</v>
      </c>
      <c r="K21" s="104"/>
      <c r="L21" s="134">
        <v>0</v>
      </c>
      <c r="M21" s="104"/>
      <c r="N21" s="104">
        <v>0</v>
      </c>
      <c r="O21" s="104"/>
      <c r="P21" s="104">
        <v>0</v>
      </c>
      <c r="Q21" s="104"/>
      <c r="R21" s="104">
        <v>0</v>
      </c>
      <c r="S21" s="174"/>
      <c r="T21" s="104">
        <v>0</v>
      </c>
      <c r="U21" s="104"/>
      <c r="V21" s="104">
        <v>0</v>
      </c>
      <c r="W21" s="104"/>
      <c r="X21" s="104">
        <v>0</v>
      </c>
      <c r="Y21" s="104"/>
      <c r="Z21" s="104">
        <f>SUM(T21:X21)</f>
        <v>0</v>
      </c>
      <c r="AA21" s="108"/>
      <c r="AB21" s="104">
        <f>Z21+SUM(D21:R21)</f>
        <v>0</v>
      </c>
      <c r="AC21" s="108"/>
      <c r="AD21" s="104">
        <v>0</v>
      </c>
      <c r="AE21" s="108"/>
      <c r="AF21" s="104">
        <f>SUM(AB21:AD21)</f>
        <v>0</v>
      </c>
      <c r="AG21" s="175"/>
      <c r="AH21" s="104">
        <v>52806</v>
      </c>
      <c r="AI21" s="175"/>
      <c r="AJ21" s="104">
        <f>SUM(AF21:AH21)</f>
        <v>52806</v>
      </c>
    </row>
    <row r="22" spans="1:36" ht="21" customHeight="1">
      <c r="A22" s="82" t="s">
        <v>95</v>
      </c>
      <c r="B22" s="55"/>
      <c r="C22" s="55"/>
      <c r="D22" s="176"/>
      <c r="E22" s="54"/>
      <c r="F22" s="176"/>
      <c r="G22" s="111"/>
      <c r="H22" s="176"/>
      <c r="I22" s="111"/>
      <c r="J22" s="176"/>
      <c r="K22" s="54"/>
      <c r="L22" s="176"/>
      <c r="M22" s="111"/>
      <c r="N22" s="176"/>
      <c r="O22" s="111"/>
      <c r="P22" s="176"/>
      <c r="Q22" s="111"/>
      <c r="R22" s="176"/>
      <c r="S22" s="54"/>
      <c r="T22" s="176"/>
      <c r="U22" s="54"/>
      <c r="V22" s="176"/>
      <c r="W22" s="52"/>
      <c r="X22" s="176"/>
      <c r="Y22" s="54"/>
      <c r="Z22" s="176"/>
      <c r="AA22" s="54"/>
      <c r="AB22" s="176"/>
      <c r="AC22" s="54"/>
      <c r="AD22" s="176"/>
      <c r="AE22" s="54"/>
      <c r="AF22" s="176"/>
      <c r="AG22" s="54"/>
      <c r="AH22" s="177"/>
      <c r="AI22" s="54"/>
      <c r="AJ22" s="177"/>
    </row>
    <row r="23" spans="1:36" ht="21" customHeight="1">
      <c r="A23" s="82" t="s">
        <v>146</v>
      </c>
      <c r="B23" s="55"/>
      <c r="C23" s="55"/>
      <c r="D23" s="112">
        <f>SUM(D19:D21)</f>
        <v>0</v>
      </c>
      <c r="E23" s="110"/>
      <c r="F23" s="112">
        <f>SUM(F19:F21)</f>
        <v>0</v>
      </c>
      <c r="G23" s="114"/>
      <c r="H23" s="112">
        <f>SUM(H19:H21)</f>
        <v>0</v>
      </c>
      <c r="I23" s="114"/>
      <c r="J23" s="112">
        <f>SUM(J19:J21)</f>
        <v>0</v>
      </c>
      <c r="K23" s="110"/>
      <c r="L23" s="112">
        <f>SUM(L19:L21)</f>
        <v>-542512</v>
      </c>
      <c r="M23" s="111"/>
      <c r="N23" s="112">
        <f>SUM(N19:N21)</f>
        <v>0</v>
      </c>
      <c r="O23" s="111"/>
      <c r="P23" s="112">
        <f>SUM(P19:P21)</f>
        <v>0</v>
      </c>
      <c r="Q23" s="111"/>
      <c r="R23" s="112">
        <f>SUM(R19:R21)</f>
        <v>5692</v>
      </c>
      <c r="S23" s="110"/>
      <c r="T23" s="112">
        <f>SUM(T19:T21)</f>
        <v>0</v>
      </c>
      <c r="U23" s="110"/>
      <c r="V23" s="112">
        <f>SUM(V19:V21)</f>
        <v>0</v>
      </c>
      <c r="W23" s="105"/>
      <c r="X23" s="112">
        <f>SUM(X19:X21)</f>
        <v>48203</v>
      </c>
      <c r="Y23" s="110"/>
      <c r="Z23" s="112">
        <f>SUM(Z19:Z21)</f>
        <v>48203</v>
      </c>
      <c r="AA23" s="111"/>
      <c r="AB23" s="112">
        <f>SUM(AB19:AB21)</f>
        <v>-488617</v>
      </c>
      <c r="AC23" s="111"/>
      <c r="AD23" s="112">
        <f>SUM(AD15,AD21)</f>
        <v>0</v>
      </c>
      <c r="AE23" s="111"/>
      <c r="AF23" s="112">
        <f>SUM(AF19:AF21)</f>
        <v>-488617</v>
      </c>
      <c r="AG23" s="58"/>
      <c r="AH23" s="112">
        <f>SUM(AH19:AH21)</f>
        <v>-518325</v>
      </c>
      <c r="AI23" s="58"/>
      <c r="AJ23" s="112">
        <f>SUM(AF23:AH23)</f>
        <v>-1006942</v>
      </c>
    </row>
    <row r="24" spans="1:36" ht="21" customHeight="1">
      <c r="A24" s="55" t="s">
        <v>96</v>
      </c>
      <c r="B24" s="55"/>
      <c r="C24" s="55"/>
      <c r="D24" s="111"/>
      <c r="E24" s="54"/>
      <c r="F24" s="111"/>
      <c r="G24" s="111"/>
      <c r="H24" s="111"/>
      <c r="I24" s="111"/>
      <c r="J24" s="111"/>
      <c r="K24" s="54"/>
      <c r="L24" s="111"/>
      <c r="M24" s="111"/>
      <c r="N24" s="111"/>
      <c r="O24" s="111"/>
      <c r="P24" s="111"/>
      <c r="Q24" s="111"/>
      <c r="R24" s="111"/>
      <c r="S24" s="54"/>
      <c r="T24" s="111"/>
      <c r="U24" s="54"/>
      <c r="V24" s="111"/>
      <c r="W24" s="52"/>
      <c r="X24" s="111"/>
      <c r="Y24" s="54"/>
      <c r="Z24" s="111"/>
      <c r="AA24" s="54"/>
      <c r="AB24" s="111"/>
      <c r="AC24" s="54"/>
      <c r="AD24" s="111"/>
      <c r="AE24" s="54"/>
      <c r="AF24" s="111"/>
      <c r="AG24" s="54"/>
      <c r="AH24" s="57"/>
      <c r="AI24" s="54"/>
      <c r="AJ24" s="57"/>
    </row>
    <row r="25" spans="1:36" ht="21" customHeight="1">
      <c r="A25" s="55" t="s">
        <v>94</v>
      </c>
      <c r="B25" s="55"/>
      <c r="C25" s="55"/>
      <c r="D25" s="112">
        <f>SUM(D17,D23)</f>
        <v>0</v>
      </c>
      <c r="E25" s="54"/>
      <c r="F25" s="112">
        <f>SUM(F17,F23)</f>
        <v>0</v>
      </c>
      <c r="G25" s="111"/>
      <c r="H25" s="112">
        <f>SUM(H17,H23)</f>
        <v>0</v>
      </c>
      <c r="I25" s="114"/>
      <c r="J25" s="112">
        <f>SUM(J17,J23)</f>
        <v>0</v>
      </c>
      <c r="K25" s="54"/>
      <c r="L25" s="112">
        <f>SUM(L17,L23)</f>
        <v>-542512</v>
      </c>
      <c r="M25" s="111"/>
      <c r="N25" s="112">
        <f>SUM(N17,N23)</f>
        <v>0</v>
      </c>
      <c r="O25" s="111"/>
      <c r="P25" s="112">
        <f>SUM(P17,P23)</f>
        <v>0</v>
      </c>
      <c r="Q25" s="111"/>
      <c r="R25" s="112">
        <f>SUM(R17,R23)</f>
        <v>-2040963</v>
      </c>
      <c r="S25" s="54"/>
      <c r="T25" s="112">
        <f>SUM(T17,T23)</f>
        <v>0</v>
      </c>
      <c r="U25" s="54"/>
      <c r="V25" s="112">
        <f>SUM(V17,V23)</f>
        <v>0</v>
      </c>
      <c r="W25" s="52"/>
      <c r="X25" s="112">
        <f>SUM(X17,X23)</f>
        <v>48203</v>
      </c>
      <c r="Y25" s="54"/>
      <c r="Z25" s="112">
        <f>SUM(T25:X25)</f>
        <v>48203</v>
      </c>
      <c r="AA25" s="54"/>
      <c r="AB25" s="112">
        <f>Z25+SUM(D25:R25)</f>
        <v>-2535272</v>
      </c>
      <c r="AC25" s="54"/>
      <c r="AD25" s="112">
        <f>SUM(AD17,AD23)</f>
        <v>0</v>
      </c>
      <c r="AE25" s="54"/>
      <c r="AF25" s="112">
        <f>AB25+AD25</f>
        <v>-2535272</v>
      </c>
      <c r="AG25" s="54"/>
      <c r="AH25" s="112">
        <f>SUM(AH17,AH23)</f>
        <v>-1629447</v>
      </c>
      <c r="AI25" s="54"/>
      <c r="AJ25" s="112">
        <f>SUM(AF25:AH25)</f>
        <v>-4164719</v>
      </c>
    </row>
    <row r="26" spans="1:36" ht="21" customHeight="1">
      <c r="A26" s="55" t="s">
        <v>159</v>
      </c>
      <c r="B26" s="55"/>
      <c r="C26" s="55"/>
      <c r="D26" s="111"/>
      <c r="E26" s="54"/>
      <c r="F26" s="111"/>
      <c r="G26" s="111"/>
      <c r="H26" s="111"/>
      <c r="I26" s="111"/>
      <c r="J26" s="111"/>
      <c r="K26" s="54"/>
      <c r="L26" s="111"/>
      <c r="M26" s="111"/>
      <c r="N26" s="111"/>
      <c r="O26" s="111"/>
      <c r="P26" s="111"/>
      <c r="Q26" s="111"/>
      <c r="R26" s="111"/>
      <c r="S26" s="54"/>
      <c r="T26" s="111"/>
      <c r="U26" s="54"/>
      <c r="V26" s="111"/>
      <c r="W26" s="52"/>
      <c r="X26" s="111"/>
      <c r="Y26" s="54"/>
      <c r="Z26" s="111"/>
      <c r="AA26" s="54"/>
      <c r="AB26" s="111"/>
      <c r="AC26" s="54"/>
      <c r="AD26" s="111"/>
      <c r="AE26" s="54"/>
      <c r="AF26" s="111"/>
      <c r="AG26" s="54"/>
      <c r="AH26" s="57"/>
      <c r="AI26" s="54"/>
      <c r="AJ26" s="57"/>
    </row>
    <row r="27" spans="1:36" ht="21" customHeight="1">
      <c r="A27" s="50" t="s">
        <v>97</v>
      </c>
      <c r="B27" s="50"/>
      <c r="C27" s="50"/>
      <c r="D27" s="104">
        <v>0</v>
      </c>
      <c r="E27" s="108"/>
      <c r="F27" s="104">
        <v>0</v>
      </c>
      <c r="G27" s="108"/>
      <c r="H27" s="104">
        <v>0</v>
      </c>
      <c r="I27" s="104"/>
      <c r="J27" s="104">
        <v>0</v>
      </c>
      <c r="K27" s="104"/>
      <c r="L27" s="104">
        <v>0</v>
      </c>
      <c r="M27" s="104"/>
      <c r="N27" s="104">
        <v>0</v>
      </c>
      <c r="O27" s="104"/>
      <c r="P27" s="104">
        <v>0</v>
      </c>
      <c r="Q27" s="104"/>
      <c r="R27" s="104">
        <v>8942600</v>
      </c>
      <c r="S27" s="104"/>
      <c r="T27" s="104">
        <v>0</v>
      </c>
      <c r="U27" s="104"/>
      <c r="V27" s="104">
        <v>0</v>
      </c>
      <c r="W27" s="104"/>
      <c r="X27" s="104">
        <v>0</v>
      </c>
      <c r="Y27" s="104"/>
      <c r="Z27" s="104">
        <f>SUM(T27:X27)</f>
        <v>0</v>
      </c>
      <c r="AA27" s="104"/>
      <c r="AB27" s="104">
        <f>Z27+SUM(D27:R27)</f>
        <v>8942600</v>
      </c>
      <c r="AC27" s="104"/>
      <c r="AD27" s="104">
        <v>0</v>
      </c>
      <c r="AE27" s="104"/>
      <c r="AF27" s="104">
        <f>SUM(AB27:AD27)</f>
        <v>8942600</v>
      </c>
      <c r="AG27" s="104"/>
      <c r="AH27" s="104">
        <v>2256978</v>
      </c>
      <c r="AI27" s="104"/>
      <c r="AJ27" s="104">
        <f>SUM(AF27:AH27)</f>
        <v>11199578</v>
      </c>
    </row>
    <row r="28" spans="1:36" ht="21" customHeight="1">
      <c r="A28" s="50" t="s">
        <v>98</v>
      </c>
      <c r="B28" s="50"/>
      <c r="C28" s="5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7"/>
      <c r="S28" s="51"/>
      <c r="T28" s="108"/>
      <c r="U28" s="108"/>
      <c r="V28" s="108"/>
      <c r="W28" s="103"/>
      <c r="X28" s="108"/>
      <c r="Y28" s="108"/>
      <c r="Z28" s="108"/>
      <c r="AA28" s="51"/>
      <c r="AB28" s="108"/>
      <c r="AC28" s="51"/>
      <c r="AD28" s="108"/>
      <c r="AE28" s="51"/>
      <c r="AF28" s="104"/>
      <c r="AG28" s="51"/>
      <c r="AH28" s="104"/>
      <c r="AI28" s="51"/>
      <c r="AJ28" s="104"/>
    </row>
    <row r="29" spans="1:36" ht="21" customHeight="1">
      <c r="A29" s="50" t="s">
        <v>269</v>
      </c>
      <c r="B29" s="50"/>
      <c r="C29" s="50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7"/>
      <c r="S29" s="51"/>
      <c r="T29" s="108"/>
      <c r="U29" s="108"/>
      <c r="V29" s="108"/>
      <c r="W29" s="103"/>
      <c r="X29" s="108"/>
      <c r="Y29" s="108"/>
      <c r="Z29" s="108"/>
      <c r="AA29" s="51"/>
      <c r="AB29" s="108"/>
      <c r="AC29" s="51"/>
      <c r="AD29" s="108"/>
      <c r="AE29" s="51"/>
      <c r="AF29" s="104"/>
      <c r="AG29" s="51"/>
      <c r="AH29" s="104"/>
      <c r="AI29" s="51"/>
      <c r="AJ29" s="104"/>
    </row>
    <row r="30" spans="1:36" ht="21" customHeight="1">
      <c r="A30" s="50" t="s">
        <v>184</v>
      </c>
      <c r="B30" s="50"/>
      <c r="C30" s="50"/>
      <c r="D30" s="104">
        <v>0</v>
      </c>
      <c r="E30" s="108"/>
      <c r="F30" s="104">
        <v>0</v>
      </c>
      <c r="G30" s="108"/>
      <c r="H30" s="104">
        <v>0</v>
      </c>
      <c r="I30" s="104"/>
      <c r="J30" s="104">
        <v>0</v>
      </c>
      <c r="K30" s="108"/>
      <c r="L30" s="104">
        <v>0</v>
      </c>
      <c r="M30" s="108"/>
      <c r="N30" s="104">
        <v>0</v>
      </c>
      <c r="O30" s="108"/>
      <c r="P30" s="104">
        <v>0</v>
      </c>
      <c r="Q30" s="108"/>
      <c r="R30" s="107">
        <v>-1101</v>
      </c>
      <c r="S30" s="51"/>
      <c r="T30" s="104">
        <v>0</v>
      </c>
      <c r="U30" s="104"/>
      <c r="V30" s="104">
        <v>0</v>
      </c>
      <c r="W30" s="104"/>
      <c r="X30" s="104">
        <v>0</v>
      </c>
      <c r="Y30" s="104"/>
      <c r="Z30" s="104">
        <f>SUM(T30:X30)</f>
        <v>0</v>
      </c>
      <c r="AA30" s="104"/>
      <c r="AB30" s="104">
        <f>Z30+SUM(D30:R30)</f>
        <v>-1101</v>
      </c>
      <c r="AC30" s="104"/>
      <c r="AD30" s="104">
        <v>0</v>
      </c>
      <c r="AE30" s="104"/>
      <c r="AF30" s="104">
        <f>SUM(AB30:AD30)</f>
        <v>-1101</v>
      </c>
      <c r="AG30" s="104"/>
      <c r="AH30" s="104">
        <v>-2917</v>
      </c>
      <c r="AI30" s="104"/>
      <c r="AJ30" s="104">
        <f>SUM(AF30:AH30)</f>
        <v>-4018</v>
      </c>
    </row>
    <row r="31" spans="1:36" ht="21" customHeight="1">
      <c r="A31" s="50" t="s">
        <v>117</v>
      </c>
      <c r="B31" s="50"/>
      <c r="C31" s="50"/>
      <c r="D31" s="109">
        <v>0</v>
      </c>
      <c r="E31" s="108"/>
      <c r="F31" s="109">
        <v>0</v>
      </c>
      <c r="G31" s="108"/>
      <c r="H31" s="109">
        <v>0</v>
      </c>
      <c r="I31" s="104"/>
      <c r="J31" s="109">
        <v>0</v>
      </c>
      <c r="K31" s="108"/>
      <c r="L31" s="109">
        <v>0</v>
      </c>
      <c r="M31" s="108"/>
      <c r="N31" s="109">
        <v>0</v>
      </c>
      <c r="O31" s="108"/>
      <c r="P31" s="109">
        <v>0</v>
      </c>
      <c r="Q31" s="108"/>
      <c r="R31" s="109">
        <v>0</v>
      </c>
      <c r="S31" s="108"/>
      <c r="T31" s="115">
        <v>-96</v>
      </c>
      <c r="U31" s="108"/>
      <c r="V31" s="151">
        <v>-802383</v>
      </c>
      <c r="W31" s="87"/>
      <c r="X31" s="109">
        <v>-2517549</v>
      </c>
      <c r="Y31" s="51"/>
      <c r="Z31" s="104">
        <f>SUM(T31:X31)</f>
        <v>-3320028</v>
      </c>
      <c r="AA31" s="51"/>
      <c r="AB31" s="104">
        <f>Z31+SUM(D31:R31)</f>
        <v>-3320028</v>
      </c>
      <c r="AC31" s="51"/>
      <c r="AD31" s="109">
        <v>0</v>
      </c>
      <c r="AE31" s="51"/>
      <c r="AF31" s="104">
        <f>SUM(AB31:AD31)</f>
        <v>-3320028</v>
      </c>
      <c r="AG31" s="51"/>
      <c r="AH31" s="109">
        <v>-484714</v>
      </c>
      <c r="AI31" s="51"/>
      <c r="AJ31" s="104">
        <f>SUM(AF31:AH31)</f>
        <v>-3804742</v>
      </c>
    </row>
    <row r="32" spans="1:36" ht="21" customHeight="1">
      <c r="A32" s="55" t="s">
        <v>305</v>
      </c>
      <c r="B32" s="55"/>
      <c r="C32" s="55"/>
      <c r="D32" s="128">
        <f>SUM(D26:D31)</f>
        <v>0</v>
      </c>
      <c r="E32" s="111"/>
      <c r="F32" s="128">
        <f>SUM(F26:F31)</f>
        <v>0</v>
      </c>
      <c r="G32" s="111"/>
      <c r="H32" s="128">
        <f>SUM(H26:H31)</f>
        <v>0</v>
      </c>
      <c r="I32" s="114"/>
      <c r="J32" s="128">
        <f>SUM(J26:J31)</f>
        <v>0</v>
      </c>
      <c r="K32" s="111"/>
      <c r="L32" s="128">
        <f>SUM(L26:L31)</f>
        <v>0</v>
      </c>
      <c r="M32" s="111"/>
      <c r="N32" s="128">
        <f>SUM(N26:N31)</f>
        <v>0</v>
      </c>
      <c r="O32" s="111"/>
      <c r="P32" s="128">
        <f>SUM(P26:P31)</f>
        <v>0</v>
      </c>
      <c r="Q32" s="111"/>
      <c r="R32" s="128">
        <f>SUM(R26:R31)</f>
        <v>8941499</v>
      </c>
      <c r="S32" s="56"/>
      <c r="T32" s="128">
        <f>SUM(T26:T31)</f>
        <v>-96</v>
      </c>
      <c r="U32" s="111"/>
      <c r="V32" s="128">
        <f>SUM(V26:V31)</f>
        <v>-802383</v>
      </c>
      <c r="W32" s="59"/>
      <c r="X32" s="128">
        <f>SUM(X26:X31)</f>
        <v>-2517549</v>
      </c>
      <c r="Y32" s="56"/>
      <c r="Z32" s="128">
        <f>SUM(Z26:Z31)</f>
        <v>-3320028</v>
      </c>
      <c r="AA32" s="56"/>
      <c r="AB32" s="128">
        <f>SUM(AB26:AB31)</f>
        <v>5621471</v>
      </c>
      <c r="AC32" s="56"/>
      <c r="AD32" s="128">
        <f>SUM(AD26:AD31)</f>
        <v>0</v>
      </c>
      <c r="AE32" s="56"/>
      <c r="AF32" s="128">
        <f>AD32+AB32</f>
        <v>5621471</v>
      </c>
      <c r="AG32" s="56"/>
      <c r="AH32" s="128">
        <f>SUM(AH26:AH31)</f>
        <v>1769347</v>
      </c>
      <c r="AI32" s="56"/>
      <c r="AJ32" s="128">
        <f>SUM(AF32:AH32)</f>
        <v>7390818</v>
      </c>
    </row>
    <row r="33" spans="1:36" ht="21" customHeight="1">
      <c r="A33" s="50" t="s">
        <v>261</v>
      </c>
      <c r="B33" s="138"/>
      <c r="C33" s="138"/>
      <c r="D33" s="104">
        <v>0</v>
      </c>
      <c r="E33" s="108"/>
      <c r="F33" s="104">
        <v>0</v>
      </c>
      <c r="G33" s="108"/>
      <c r="H33" s="104">
        <v>0</v>
      </c>
      <c r="I33" s="104"/>
      <c r="J33" s="104">
        <v>0</v>
      </c>
      <c r="K33" s="108"/>
      <c r="L33" s="104">
        <v>0</v>
      </c>
      <c r="M33" s="108"/>
      <c r="N33" s="104">
        <v>0</v>
      </c>
      <c r="O33" s="108"/>
      <c r="P33" s="104">
        <v>0</v>
      </c>
      <c r="Q33" s="108"/>
      <c r="R33" s="104">
        <v>-305377</v>
      </c>
      <c r="S33" s="60"/>
      <c r="T33" s="104">
        <v>0</v>
      </c>
      <c r="U33" s="108"/>
      <c r="V33" s="104">
        <v>0</v>
      </c>
      <c r="W33" s="83"/>
      <c r="X33" s="104">
        <v>0</v>
      </c>
      <c r="Y33" s="60"/>
      <c r="Z33" s="104">
        <v>0</v>
      </c>
      <c r="AA33" s="60"/>
      <c r="AB33" s="104">
        <f>Z33+SUM(D33:R33)</f>
        <v>-305377</v>
      </c>
      <c r="AC33" s="60"/>
      <c r="AD33" s="104">
        <v>0</v>
      </c>
      <c r="AE33" s="60"/>
      <c r="AF33" s="104">
        <f>SUM(AB33:AD33)</f>
        <v>-305377</v>
      </c>
      <c r="AG33" s="60"/>
      <c r="AH33" s="104">
        <v>0</v>
      </c>
      <c r="AI33" s="60"/>
      <c r="AJ33" s="104">
        <f>SUM(AF33:AH33)</f>
        <v>-305377</v>
      </c>
    </row>
    <row r="34" spans="1:36" ht="21" customHeight="1" thickBot="1">
      <c r="A34" s="80" t="s">
        <v>230</v>
      </c>
      <c r="B34" s="80"/>
      <c r="C34" s="80"/>
      <c r="D34" s="178">
        <f aca="true" t="shared" si="0" ref="D34:AJ34">D13+D32+D25+D33</f>
        <v>8611242</v>
      </c>
      <c r="E34" s="57">
        <f t="shared" si="0"/>
        <v>0</v>
      </c>
      <c r="F34" s="178">
        <f t="shared" si="0"/>
        <v>-2909249</v>
      </c>
      <c r="G34" s="57">
        <f t="shared" si="0"/>
        <v>0</v>
      </c>
      <c r="H34" s="178">
        <f t="shared" si="0"/>
        <v>57298909</v>
      </c>
      <c r="I34" s="57">
        <f t="shared" si="0"/>
        <v>0</v>
      </c>
      <c r="J34" s="178">
        <f t="shared" si="0"/>
        <v>3470021</v>
      </c>
      <c r="K34" s="57">
        <f t="shared" si="0"/>
        <v>0</v>
      </c>
      <c r="L34" s="178">
        <f t="shared" si="0"/>
        <v>3407271</v>
      </c>
      <c r="M34" s="57">
        <f t="shared" si="0"/>
        <v>0</v>
      </c>
      <c r="N34" s="178">
        <f t="shared" si="0"/>
        <v>-5159</v>
      </c>
      <c r="O34" s="57">
        <f t="shared" si="0"/>
        <v>0</v>
      </c>
      <c r="P34" s="178">
        <f t="shared" si="0"/>
        <v>929166</v>
      </c>
      <c r="Q34" s="57">
        <f t="shared" si="0"/>
        <v>0</v>
      </c>
      <c r="R34" s="178">
        <f t="shared" si="0"/>
        <v>88710853</v>
      </c>
      <c r="S34" s="57">
        <f t="shared" si="0"/>
        <v>0</v>
      </c>
      <c r="T34" s="178">
        <f t="shared" si="0"/>
        <v>13824419</v>
      </c>
      <c r="U34" s="57">
        <f t="shared" si="0"/>
        <v>0</v>
      </c>
      <c r="V34" s="178">
        <f t="shared" si="0"/>
        <v>-3621600</v>
      </c>
      <c r="W34" s="57">
        <f t="shared" si="0"/>
        <v>0</v>
      </c>
      <c r="X34" s="178">
        <f t="shared" si="0"/>
        <v>-13919853</v>
      </c>
      <c r="Y34" s="57">
        <f t="shared" si="0"/>
        <v>0</v>
      </c>
      <c r="Z34" s="178">
        <f t="shared" si="0"/>
        <v>-3717034</v>
      </c>
      <c r="AA34" s="57">
        <f t="shared" si="0"/>
        <v>0</v>
      </c>
      <c r="AB34" s="178">
        <f t="shared" si="0"/>
        <v>155796020</v>
      </c>
      <c r="AC34" s="57">
        <f t="shared" si="0"/>
        <v>0</v>
      </c>
      <c r="AD34" s="178">
        <f t="shared" si="0"/>
        <v>15000000</v>
      </c>
      <c r="AE34" s="57">
        <f t="shared" si="0"/>
        <v>0</v>
      </c>
      <c r="AF34" s="178">
        <f t="shared" si="0"/>
        <v>170796020</v>
      </c>
      <c r="AG34" s="57">
        <f t="shared" si="0"/>
        <v>0</v>
      </c>
      <c r="AH34" s="178">
        <f t="shared" si="0"/>
        <v>58766558</v>
      </c>
      <c r="AI34" s="57">
        <f t="shared" si="0"/>
        <v>0</v>
      </c>
      <c r="AJ34" s="178">
        <f t="shared" si="0"/>
        <v>229562578</v>
      </c>
    </row>
    <row r="35" ht="21" customHeight="1" thickTop="1"/>
    <row r="36" spans="1:35" ht="21" customHeight="1">
      <c r="A36" s="38" t="s">
        <v>37</v>
      </c>
      <c r="B36" s="38"/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39"/>
      <c r="U36" s="40"/>
      <c r="V36" s="39"/>
      <c r="W36" s="40"/>
      <c r="X36" s="39"/>
      <c r="Y36" s="39"/>
      <c r="Z36" s="39"/>
      <c r="AA36" s="39"/>
      <c r="AB36" s="39"/>
      <c r="AC36" s="39"/>
      <c r="AD36" s="40"/>
      <c r="AE36" s="39"/>
      <c r="AF36" s="40"/>
      <c r="AG36" s="40"/>
      <c r="AH36" s="39"/>
      <c r="AI36" s="40"/>
    </row>
    <row r="37" spans="1:35" ht="21" customHeight="1">
      <c r="A37" s="38" t="s">
        <v>158</v>
      </c>
      <c r="B37" s="38"/>
      <c r="C37" s="38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39"/>
      <c r="U37" s="40"/>
      <c r="V37" s="39"/>
      <c r="W37" s="40"/>
      <c r="X37" s="39"/>
      <c r="Y37" s="39"/>
      <c r="Z37" s="39"/>
      <c r="AA37" s="39"/>
      <c r="AB37" s="39"/>
      <c r="AC37" s="39"/>
      <c r="AD37" s="40"/>
      <c r="AE37" s="39"/>
      <c r="AF37" s="40"/>
      <c r="AG37" s="40"/>
      <c r="AH37" s="39"/>
      <c r="AI37" s="40"/>
    </row>
    <row r="38" spans="1:36" ht="21" customHeight="1">
      <c r="A38" s="38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2" t="s">
        <v>79</v>
      </c>
    </row>
    <row r="39" spans="1:36" ht="21" customHeight="1">
      <c r="A39" s="38"/>
      <c r="B39" s="38"/>
      <c r="C39" s="38"/>
      <c r="D39" s="232" t="s">
        <v>38</v>
      </c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</row>
    <row r="40" spans="1:36" ht="21" customHeight="1">
      <c r="A40" s="78"/>
      <c r="B40" s="78"/>
      <c r="C40" s="7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239" t="s">
        <v>85</v>
      </c>
      <c r="U40" s="239"/>
      <c r="V40" s="239"/>
      <c r="W40" s="239"/>
      <c r="X40" s="239"/>
      <c r="Y40" s="239"/>
      <c r="Z40" s="239"/>
      <c r="AA40" s="49"/>
      <c r="AB40" s="49"/>
      <c r="AC40" s="49"/>
      <c r="AD40" s="49"/>
      <c r="AE40" s="49"/>
      <c r="AF40" s="49"/>
      <c r="AG40" s="49"/>
      <c r="AH40" s="49"/>
      <c r="AI40" s="49"/>
      <c r="AJ40" s="49"/>
    </row>
    <row r="41" spans="1:36" ht="21" customHeight="1">
      <c r="A41" s="78"/>
      <c r="B41" s="78"/>
      <c r="C41" s="78"/>
      <c r="D41" s="49"/>
      <c r="E41" s="49"/>
      <c r="F41" s="49"/>
      <c r="G41" s="49"/>
      <c r="H41" s="49"/>
      <c r="I41" s="49"/>
      <c r="J41" s="49"/>
      <c r="K41" s="49"/>
      <c r="L41" s="44" t="s">
        <v>140</v>
      </c>
      <c r="M41" s="49"/>
      <c r="N41" s="44"/>
      <c r="O41" s="49"/>
      <c r="P41" s="49"/>
      <c r="Q41" s="49"/>
      <c r="R41" s="49"/>
      <c r="S41" s="49"/>
      <c r="T41" s="79"/>
      <c r="U41" s="79"/>
      <c r="V41" s="79"/>
      <c r="W41" s="79"/>
      <c r="X41" s="79"/>
      <c r="Y41" s="79"/>
      <c r="Z41" s="79"/>
      <c r="AA41" s="49"/>
      <c r="AB41" s="49"/>
      <c r="AC41" s="49"/>
      <c r="AD41" s="49"/>
      <c r="AE41" s="49"/>
      <c r="AF41" s="49"/>
      <c r="AG41" s="49"/>
      <c r="AH41" s="49"/>
      <c r="AI41" s="49"/>
      <c r="AJ41" s="49"/>
    </row>
    <row r="42" spans="1:36" ht="21" customHeight="1">
      <c r="A42" s="123"/>
      <c r="B42" s="123"/>
      <c r="C42" s="123"/>
      <c r="D42" s="43"/>
      <c r="E42" s="3"/>
      <c r="F42" s="3"/>
      <c r="G42" s="45"/>
      <c r="H42" s="44"/>
      <c r="I42" s="44"/>
      <c r="J42" s="44"/>
      <c r="K42" s="44"/>
      <c r="L42" s="44" t="s">
        <v>34</v>
      </c>
      <c r="M42" s="44"/>
      <c r="N42" s="61" t="s">
        <v>35</v>
      </c>
      <c r="O42" s="44"/>
      <c r="P42" s="44"/>
      <c r="Q42" s="44"/>
      <c r="R42" s="44"/>
      <c r="S42" s="44"/>
      <c r="T42" s="20"/>
      <c r="U42" s="44"/>
      <c r="V42" s="44" t="s">
        <v>34</v>
      </c>
      <c r="W42" s="44"/>
      <c r="X42" s="44" t="s">
        <v>180</v>
      </c>
      <c r="Y42" s="44"/>
      <c r="Z42" s="43" t="s">
        <v>86</v>
      </c>
      <c r="AA42" s="45"/>
      <c r="AB42" s="45"/>
      <c r="AC42" s="45"/>
      <c r="AD42" s="19"/>
      <c r="AE42" s="45"/>
      <c r="AF42" s="19"/>
      <c r="AG42" s="44"/>
      <c r="AH42" s="44"/>
      <c r="AI42" s="20"/>
      <c r="AJ42" s="18"/>
    </row>
    <row r="43" spans="1:36" ht="21" customHeight="1">
      <c r="A43" s="123"/>
      <c r="B43" s="123"/>
      <c r="C43" s="123"/>
      <c r="D43" s="43" t="s">
        <v>17</v>
      </c>
      <c r="E43" s="3"/>
      <c r="F43" s="3"/>
      <c r="G43" s="45"/>
      <c r="H43" s="44"/>
      <c r="I43" s="44"/>
      <c r="J43" s="44"/>
      <c r="K43" s="44"/>
      <c r="L43" s="44" t="s">
        <v>88</v>
      </c>
      <c r="M43" s="44"/>
      <c r="N43" s="79" t="s">
        <v>105</v>
      </c>
      <c r="O43" s="44"/>
      <c r="P43" s="44"/>
      <c r="Q43" s="44"/>
      <c r="R43" s="1" t="s">
        <v>42</v>
      </c>
      <c r="S43" s="44"/>
      <c r="T43" s="20" t="s">
        <v>63</v>
      </c>
      <c r="U43" s="44"/>
      <c r="V43" s="20" t="s">
        <v>64</v>
      </c>
      <c r="W43" s="44"/>
      <c r="X43" s="44" t="s">
        <v>181</v>
      </c>
      <c r="Y43" s="44"/>
      <c r="Z43" s="43" t="s">
        <v>87</v>
      </c>
      <c r="AA43" s="45"/>
      <c r="AB43" s="141"/>
      <c r="AC43" s="45"/>
      <c r="AD43" s="141" t="s">
        <v>171</v>
      </c>
      <c r="AE43" s="45"/>
      <c r="AF43" s="19" t="s">
        <v>55</v>
      </c>
      <c r="AG43" s="44"/>
      <c r="AH43" s="44" t="s">
        <v>88</v>
      </c>
      <c r="AI43" s="20"/>
      <c r="AJ43" s="18"/>
    </row>
    <row r="44" spans="1:36" ht="21" customHeight="1">
      <c r="A44" s="123"/>
      <c r="B44" s="123"/>
      <c r="C44" s="123"/>
      <c r="D44" s="44" t="s">
        <v>48</v>
      </c>
      <c r="E44" s="44"/>
      <c r="F44" s="44" t="s">
        <v>57</v>
      </c>
      <c r="G44" s="44"/>
      <c r="H44" s="44" t="s">
        <v>24</v>
      </c>
      <c r="I44" s="44"/>
      <c r="J44" s="44"/>
      <c r="K44" s="44"/>
      <c r="L44" s="44" t="s">
        <v>141</v>
      </c>
      <c r="M44" s="44"/>
      <c r="N44" s="44" t="s">
        <v>106</v>
      </c>
      <c r="O44" s="44"/>
      <c r="P44" s="44" t="s">
        <v>65</v>
      </c>
      <c r="Q44" s="44"/>
      <c r="R44" s="44" t="s">
        <v>30</v>
      </c>
      <c r="S44" s="44"/>
      <c r="T44" s="20" t="s">
        <v>45</v>
      </c>
      <c r="U44" s="44"/>
      <c r="V44" s="140" t="s">
        <v>297</v>
      </c>
      <c r="W44" s="44"/>
      <c r="X44" s="44" t="s">
        <v>182</v>
      </c>
      <c r="Y44" s="44"/>
      <c r="Z44" s="44" t="s">
        <v>89</v>
      </c>
      <c r="AA44" s="44"/>
      <c r="AB44" s="140"/>
      <c r="AC44" s="44"/>
      <c r="AD44" s="140" t="s">
        <v>172</v>
      </c>
      <c r="AE44" s="44"/>
      <c r="AF44" s="20" t="s">
        <v>25</v>
      </c>
      <c r="AG44" s="44"/>
      <c r="AH44" s="44" t="s">
        <v>90</v>
      </c>
      <c r="AI44" s="20"/>
      <c r="AJ44" s="44" t="s">
        <v>55</v>
      </c>
    </row>
    <row r="45" spans="1:36" ht="21" customHeight="1">
      <c r="A45" s="124"/>
      <c r="B45" s="125" t="s">
        <v>1</v>
      </c>
      <c r="C45" s="125"/>
      <c r="D45" s="46" t="s">
        <v>91</v>
      </c>
      <c r="E45" s="44"/>
      <c r="F45" s="46" t="s">
        <v>92</v>
      </c>
      <c r="G45" s="44"/>
      <c r="H45" s="46" t="s">
        <v>62</v>
      </c>
      <c r="I45" s="44"/>
      <c r="J45" s="29" t="s">
        <v>104</v>
      </c>
      <c r="K45" s="44"/>
      <c r="L45" s="46" t="s">
        <v>145</v>
      </c>
      <c r="M45" s="44"/>
      <c r="N45" s="46" t="s">
        <v>107</v>
      </c>
      <c r="O45" s="44"/>
      <c r="P45" s="46" t="s">
        <v>56</v>
      </c>
      <c r="Q45" s="44"/>
      <c r="R45" s="46" t="s">
        <v>46</v>
      </c>
      <c r="S45" s="44"/>
      <c r="T45" s="21" t="s">
        <v>0</v>
      </c>
      <c r="U45" s="44"/>
      <c r="V45" s="29" t="s">
        <v>82</v>
      </c>
      <c r="W45" s="44"/>
      <c r="X45" s="46" t="s">
        <v>206</v>
      </c>
      <c r="Y45" s="44"/>
      <c r="Z45" s="46" t="s">
        <v>16</v>
      </c>
      <c r="AA45" s="44"/>
      <c r="AB45" s="142" t="s">
        <v>86</v>
      </c>
      <c r="AC45" s="44"/>
      <c r="AD45" s="21" t="s">
        <v>173</v>
      </c>
      <c r="AE45" s="44"/>
      <c r="AF45" s="21" t="s">
        <v>165</v>
      </c>
      <c r="AG45" s="44"/>
      <c r="AH45" s="46" t="s">
        <v>93</v>
      </c>
      <c r="AI45" s="20"/>
      <c r="AJ45" s="46" t="s">
        <v>25</v>
      </c>
    </row>
    <row r="46" spans="1:36" ht="5.25" customHeight="1">
      <c r="A46" s="124"/>
      <c r="B46" s="124"/>
      <c r="C46" s="124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</row>
    <row r="47" spans="1:36" ht="21.75">
      <c r="A47" s="80" t="s">
        <v>293</v>
      </c>
      <c r="B47" s="80"/>
      <c r="C47" s="80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J47" s="57"/>
    </row>
    <row r="48" spans="1:36" s="49" customFormat="1" ht="20.25" customHeight="1">
      <c r="A48" s="80" t="s">
        <v>281</v>
      </c>
      <c r="B48" s="80"/>
      <c r="C48" s="80"/>
      <c r="D48" s="57">
        <v>8611242</v>
      </c>
      <c r="E48" s="57"/>
      <c r="F48" s="57">
        <v>-2909249</v>
      </c>
      <c r="G48" s="57"/>
      <c r="H48" s="57">
        <v>57298909</v>
      </c>
      <c r="I48" s="57"/>
      <c r="J48" s="57">
        <v>3470021</v>
      </c>
      <c r="K48" s="57"/>
      <c r="L48" s="57">
        <v>3500083</v>
      </c>
      <c r="M48" s="57"/>
      <c r="N48" s="57">
        <v>-5159</v>
      </c>
      <c r="O48" s="57"/>
      <c r="P48" s="57">
        <v>929166</v>
      </c>
      <c r="Q48" s="57"/>
      <c r="R48" s="57">
        <v>92078740</v>
      </c>
      <c r="S48" s="57"/>
      <c r="T48" s="57">
        <v>13812039</v>
      </c>
      <c r="U48" s="57"/>
      <c r="V48" s="57">
        <v>-3799448</v>
      </c>
      <c r="W48" s="57"/>
      <c r="X48" s="57">
        <v>-22453189</v>
      </c>
      <c r="Y48" s="57"/>
      <c r="Z48" s="57">
        <f>SUM(T48:X48)</f>
        <v>-12440598</v>
      </c>
      <c r="AA48" s="57"/>
      <c r="AB48" s="57">
        <f>SUM(D48:R48)+(Z48)</f>
        <v>150533155</v>
      </c>
      <c r="AC48" s="57"/>
      <c r="AD48" s="114">
        <v>15000000</v>
      </c>
      <c r="AE48" s="57"/>
      <c r="AF48" s="57">
        <f>SUM(AB48:AD48)</f>
        <v>165533155</v>
      </c>
      <c r="AG48" s="57"/>
      <c r="AH48" s="57">
        <v>53125099</v>
      </c>
      <c r="AJ48" s="57">
        <f>SUM(AF48:AH48)</f>
        <v>218658254</v>
      </c>
    </row>
    <row r="49" spans="1:36" s="53" customFormat="1" ht="20.25" customHeight="1">
      <c r="A49" s="50" t="s">
        <v>282</v>
      </c>
      <c r="B49" s="138">
        <v>3</v>
      </c>
      <c r="C49" s="50"/>
      <c r="D49" s="104">
        <v>0</v>
      </c>
      <c r="E49" s="108"/>
      <c r="F49" s="104">
        <v>0</v>
      </c>
      <c r="G49" s="108"/>
      <c r="H49" s="104">
        <v>0</v>
      </c>
      <c r="I49" s="104"/>
      <c r="J49" s="104">
        <v>0</v>
      </c>
      <c r="K49" s="104"/>
      <c r="L49" s="104">
        <v>0</v>
      </c>
      <c r="M49" s="104"/>
      <c r="N49" s="104">
        <v>0</v>
      </c>
      <c r="O49" s="104"/>
      <c r="P49" s="104">
        <v>0</v>
      </c>
      <c r="Q49" s="104"/>
      <c r="R49" s="104">
        <v>-263634</v>
      </c>
      <c r="S49" s="104"/>
      <c r="T49" s="104">
        <v>0</v>
      </c>
      <c r="U49" s="104"/>
      <c r="V49" s="104">
        <v>0</v>
      </c>
      <c r="W49" s="104"/>
      <c r="X49" s="104">
        <v>0</v>
      </c>
      <c r="Y49" s="104"/>
      <c r="Z49" s="109">
        <f>SUM(T49:X49)</f>
        <v>0</v>
      </c>
      <c r="AA49" s="104"/>
      <c r="AB49" s="109">
        <f>Z49+SUM(D49:R49)</f>
        <v>-263634</v>
      </c>
      <c r="AC49" s="104"/>
      <c r="AD49" s="104">
        <v>0</v>
      </c>
      <c r="AE49" s="104"/>
      <c r="AF49" s="109">
        <f>SUM(AB49:AD49)</f>
        <v>-263634</v>
      </c>
      <c r="AG49" s="104"/>
      <c r="AH49" s="104">
        <v>-92401</v>
      </c>
      <c r="AI49" s="131"/>
      <c r="AJ49" s="109">
        <f>SUM(AF49:AH49)</f>
        <v>-356035</v>
      </c>
    </row>
    <row r="50" spans="1:36" s="49" customFormat="1" ht="20.25" customHeight="1">
      <c r="A50" s="80" t="s">
        <v>276</v>
      </c>
      <c r="B50" s="80"/>
      <c r="C50" s="80"/>
      <c r="D50" s="128">
        <f>SUM(D48:D49)</f>
        <v>8611242</v>
      </c>
      <c r="E50" s="110"/>
      <c r="F50" s="128">
        <f>SUM(F48:F49)</f>
        <v>-2909249</v>
      </c>
      <c r="G50" s="111"/>
      <c r="H50" s="128">
        <f>SUM(H48:H49)</f>
        <v>57298909</v>
      </c>
      <c r="I50" s="114"/>
      <c r="J50" s="128">
        <f>SUM(J48:J49)</f>
        <v>3470021</v>
      </c>
      <c r="K50" s="110"/>
      <c r="L50" s="128">
        <f>SUM(L48:L49)</f>
        <v>3500083</v>
      </c>
      <c r="M50" s="111"/>
      <c r="N50" s="128">
        <f>SUM(N48:N49)</f>
        <v>-5159</v>
      </c>
      <c r="O50" s="111"/>
      <c r="P50" s="128">
        <f>SUM(P48:P49)</f>
        <v>929166</v>
      </c>
      <c r="Q50" s="111"/>
      <c r="R50" s="128">
        <f>SUM(R48:R49)</f>
        <v>91815106</v>
      </c>
      <c r="S50" s="110"/>
      <c r="T50" s="128">
        <f>SUM(T48:T49)</f>
        <v>13812039</v>
      </c>
      <c r="U50" s="110"/>
      <c r="V50" s="128">
        <f>SUM(V48:V49)</f>
        <v>-3799448</v>
      </c>
      <c r="W50" s="105"/>
      <c r="X50" s="128">
        <f>SUM(X48:X49)</f>
        <v>-22453189</v>
      </c>
      <c r="Y50" s="110"/>
      <c r="Z50" s="128">
        <f>SUM(Z48:Z49)</f>
        <v>-12440598</v>
      </c>
      <c r="AA50" s="111"/>
      <c r="AB50" s="128">
        <f>SUM(AB48:AB49)</f>
        <v>150269521</v>
      </c>
      <c r="AC50" s="111"/>
      <c r="AD50" s="128">
        <f>SUM(AD48:AD49)</f>
        <v>15000000</v>
      </c>
      <c r="AE50" s="58"/>
      <c r="AF50" s="128">
        <f>SUM(AF48:AF49)</f>
        <v>165269521</v>
      </c>
      <c r="AG50" s="54"/>
      <c r="AH50" s="128">
        <f>SUM(AH48:AH49)</f>
        <v>53032698</v>
      </c>
      <c r="AJ50" s="128">
        <f>SUM(AJ48:AJ49)</f>
        <v>218302219</v>
      </c>
    </row>
    <row r="51" spans="1:36" ht="21" customHeight="1">
      <c r="A51" s="49" t="s">
        <v>278</v>
      </c>
      <c r="B51" s="80"/>
      <c r="C51" s="80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48"/>
      <c r="AC51" s="24"/>
      <c r="AD51" s="48"/>
      <c r="AE51" s="24"/>
      <c r="AF51" s="48"/>
      <c r="AG51" s="24"/>
      <c r="AH51" s="24"/>
      <c r="AI51" s="24"/>
      <c r="AJ51" s="24"/>
    </row>
    <row r="52" spans="1:36" ht="21" customHeight="1">
      <c r="A52" s="106" t="s">
        <v>279</v>
      </c>
      <c r="B52" s="80"/>
      <c r="C52" s="80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14"/>
      <c r="U52" s="24"/>
      <c r="V52" s="24"/>
      <c r="W52" s="24"/>
      <c r="X52" s="24"/>
      <c r="Y52" s="24"/>
      <c r="Z52" s="24"/>
      <c r="AA52" s="24"/>
      <c r="AB52" s="48"/>
      <c r="AC52" s="24"/>
      <c r="AD52" s="48"/>
      <c r="AE52" s="24"/>
      <c r="AF52" s="48"/>
      <c r="AG52" s="24"/>
      <c r="AH52" s="24"/>
      <c r="AI52" s="24"/>
      <c r="AJ52" s="24"/>
    </row>
    <row r="53" spans="1:36" ht="21" customHeight="1">
      <c r="A53" s="50" t="s">
        <v>316</v>
      </c>
      <c r="B53" s="138"/>
      <c r="C53" s="138"/>
      <c r="D53" s="115">
        <v>0</v>
      </c>
      <c r="E53" s="174"/>
      <c r="F53" s="109">
        <v>0</v>
      </c>
      <c r="G53" s="108"/>
      <c r="H53" s="109">
        <v>0</v>
      </c>
      <c r="I53" s="104"/>
      <c r="J53" s="109">
        <v>0</v>
      </c>
      <c r="K53" s="174"/>
      <c r="L53" s="109">
        <v>0</v>
      </c>
      <c r="M53" s="108"/>
      <c r="N53" s="109">
        <v>0</v>
      </c>
      <c r="O53" s="108"/>
      <c r="P53" s="109">
        <v>0</v>
      </c>
      <c r="Q53" s="108"/>
      <c r="R53" s="109">
        <v>-2456033</v>
      </c>
      <c r="S53" s="174"/>
      <c r="T53" s="109">
        <v>0</v>
      </c>
      <c r="U53" s="174"/>
      <c r="V53" s="109">
        <v>0</v>
      </c>
      <c r="W53" s="103"/>
      <c r="X53" s="109">
        <v>0</v>
      </c>
      <c r="Y53" s="174"/>
      <c r="Z53" s="109">
        <f>SUM(T53:X53)</f>
        <v>0</v>
      </c>
      <c r="AA53" s="108"/>
      <c r="AB53" s="109">
        <f>Z53+SUM(D53:R53)</f>
        <v>-2456033</v>
      </c>
      <c r="AC53" s="108"/>
      <c r="AD53" s="109">
        <v>0</v>
      </c>
      <c r="AE53" s="108"/>
      <c r="AF53" s="109">
        <f>SUM(AB53:AD53)</f>
        <v>-2456033</v>
      </c>
      <c r="AG53" s="175"/>
      <c r="AH53" s="109">
        <v>-1894609</v>
      </c>
      <c r="AI53" s="175"/>
      <c r="AJ53" s="109">
        <f>SUM(AF53:AH53)</f>
        <v>-4350642</v>
      </c>
    </row>
    <row r="54" spans="1:36" ht="21" customHeight="1">
      <c r="A54" s="106" t="s">
        <v>280</v>
      </c>
      <c r="B54" s="55"/>
      <c r="C54" s="55"/>
      <c r="D54" s="112">
        <f>SUM(D53:D53)</f>
        <v>0</v>
      </c>
      <c r="E54" s="110"/>
      <c r="F54" s="112">
        <f>SUM(F53:F53)</f>
        <v>0</v>
      </c>
      <c r="G54" s="111"/>
      <c r="H54" s="112">
        <f>SUM(H53:H53)</f>
        <v>0</v>
      </c>
      <c r="I54" s="114"/>
      <c r="J54" s="112">
        <f>SUM(J53:J53)</f>
        <v>0</v>
      </c>
      <c r="K54" s="110"/>
      <c r="L54" s="112">
        <f>SUM(L53:L53)</f>
        <v>0</v>
      </c>
      <c r="M54" s="111"/>
      <c r="N54" s="112">
        <f>SUM(N53:N53)</f>
        <v>0</v>
      </c>
      <c r="O54" s="111"/>
      <c r="P54" s="112">
        <f>SUM(P53:P53)</f>
        <v>0</v>
      </c>
      <c r="Q54" s="111"/>
      <c r="R54" s="112">
        <f>SUM(R53:R53)</f>
        <v>-2456033</v>
      </c>
      <c r="S54" s="110"/>
      <c r="T54" s="112">
        <f>SUM(T53:T53)</f>
        <v>0</v>
      </c>
      <c r="U54" s="110"/>
      <c r="V54" s="112">
        <f>SUM(V53:V53)</f>
        <v>0</v>
      </c>
      <c r="W54" s="105"/>
      <c r="X54" s="112">
        <f>SUM(X53:X53)</f>
        <v>0</v>
      </c>
      <c r="Y54" s="110"/>
      <c r="Z54" s="112">
        <f>SUM(Z53:Z53)</f>
        <v>0</v>
      </c>
      <c r="AA54" s="111"/>
      <c r="AB54" s="112">
        <f>SUM(AB53:AB53)</f>
        <v>-2456033</v>
      </c>
      <c r="AC54" s="111"/>
      <c r="AD54" s="112">
        <f>SUM(AD53:AD53)</f>
        <v>0</v>
      </c>
      <c r="AE54" s="111"/>
      <c r="AF54" s="112">
        <f>SUM(AF53:AF53)</f>
        <v>-2456033</v>
      </c>
      <c r="AG54" s="58"/>
      <c r="AH54" s="112">
        <f>SUM(AH53:AH53)</f>
        <v>-1894609</v>
      </c>
      <c r="AI54" s="58"/>
      <c r="AJ54" s="112">
        <f>SUM(AJ53:AJ53)</f>
        <v>-4350642</v>
      </c>
    </row>
    <row r="55" spans="1:36" ht="21" customHeight="1">
      <c r="A55" s="81" t="s">
        <v>183</v>
      </c>
      <c r="B55" s="55"/>
      <c r="C55" s="55"/>
      <c r="D55" s="111"/>
      <c r="E55" s="110"/>
      <c r="F55" s="111"/>
      <c r="G55" s="111"/>
      <c r="H55" s="111"/>
      <c r="I55" s="111"/>
      <c r="J55" s="111"/>
      <c r="K55" s="110"/>
      <c r="L55" s="111"/>
      <c r="M55" s="111"/>
      <c r="N55" s="111"/>
      <c r="O55" s="111"/>
      <c r="P55" s="111"/>
      <c r="Q55" s="111"/>
      <c r="R55" s="111"/>
      <c r="S55" s="110"/>
      <c r="T55" s="111"/>
      <c r="U55" s="110"/>
      <c r="V55" s="111"/>
      <c r="W55" s="105"/>
      <c r="X55" s="111"/>
      <c r="Y55" s="110"/>
      <c r="Z55" s="111"/>
      <c r="AA55" s="111"/>
      <c r="AB55" s="111"/>
      <c r="AC55" s="111"/>
      <c r="AD55" s="111"/>
      <c r="AE55" s="111"/>
      <c r="AF55" s="111"/>
      <c r="AG55" s="58"/>
      <c r="AH55" s="113"/>
      <c r="AI55" s="58"/>
      <c r="AJ55" s="57"/>
    </row>
    <row r="56" spans="1:36" ht="21" customHeight="1">
      <c r="A56" s="50" t="s">
        <v>263</v>
      </c>
      <c r="B56" s="50"/>
      <c r="C56" s="50"/>
      <c r="D56" s="134">
        <v>0</v>
      </c>
      <c r="E56" s="108"/>
      <c r="F56" s="134">
        <v>0</v>
      </c>
      <c r="G56" s="108"/>
      <c r="H56" s="134">
        <v>0</v>
      </c>
      <c r="I56" s="104"/>
      <c r="J56" s="134">
        <v>0</v>
      </c>
      <c r="K56" s="174"/>
      <c r="L56" s="104">
        <v>360880</v>
      </c>
      <c r="M56" s="108"/>
      <c r="N56" s="104">
        <v>0</v>
      </c>
      <c r="O56" s="108"/>
      <c r="P56" s="104">
        <v>0</v>
      </c>
      <c r="Q56" s="108"/>
      <c r="R56" s="104">
        <v>0</v>
      </c>
      <c r="S56" s="104"/>
      <c r="T56" s="104">
        <v>0</v>
      </c>
      <c r="U56" s="174"/>
      <c r="V56" s="104">
        <v>2879</v>
      </c>
      <c r="W56" s="103"/>
      <c r="X56" s="104">
        <v>-695855</v>
      </c>
      <c r="Y56" s="174"/>
      <c r="Z56" s="104">
        <f>SUM(T56:X56)</f>
        <v>-692976</v>
      </c>
      <c r="AA56" s="108"/>
      <c r="AB56" s="104">
        <f>Z56+SUM(D56:R56)</f>
        <v>-332096</v>
      </c>
      <c r="AC56" s="108"/>
      <c r="AD56" s="104">
        <v>0</v>
      </c>
      <c r="AE56" s="108"/>
      <c r="AF56" s="104">
        <f>SUM(AB56:AD56)</f>
        <v>-332096</v>
      </c>
      <c r="AG56" s="175"/>
      <c r="AH56" s="104">
        <v>-481508</v>
      </c>
      <c r="AI56" s="175"/>
      <c r="AJ56" s="104">
        <f>SUM(AF56:AH56)</f>
        <v>-813604</v>
      </c>
    </row>
    <row r="57" spans="1:36" ht="21" customHeight="1">
      <c r="A57" s="50" t="s">
        <v>252</v>
      </c>
      <c r="B57" s="50"/>
      <c r="C57" s="50"/>
      <c r="D57" s="134">
        <v>0</v>
      </c>
      <c r="E57" s="108"/>
      <c r="F57" s="134">
        <v>0</v>
      </c>
      <c r="G57" s="108"/>
      <c r="H57" s="134">
        <v>0</v>
      </c>
      <c r="I57" s="104"/>
      <c r="J57" s="134">
        <v>0</v>
      </c>
      <c r="K57" s="104"/>
      <c r="L57" s="104">
        <v>-124029</v>
      </c>
      <c r="M57" s="104"/>
      <c r="N57" s="104">
        <v>0</v>
      </c>
      <c r="O57" s="104"/>
      <c r="P57" s="104">
        <v>0</v>
      </c>
      <c r="Q57" s="104"/>
      <c r="R57" s="104">
        <v>0</v>
      </c>
      <c r="S57" s="108"/>
      <c r="T57" s="104">
        <v>0</v>
      </c>
      <c r="U57" s="104"/>
      <c r="V57" s="104">
        <v>0</v>
      </c>
      <c r="W57" s="104"/>
      <c r="X57" s="104">
        <v>0</v>
      </c>
      <c r="Y57" s="104"/>
      <c r="Z57" s="104"/>
      <c r="AA57" s="108"/>
      <c r="AB57" s="104">
        <f>Z57+SUM(D57:R57)</f>
        <v>-124029</v>
      </c>
      <c r="AC57" s="108"/>
      <c r="AD57" s="104">
        <v>0</v>
      </c>
      <c r="AE57" s="108"/>
      <c r="AF57" s="104">
        <f>SUM(AB57:AD57)</f>
        <v>-124029</v>
      </c>
      <c r="AG57" s="51"/>
      <c r="AH57" s="104">
        <v>0</v>
      </c>
      <c r="AI57" s="175"/>
      <c r="AJ57" s="104">
        <f>SUM(AF57:AH57)</f>
        <v>-124029</v>
      </c>
    </row>
    <row r="58" spans="1:36" ht="18.75" customHeight="1">
      <c r="A58" s="50" t="s">
        <v>164</v>
      </c>
      <c r="B58" s="50"/>
      <c r="C58" s="50"/>
      <c r="D58" s="134">
        <v>0</v>
      </c>
      <c r="E58" s="108"/>
      <c r="F58" s="134">
        <v>0</v>
      </c>
      <c r="G58" s="108"/>
      <c r="H58" s="134">
        <v>0</v>
      </c>
      <c r="I58" s="104"/>
      <c r="J58" s="134">
        <v>0</v>
      </c>
      <c r="K58" s="104"/>
      <c r="L58" s="134">
        <v>0</v>
      </c>
      <c r="M58" s="104"/>
      <c r="N58" s="104">
        <v>0</v>
      </c>
      <c r="O58" s="104"/>
      <c r="P58" s="104">
        <v>0</v>
      </c>
      <c r="Q58" s="104"/>
      <c r="R58" s="104">
        <v>0</v>
      </c>
      <c r="S58" s="174"/>
      <c r="T58" s="104">
        <v>0</v>
      </c>
      <c r="U58" s="104"/>
      <c r="V58" s="104">
        <v>0</v>
      </c>
      <c r="W58" s="104"/>
      <c r="X58" s="104">
        <v>0</v>
      </c>
      <c r="Y58" s="104"/>
      <c r="Z58" s="104">
        <f>SUM(T58:X58)</f>
        <v>0</v>
      </c>
      <c r="AA58" s="108"/>
      <c r="AB58" s="104">
        <f>Z58+SUM(D58:R58)</f>
        <v>0</v>
      </c>
      <c r="AC58" s="108"/>
      <c r="AD58" s="134">
        <v>0</v>
      </c>
      <c r="AE58" s="108"/>
      <c r="AF58" s="104">
        <f>SUM(AB58:AD58)</f>
        <v>0</v>
      </c>
      <c r="AG58" s="175"/>
      <c r="AH58" s="104">
        <v>269332</v>
      </c>
      <c r="AI58" s="175"/>
      <c r="AJ58" s="104">
        <f>SUM(AF58:AH58)</f>
        <v>269332</v>
      </c>
    </row>
    <row r="59" spans="1:36" ht="18.75" customHeight="1">
      <c r="A59" s="50" t="s">
        <v>294</v>
      </c>
      <c r="B59" s="50"/>
      <c r="C59" s="50"/>
      <c r="D59" s="134">
        <v>0</v>
      </c>
      <c r="E59" s="108"/>
      <c r="F59" s="134">
        <v>0</v>
      </c>
      <c r="G59" s="108"/>
      <c r="H59" s="134">
        <v>0</v>
      </c>
      <c r="I59" s="104"/>
      <c r="J59" s="134">
        <v>0</v>
      </c>
      <c r="K59" s="104"/>
      <c r="L59" s="134">
        <v>0</v>
      </c>
      <c r="M59" s="104"/>
      <c r="N59" s="104">
        <v>0</v>
      </c>
      <c r="O59" s="104"/>
      <c r="P59" s="104">
        <v>0</v>
      </c>
      <c r="Q59" s="104"/>
      <c r="R59" s="104">
        <v>0</v>
      </c>
      <c r="S59" s="174"/>
      <c r="T59" s="104">
        <v>0</v>
      </c>
      <c r="U59" s="104"/>
      <c r="V59" s="104">
        <v>0</v>
      </c>
      <c r="W59" s="104"/>
      <c r="X59" s="104">
        <v>0</v>
      </c>
      <c r="Y59" s="104"/>
      <c r="Z59" s="104">
        <v>0</v>
      </c>
      <c r="AA59" s="108"/>
      <c r="AB59" s="104">
        <v>0</v>
      </c>
      <c r="AC59" s="108"/>
      <c r="AD59" s="104">
        <v>0</v>
      </c>
      <c r="AE59" s="108"/>
      <c r="AF59" s="104">
        <v>0</v>
      </c>
      <c r="AG59" s="175"/>
      <c r="AH59" s="104">
        <v>1792</v>
      </c>
      <c r="AI59" s="175"/>
      <c r="AJ59" s="109">
        <f>SUM(AF59:AH59)</f>
        <v>1792</v>
      </c>
    </row>
    <row r="60" spans="1:36" ht="21" customHeight="1">
      <c r="A60" s="82" t="s">
        <v>95</v>
      </c>
      <c r="B60" s="55"/>
      <c r="C60" s="55"/>
      <c r="D60" s="176"/>
      <c r="E60" s="54"/>
      <c r="F60" s="176"/>
      <c r="G60" s="111"/>
      <c r="H60" s="176"/>
      <c r="I60" s="111"/>
      <c r="J60" s="176"/>
      <c r="K60" s="54"/>
      <c r="L60" s="176"/>
      <c r="M60" s="111"/>
      <c r="N60" s="176"/>
      <c r="O60" s="111"/>
      <c r="P60" s="176"/>
      <c r="Q60" s="111"/>
      <c r="R60" s="176"/>
      <c r="S60" s="54"/>
      <c r="T60" s="176"/>
      <c r="U60" s="54"/>
      <c r="V60" s="176"/>
      <c r="W60" s="52"/>
      <c r="X60" s="176"/>
      <c r="Y60" s="54"/>
      <c r="Z60" s="176"/>
      <c r="AA60" s="54"/>
      <c r="AB60" s="176"/>
      <c r="AC60" s="54"/>
      <c r="AD60" s="176"/>
      <c r="AE60" s="54"/>
      <c r="AF60" s="176"/>
      <c r="AG60" s="54"/>
      <c r="AH60" s="177"/>
      <c r="AI60" s="54"/>
      <c r="AJ60" s="177"/>
    </row>
    <row r="61" spans="1:36" ht="21" customHeight="1">
      <c r="A61" s="82" t="s">
        <v>146</v>
      </c>
      <c r="B61" s="55"/>
      <c r="C61" s="55"/>
      <c r="D61" s="112">
        <f>SUM(D56:D59)</f>
        <v>0</v>
      </c>
      <c r="E61" s="110"/>
      <c r="F61" s="112">
        <f>SUM(F56:F59)</f>
        <v>0</v>
      </c>
      <c r="G61" s="114"/>
      <c r="H61" s="112">
        <f>SUM(H56:H59)</f>
        <v>0</v>
      </c>
      <c r="I61" s="114"/>
      <c r="J61" s="112">
        <f>SUM(J56:J59)</f>
        <v>0</v>
      </c>
      <c r="K61" s="110"/>
      <c r="L61" s="112">
        <f>SUM(L56:L59)</f>
        <v>236851</v>
      </c>
      <c r="M61" s="111"/>
      <c r="N61" s="112">
        <f>SUM(N56:N59)</f>
        <v>0</v>
      </c>
      <c r="O61" s="111"/>
      <c r="P61" s="112">
        <f>SUM(P56:P59)</f>
        <v>0</v>
      </c>
      <c r="Q61" s="111"/>
      <c r="R61" s="112">
        <f>SUM(R56:R59)</f>
        <v>0</v>
      </c>
      <c r="S61" s="110"/>
      <c r="T61" s="112">
        <f>SUM(T56:T59)</f>
        <v>0</v>
      </c>
      <c r="U61" s="110"/>
      <c r="V61" s="112">
        <f>SUM(V56:V59)</f>
        <v>2879</v>
      </c>
      <c r="W61" s="105"/>
      <c r="X61" s="112">
        <f>SUM(X56:X59)</f>
        <v>-695855</v>
      </c>
      <c r="Y61" s="110"/>
      <c r="Z61" s="112">
        <f>SUM(Z56:Z58)</f>
        <v>-692976</v>
      </c>
      <c r="AA61" s="111"/>
      <c r="AB61" s="112">
        <f>SUM(AB56:AB58)</f>
        <v>-456125</v>
      </c>
      <c r="AC61" s="111"/>
      <c r="AD61" s="112">
        <f>SUM(AD56:AD59)</f>
        <v>0</v>
      </c>
      <c r="AE61" s="111"/>
      <c r="AF61" s="112">
        <f>SUM(AF56:AF58)</f>
        <v>-456125</v>
      </c>
      <c r="AG61" s="58"/>
      <c r="AH61" s="112">
        <f>SUM(AH56:AH59)</f>
        <v>-210384</v>
      </c>
      <c r="AI61" s="58"/>
      <c r="AJ61" s="112">
        <f>SUM(AF61:AH61)</f>
        <v>-666509</v>
      </c>
    </row>
    <row r="62" spans="1:36" ht="21" customHeight="1">
      <c r="A62" s="55" t="s">
        <v>96</v>
      </c>
      <c r="B62" s="55"/>
      <c r="C62" s="55"/>
      <c r="D62" s="111"/>
      <c r="E62" s="54"/>
      <c r="F62" s="111"/>
      <c r="G62" s="111"/>
      <c r="H62" s="111"/>
      <c r="I62" s="111"/>
      <c r="J62" s="111"/>
      <c r="K62" s="54"/>
      <c r="L62" s="111"/>
      <c r="M62" s="111"/>
      <c r="N62" s="111"/>
      <c r="O62" s="111"/>
      <c r="P62" s="111"/>
      <c r="Q62" s="111"/>
      <c r="R62" s="111"/>
      <c r="S62" s="54"/>
      <c r="T62" s="111"/>
      <c r="U62" s="54"/>
      <c r="V62" s="111"/>
      <c r="W62" s="52"/>
      <c r="X62" s="111"/>
      <c r="Y62" s="54"/>
      <c r="Z62" s="111"/>
      <c r="AA62" s="54"/>
      <c r="AB62" s="111"/>
      <c r="AC62" s="54"/>
      <c r="AD62" s="111"/>
      <c r="AE62" s="54"/>
      <c r="AF62" s="111"/>
      <c r="AG62" s="54"/>
      <c r="AH62" s="57"/>
      <c r="AI62" s="54"/>
      <c r="AJ62" s="57"/>
    </row>
    <row r="63" spans="1:36" ht="21" customHeight="1">
      <c r="A63" s="55" t="s">
        <v>94</v>
      </c>
      <c r="B63" s="55"/>
      <c r="C63" s="55"/>
      <c r="D63" s="112">
        <f>SUM(D54,D61)</f>
        <v>0</v>
      </c>
      <c r="E63" s="54"/>
      <c r="F63" s="112">
        <f>SUM(F54,F61)</f>
        <v>0</v>
      </c>
      <c r="G63" s="111"/>
      <c r="H63" s="112">
        <f>SUM(H54,H61)</f>
        <v>0</v>
      </c>
      <c r="I63" s="114"/>
      <c r="J63" s="112">
        <f>SUM(J54,J61)</f>
        <v>0</v>
      </c>
      <c r="K63" s="54"/>
      <c r="L63" s="112">
        <f>SUM(L54,L61)</f>
        <v>236851</v>
      </c>
      <c r="M63" s="111"/>
      <c r="N63" s="112">
        <f>SUM(N54,N61)</f>
        <v>0</v>
      </c>
      <c r="O63" s="111"/>
      <c r="P63" s="112">
        <f>SUM(P54,P61)</f>
        <v>0</v>
      </c>
      <c r="Q63" s="111"/>
      <c r="R63" s="112">
        <f>SUM(R54,R61)</f>
        <v>-2456033</v>
      </c>
      <c r="S63" s="54"/>
      <c r="T63" s="112">
        <f>SUM(T54,T61)</f>
        <v>0</v>
      </c>
      <c r="U63" s="54"/>
      <c r="V63" s="112">
        <f>SUM(V54,V61)</f>
        <v>2879</v>
      </c>
      <c r="W63" s="52"/>
      <c r="X63" s="112">
        <f>SUM(X54,X61)</f>
        <v>-695855</v>
      </c>
      <c r="Y63" s="54"/>
      <c r="Z63" s="112">
        <f>SUM(T63:X63)</f>
        <v>-692976</v>
      </c>
      <c r="AA63" s="54"/>
      <c r="AB63" s="112">
        <f>Z63+SUM(D63:R63)</f>
        <v>-2912158</v>
      </c>
      <c r="AC63" s="54"/>
      <c r="AD63" s="112">
        <f>SUM(AD54,AD61)</f>
        <v>0</v>
      </c>
      <c r="AE63" s="54"/>
      <c r="AF63" s="112">
        <f>AB63+AD63</f>
        <v>-2912158</v>
      </c>
      <c r="AG63" s="54"/>
      <c r="AH63" s="112">
        <f>SUM(AH54,AH61)</f>
        <v>-2104993</v>
      </c>
      <c r="AI63" s="54"/>
      <c r="AJ63" s="112">
        <f>SUM(AF63:AH63)</f>
        <v>-5017151</v>
      </c>
    </row>
    <row r="64" spans="1:36" ht="21" customHeight="1">
      <c r="A64" s="55" t="s">
        <v>159</v>
      </c>
      <c r="B64" s="55"/>
      <c r="C64" s="55"/>
      <c r="D64" s="111"/>
      <c r="E64" s="54"/>
      <c r="F64" s="111"/>
      <c r="G64" s="111"/>
      <c r="H64" s="111"/>
      <c r="I64" s="111"/>
      <c r="J64" s="111"/>
      <c r="K64" s="54"/>
      <c r="L64" s="111"/>
      <c r="M64" s="111"/>
      <c r="N64" s="111"/>
      <c r="O64" s="111"/>
      <c r="P64" s="111"/>
      <c r="Q64" s="111"/>
      <c r="R64" s="111"/>
      <c r="S64" s="54"/>
      <c r="T64" s="111"/>
      <c r="U64" s="54"/>
      <c r="V64" s="111"/>
      <c r="W64" s="52"/>
      <c r="X64" s="111"/>
      <c r="Y64" s="54"/>
      <c r="Z64" s="111"/>
      <c r="AA64" s="54"/>
      <c r="AB64" s="111"/>
      <c r="AC64" s="54"/>
      <c r="AD64" s="111"/>
      <c r="AE64" s="54"/>
      <c r="AF64" s="111"/>
      <c r="AG64" s="54"/>
      <c r="AH64" s="57"/>
      <c r="AI64" s="54"/>
      <c r="AJ64" s="57"/>
    </row>
    <row r="65" spans="1:36" ht="21" customHeight="1">
      <c r="A65" s="50" t="s">
        <v>97</v>
      </c>
      <c r="B65" s="50"/>
      <c r="C65" s="50"/>
      <c r="D65" s="104">
        <v>0</v>
      </c>
      <c r="E65" s="108"/>
      <c r="F65" s="104">
        <v>0</v>
      </c>
      <c r="G65" s="108"/>
      <c r="H65" s="104">
        <v>0</v>
      </c>
      <c r="I65" s="104"/>
      <c r="J65" s="104">
        <v>0</v>
      </c>
      <c r="K65" s="104"/>
      <c r="L65" s="104">
        <v>0</v>
      </c>
      <c r="M65" s="104"/>
      <c r="N65" s="104">
        <v>0</v>
      </c>
      <c r="O65" s="104"/>
      <c r="P65" s="104">
        <v>0</v>
      </c>
      <c r="Q65" s="104"/>
      <c r="R65" s="104">
        <v>8383884</v>
      </c>
      <c r="S65" s="104"/>
      <c r="T65" s="104">
        <v>0</v>
      </c>
      <c r="U65" s="104"/>
      <c r="V65" s="104">
        <v>0</v>
      </c>
      <c r="W65" s="104"/>
      <c r="X65" s="104">
        <v>0</v>
      </c>
      <c r="Y65" s="104"/>
      <c r="Z65" s="104">
        <f>SUM(T65:X65)</f>
        <v>0</v>
      </c>
      <c r="AA65" s="104"/>
      <c r="AB65" s="104">
        <f>Z65+SUM(D65:R65)</f>
        <v>8383884</v>
      </c>
      <c r="AC65" s="104"/>
      <c r="AD65" s="104">
        <v>0</v>
      </c>
      <c r="AE65" s="104"/>
      <c r="AF65" s="104">
        <f>SUM(AB65:AD65)</f>
        <v>8383884</v>
      </c>
      <c r="AG65" s="104"/>
      <c r="AH65" s="104">
        <v>2023775</v>
      </c>
      <c r="AI65" s="104"/>
      <c r="AJ65" s="104">
        <f>SUM(AF65:AH65)</f>
        <v>10407659</v>
      </c>
    </row>
    <row r="66" spans="1:36" ht="21" customHeight="1">
      <c r="A66" s="50" t="s">
        <v>98</v>
      </c>
      <c r="B66" s="50"/>
      <c r="C66" s="50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7"/>
      <c r="S66" s="51"/>
      <c r="T66" s="108"/>
      <c r="U66" s="108"/>
      <c r="V66" s="108"/>
      <c r="W66" s="103"/>
      <c r="X66" s="108"/>
      <c r="Y66" s="108"/>
      <c r="Z66" s="108"/>
      <c r="AA66" s="51"/>
      <c r="AB66" s="108"/>
      <c r="AC66" s="51"/>
      <c r="AD66" s="108"/>
      <c r="AE66" s="51"/>
      <c r="AF66" s="104"/>
      <c r="AG66" s="51"/>
      <c r="AH66" s="104"/>
      <c r="AI66" s="51"/>
      <c r="AJ66" s="104"/>
    </row>
    <row r="67" spans="1:36" ht="21" customHeight="1">
      <c r="A67" s="50" t="s">
        <v>298</v>
      </c>
      <c r="B67" s="50"/>
      <c r="C67" s="50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7"/>
      <c r="S67" s="51"/>
      <c r="T67" s="108"/>
      <c r="U67" s="108"/>
      <c r="V67" s="108"/>
      <c r="W67" s="103"/>
      <c r="X67" s="108"/>
      <c r="Y67" s="108"/>
      <c r="Z67" s="108"/>
      <c r="AA67" s="51"/>
      <c r="AB67" s="108"/>
      <c r="AC67" s="51"/>
      <c r="AD67" s="108"/>
      <c r="AE67" s="51"/>
      <c r="AF67" s="104"/>
      <c r="AG67" s="51"/>
      <c r="AH67" s="104"/>
      <c r="AI67" s="51"/>
      <c r="AJ67" s="104"/>
    </row>
    <row r="68" spans="1:36" ht="21" customHeight="1">
      <c r="A68" s="50" t="s">
        <v>184</v>
      </c>
      <c r="B68" s="50"/>
      <c r="C68" s="50"/>
      <c r="D68" s="104">
        <v>0</v>
      </c>
      <c r="E68" s="108"/>
      <c r="F68" s="104">
        <v>0</v>
      </c>
      <c r="G68" s="108"/>
      <c r="H68" s="104">
        <v>0</v>
      </c>
      <c r="I68" s="104"/>
      <c r="J68" s="104">
        <v>0</v>
      </c>
      <c r="K68" s="108"/>
      <c r="L68" s="104">
        <v>0</v>
      </c>
      <c r="M68" s="108"/>
      <c r="N68" s="104">
        <v>0</v>
      </c>
      <c r="O68" s="108"/>
      <c r="P68" s="104">
        <v>0</v>
      </c>
      <c r="Q68" s="108"/>
      <c r="R68" s="107">
        <v>50940</v>
      </c>
      <c r="S68" s="51"/>
      <c r="T68" s="104">
        <v>0</v>
      </c>
      <c r="U68" s="104"/>
      <c r="V68" s="104">
        <v>0</v>
      </c>
      <c r="W68" s="104"/>
      <c r="X68" s="104">
        <v>0</v>
      </c>
      <c r="Y68" s="104"/>
      <c r="Z68" s="104">
        <f>SUM(T68:X68)</f>
        <v>0</v>
      </c>
      <c r="AA68" s="104"/>
      <c r="AB68" s="104">
        <f>Z68+SUM(D68:R68)</f>
        <v>50940</v>
      </c>
      <c r="AC68" s="104"/>
      <c r="AD68" s="104">
        <v>0</v>
      </c>
      <c r="AE68" s="104"/>
      <c r="AF68" s="104">
        <f>SUM(AB68:AD68)</f>
        <v>50940</v>
      </c>
      <c r="AG68" s="104"/>
      <c r="AH68" s="104">
        <v>-5</v>
      </c>
      <c r="AI68" s="104"/>
      <c r="AJ68" s="104">
        <f>SUM(AF68:AH68)</f>
        <v>50935</v>
      </c>
    </row>
    <row r="69" spans="1:36" ht="21" customHeight="1">
      <c r="A69" s="50" t="s">
        <v>117</v>
      </c>
      <c r="B69" s="50"/>
      <c r="C69" s="50"/>
      <c r="D69" s="109">
        <v>0</v>
      </c>
      <c r="E69" s="108"/>
      <c r="F69" s="109">
        <v>0</v>
      </c>
      <c r="G69" s="108"/>
      <c r="H69" s="109">
        <v>0</v>
      </c>
      <c r="I69" s="104"/>
      <c r="J69" s="109">
        <v>0</v>
      </c>
      <c r="K69" s="108"/>
      <c r="L69" s="109">
        <v>0</v>
      </c>
      <c r="M69" s="108"/>
      <c r="N69" s="109">
        <v>0</v>
      </c>
      <c r="O69" s="108"/>
      <c r="P69" s="109">
        <v>0</v>
      </c>
      <c r="Q69" s="108"/>
      <c r="R69" s="109">
        <v>0</v>
      </c>
      <c r="S69" s="108"/>
      <c r="T69" s="115">
        <v>0</v>
      </c>
      <c r="U69" s="108"/>
      <c r="V69" s="151">
        <v>642315</v>
      </c>
      <c r="W69" s="87"/>
      <c r="X69" s="109">
        <v>-4281285</v>
      </c>
      <c r="Y69" s="51"/>
      <c r="Z69" s="104">
        <f>SUM(T69:X69)</f>
        <v>-3638970</v>
      </c>
      <c r="AA69" s="51"/>
      <c r="AB69" s="104">
        <f>Z69+SUM(D69:R69)</f>
        <v>-3638970</v>
      </c>
      <c r="AC69" s="51"/>
      <c r="AD69" s="109">
        <v>0</v>
      </c>
      <c r="AE69" s="51"/>
      <c r="AF69" s="104">
        <f>SUM(AB69:AD69)</f>
        <v>-3638970</v>
      </c>
      <c r="AG69" s="51"/>
      <c r="AH69" s="109">
        <v>-3003401</v>
      </c>
      <c r="AI69" s="51"/>
      <c r="AJ69" s="104">
        <f>SUM(AF69:AH69)</f>
        <v>-6642371</v>
      </c>
    </row>
    <row r="70" spans="1:36" ht="21" customHeight="1">
      <c r="A70" s="55" t="s">
        <v>305</v>
      </c>
      <c r="B70" s="55"/>
      <c r="C70" s="55"/>
      <c r="D70" s="128">
        <f>SUM(D64:D69)</f>
        <v>0</v>
      </c>
      <c r="E70" s="111"/>
      <c r="F70" s="128">
        <f>SUM(F64:F69)</f>
        <v>0</v>
      </c>
      <c r="G70" s="111"/>
      <c r="H70" s="128">
        <f>SUM(H64:H69)</f>
        <v>0</v>
      </c>
      <c r="I70" s="114"/>
      <c r="J70" s="128">
        <f>SUM(J64:J69)</f>
        <v>0</v>
      </c>
      <c r="K70" s="111"/>
      <c r="L70" s="128">
        <f>SUM(L64:L69)</f>
        <v>0</v>
      </c>
      <c r="M70" s="111"/>
      <c r="N70" s="128">
        <f>SUM(N64:N69)</f>
        <v>0</v>
      </c>
      <c r="O70" s="111"/>
      <c r="P70" s="128">
        <f>SUM(P64:P69)</f>
        <v>0</v>
      </c>
      <c r="Q70" s="111"/>
      <c r="R70" s="128">
        <f>SUM(R64:R69)</f>
        <v>8434824</v>
      </c>
      <c r="S70" s="56"/>
      <c r="T70" s="128">
        <f>SUM(T64:T69)</f>
        <v>0</v>
      </c>
      <c r="U70" s="111"/>
      <c r="V70" s="128">
        <f>SUM(V64:V69)</f>
        <v>642315</v>
      </c>
      <c r="W70" s="59"/>
      <c r="X70" s="128">
        <f>SUM(X64:X69)</f>
        <v>-4281285</v>
      </c>
      <c r="Y70" s="56"/>
      <c r="Z70" s="128">
        <f>SUM(Z64:Z69)</f>
        <v>-3638970</v>
      </c>
      <c r="AA70" s="56"/>
      <c r="AB70" s="128">
        <f>Z70+SUM(D70:R70)</f>
        <v>4795854</v>
      </c>
      <c r="AC70" s="56"/>
      <c r="AD70" s="128">
        <f>SUM(AD64:AD69)</f>
        <v>0</v>
      </c>
      <c r="AE70" s="56"/>
      <c r="AF70" s="128">
        <f>SUM(AB70:AD70)</f>
        <v>4795854</v>
      </c>
      <c r="AG70" s="56"/>
      <c r="AH70" s="128">
        <f>SUM(AH64:AH69)</f>
        <v>-979631</v>
      </c>
      <c r="AI70" s="56"/>
      <c r="AJ70" s="128">
        <f>SUM(AF70:AH70)</f>
        <v>3816223</v>
      </c>
    </row>
    <row r="71" spans="1:36" ht="21" customHeight="1">
      <c r="A71" s="50" t="s">
        <v>261</v>
      </c>
      <c r="B71" s="138">
        <v>12</v>
      </c>
      <c r="C71" s="138"/>
      <c r="D71" s="104">
        <v>0</v>
      </c>
      <c r="E71" s="108"/>
      <c r="F71" s="104">
        <v>0</v>
      </c>
      <c r="G71" s="108"/>
      <c r="H71" s="104">
        <v>0</v>
      </c>
      <c r="I71" s="104"/>
      <c r="J71" s="104">
        <v>0</v>
      </c>
      <c r="K71" s="108"/>
      <c r="L71" s="104">
        <v>0</v>
      </c>
      <c r="M71" s="108"/>
      <c r="N71" s="104">
        <v>0</v>
      </c>
      <c r="O71" s="108"/>
      <c r="P71" s="104">
        <v>0</v>
      </c>
      <c r="Q71" s="108"/>
      <c r="R71" s="104">
        <v>-322849</v>
      </c>
      <c r="S71" s="60"/>
      <c r="T71" s="104">
        <v>0</v>
      </c>
      <c r="U71" s="108"/>
      <c r="V71" s="104">
        <v>0</v>
      </c>
      <c r="W71" s="83"/>
      <c r="X71" s="104">
        <v>0</v>
      </c>
      <c r="Y71" s="60"/>
      <c r="Z71" s="104">
        <v>0</v>
      </c>
      <c r="AA71" s="60"/>
      <c r="AB71" s="104">
        <f>Z71+SUM(D71:R71)</f>
        <v>-322849</v>
      </c>
      <c r="AC71" s="60"/>
      <c r="AD71" s="104">
        <v>0</v>
      </c>
      <c r="AE71" s="60"/>
      <c r="AF71" s="104">
        <f>SUM(AB71:AD71)</f>
        <v>-322849</v>
      </c>
      <c r="AG71" s="60"/>
      <c r="AH71" s="104">
        <v>0</v>
      </c>
      <c r="AI71" s="60"/>
      <c r="AJ71" s="104">
        <f>SUM(AF71:AH71)</f>
        <v>-322849</v>
      </c>
    </row>
    <row r="72" spans="1:36" ht="21" customHeight="1" thickBot="1">
      <c r="A72" s="80" t="s">
        <v>277</v>
      </c>
      <c r="B72" s="80"/>
      <c r="C72" s="80"/>
      <c r="D72" s="178">
        <f>D50+D70+D63+D71</f>
        <v>8611242</v>
      </c>
      <c r="E72" s="57"/>
      <c r="F72" s="178">
        <f aca="true" t="shared" si="1" ref="F72:AH72">F50+F70+F63+F71</f>
        <v>-2909249</v>
      </c>
      <c r="G72" s="57"/>
      <c r="H72" s="178">
        <f t="shared" si="1"/>
        <v>57298909</v>
      </c>
      <c r="I72" s="57"/>
      <c r="J72" s="178">
        <f t="shared" si="1"/>
        <v>3470021</v>
      </c>
      <c r="K72" s="57"/>
      <c r="L72" s="178">
        <f t="shared" si="1"/>
        <v>3736934</v>
      </c>
      <c r="M72" s="57"/>
      <c r="N72" s="178">
        <f t="shared" si="1"/>
        <v>-5159</v>
      </c>
      <c r="O72" s="57"/>
      <c r="P72" s="178">
        <f t="shared" si="1"/>
        <v>929166</v>
      </c>
      <c r="Q72" s="57"/>
      <c r="R72" s="178">
        <f t="shared" si="1"/>
        <v>97471048</v>
      </c>
      <c r="S72" s="57"/>
      <c r="T72" s="178">
        <f t="shared" si="1"/>
        <v>13812039</v>
      </c>
      <c r="U72" s="57"/>
      <c r="V72" s="178">
        <f t="shared" si="1"/>
        <v>-3154254</v>
      </c>
      <c r="W72" s="57"/>
      <c r="X72" s="178">
        <f t="shared" si="1"/>
        <v>-27430329</v>
      </c>
      <c r="Y72" s="57"/>
      <c r="Z72" s="178">
        <f t="shared" si="1"/>
        <v>-16772544</v>
      </c>
      <c r="AA72" s="57"/>
      <c r="AB72" s="178">
        <f t="shared" si="1"/>
        <v>151830368</v>
      </c>
      <c r="AC72" s="57"/>
      <c r="AD72" s="178">
        <f t="shared" si="1"/>
        <v>15000000</v>
      </c>
      <c r="AE72" s="57"/>
      <c r="AF72" s="178">
        <f t="shared" si="1"/>
        <v>166830368</v>
      </c>
      <c r="AG72" s="57"/>
      <c r="AH72" s="178">
        <f t="shared" si="1"/>
        <v>49948074</v>
      </c>
      <c r="AI72" s="57"/>
      <c r="AJ72" s="178">
        <f>AJ50+AJ70+AJ63+AJ71</f>
        <v>216778442</v>
      </c>
    </row>
    <row r="73" ht="21" customHeight="1" thickTop="1"/>
  </sheetData>
  <sheetProtection/>
  <mergeCells count="4">
    <mergeCell ref="D4:AJ4"/>
    <mergeCell ref="T5:Z5"/>
    <mergeCell ref="D39:AJ39"/>
    <mergeCell ref="T40:Z40"/>
  </mergeCells>
  <printOptions/>
  <pageMargins left="0.44" right="0.4" top="0.71" bottom="0.5" header="0.72" footer="0.5"/>
  <pageSetup firstPageNumber="15" useFirstPageNumber="1" fitToHeight="2" horizontalDpi="600" verticalDpi="600" orientation="landscape" paperSize="9" scale="47" r:id="rId1"/>
  <headerFooter>
    <oddFooter>&amp;L
    หมายเหตุประกอบงบการเงินแบบย่อเป็นส่วนหนึ่งของงบการเงินระหว่างกาลนี้
&amp;C&amp;P</oddFoot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4"/>
  <sheetViews>
    <sheetView view="pageBreakPreview" zoomScale="70" zoomScaleNormal="70" zoomScaleSheetLayoutView="70" zoomScalePageLayoutView="0" workbookViewId="0" topLeftCell="A1">
      <selection activeCell="E14" sqref="E14"/>
    </sheetView>
  </sheetViews>
  <sheetFormatPr defaultColWidth="9.140625" defaultRowHeight="21.75"/>
  <cols>
    <col min="1" max="1" width="67.28125" style="32" customWidth="1"/>
    <col min="2" max="2" width="10.00390625" style="32" customWidth="1"/>
    <col min="3" max="3" width="18.57421875" style="32" customWidth="1"/>
    <col min="4" max="4" width="2.140625" style="32" customWidth="1"/>
    <col min="5" max="5" width="18.57421875" style="32" customWidth="1"/>
    <col min="6" max="6" width="2.140625" style="32" customWidth="1"/>
    <col min="7" max="7" width="18.57421875" style="32" customWidth="1"/>
    <col min="8" max="8" width="2.140625" style="32" customWidth="1"/>
    <col min="9" max="9" width="18.57421875" style="32" customWidth="1"/>
    <col min="10" max="10" width="2.140625" style="32" customWidth="1"/>
    <col min="11" max="11" width="18.57421875" style="32" customWidth="1"/>
    <col min="12" max="12" width="2.140625" style="32" customWidth="1"/>
    <col min="13" max="13" width="18.57421875" style="32" customWidth="1"/>
    <col min="14" max="14" width="2.140625" style="32" customWidth="1"/>
    <col min="15" max="15" width="18.57421875" style="32" customWidth="1"/>
    <col min="16" max="16" width="2.140625" style="32" customWidth="1"/>
    <col min="17" max="17" width="18.57421875" style="32" customWidth="1"/>
    <col min="18" max="18" width="1.421875" style="32" customWidth="1"/>
    <col min="19" max="19" width="18.57421875" style="32" customWidth="1"/>
    <col min="20" max="20" width="0.9921875" style="32" customWidth="1"/>
    <col min="21" max="21" width="18.57421875" style="32" customWidth="1"/>
    <col min="22" max="22" width="11.57421875" style="32" bestFit="1" customWidth="1"/>
    <col min="23" max="16384" width="9.140625" style="41" customWidth="1"/>
  </cols>
  <sheetData>
    <row r="1" spans="1:20" ht="23.25">
      <c r="A1" s="197" t="s">
        <v>72</v>
      </c>
      <c r="B1" s="197"/>
      <c r="C1" s="66"/>
      <c r="D1" s="197"/>
      <c r="F1" s="197"/>
      <c r="G1" s="197"/>
      <c r="H1" s="197"/>
      <c r="I1" s="197"/>
      <c r="J1" s="197"/>
      <c r="K1" s="197"/>
      <c r="L1" s="197"/>
      <c r="M1" s="197"/>
      <c r="N1" s="197"/>
      <c r="P1" s="197"/>
      <c r="R1" s="197"/>
      <c r="S1" s="197"/>
      <c r="T1" s="197"/>
    </row>
    <row r="2" spans="1:20" ht="23.25">
      <c r="A2" s="197" t="s">
        <v>158</v>
      </c>
      <c r="B2" s="197"/>
      <c r="C2" s="66"/>
      <c r="D2" s="197"/>
      <c r="F2" s="197"/>
      <c r="G2" s="197"/>
      <c r="H2" s="197"/>
      <c r="I2" s="197"/>
      <c r="J2" s="197"/>
      <c r="K2" s="197"/>
      <c r="L2" s="197"/>
      <c r="M2" s="197"/>
      <c r="N2" s="197"/>
      <c r="P2" s="197"/>
      <c r="R2" s="197"/>
      <c r="S2" s="197"/>
      <c r="T2" s="197"/>
    </row>
    <row r="3" spans="1:21" ht="23.25">
      <c r="A3" s="143"/>
      <c r="B3" s="143"/>
      <c r="C3" s="66"/>
      <c r="D3" s="143"/>
      <c r="E3" s="3"/>
      <c r="F3" s="143"/>
      <c r="G3" s="143"/>
      <c r="H3" s="143"/>
      <c r="I3" s="143"/>
      <c r="J3" s="143"/>
      <c r="K3" s="143"/>
      <c r="L3" s="143"/>
      <c r="M3" s="143"/>
      <c r="N3" s="143"/>
      <c r="O3" s="3"/>
      <c r="P3" s="143"/>
      <c r="Q3" s="3"/>
      <c r="R3" s="143"/>
      <c r="S3" s="143"/>
      <c r="T3" s="143"/>
      <c r="U3" s="42" t="s">
        <v>79</v>
      </c>
    </row>
    <row r="4" spans="1:21" ht="21.75">
      <c r="A4" s="41"/>
      <c r="B4" s="41"/>
      <c r="C4" s="232" t="s">
        <v>36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21.75">
      <c r="A5" s="41"/>
      <c r="B5" s="41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239" t="s">
        <v>85</v>
      </c>
      <c r="P5" s="239"/>
      <c r="Q5" s="239"/>
      <c r="R5" s="68"/>
      <c r="S5" s="68"/>
      <c r="T5" s="68"/>
      <c r="U5" s="18"/>
    </row>
    <row r="6" spans="1:21" ht="21.75">
      <c r="A6" s="41"/>
      <c r="B6" s="41"/>
      <c r="C6" s="68"/>
      <c r="D6" s="68"/>
      <c r="E6" s="68"/>
      <c r="F6" s="68"/>
      <c r="G6" s="68"/>
      <c r="H6" s="68"/>
      <c r="I6" s="61" t="s">
        <v>35</v>
      </c>
      <c r="J6" s="68"/>
      <c r="K6" s="68"/>
      <c r="L6" s="68"/>
      <c r="M6" s="68"/>
      <c r="N6" s="68"/>
      <c r="O6" s="68"/>
      <c r="P6" s="68"/>
      <c r="Q6" s="61" t="s">
        <v>86</v>
      </c>
      <c r="R6" s="68"/>
      <c r="S6" s="68"/>
      <c r="T6" s="68"/>
      <c r="U6" s="18"/>
    </row>
    <row r="7" spans="1:21" ht="21.75">
      <c r="A7" s="44"/>
      <c r="B7" s="44"/>
      <c r="C7" s="44" t="s">
        <v>17</v>
      </c>
      <c r="D7" s="44"/>
      <c r="E7" s="44"/>
      <c r="F7" s="68"/>
      <c r="G7" s="68"/>
      <c r="H7" s="68"/>
      <c r="I7" s="79" t="s">
        <v>105</v>
      </c>
      <c r="J7" s="68"/>
      <c r="K7" s="68"/>
      <c r="L7" s="68"/>
      <c r="M7" s="144" t="s">
        <v>42</v>
      </c>
      <c r="N7" s="68"/>
      <c r="O7" s="20" t="s">
        <v>63</v>
      </c>
      <c r="P7" s="20"/>
      <c r="Q7" s="43" t="s">
        <v>87</v>
      </c>
      <c r="R7" s="44"/>
      <c r="S7" s="61" t="s">
        <v>171</v>
      </c>
      <c r="T7" s="44"/>
      <c r="U7" s="18"/>
    </row>
    <row r="8" spans="1:21" ht="21.75">
      <c r="A8" s="44"/>
      <c r="B8" s="44"/>
      <c r="C8" s="44" t="s">
        <v>48</v>
      </c>
      <c r="D8" s="44"/>
      <c r="E8" s="44" t="s">
        <v>24</v>
      </c>
      <c r="F8" s="44"/>
      <c r="G8" s="44"/>
      <c r="H8" s="44"/>
      <c r="I8" s="44" t="s">
        <v>106</v>
      </c>
      <c r="J8" s="44"/>
      <c r="K8" s="44" t="s">
        <v>65</v>
      </c>
      <c r="L8" s="44"/>
      <c r="M8" s="44" t="s">
        <v>30</v>
      </c>
      <c r="N8" s="44"/>
      <c r="O8" s="20" t="s">
        <v>45</v>
      </c>
      <c r="P8" s="20"/>
      <c r="Q8" s="44" t="s">
        <v>89</v>
      </c>
      <c r="R8" s="44"/>
      <c r="S8" s="43" t="s">
        <v>172</v>
      </c>
      <c r="T8" s="44"/>
      <c r="U8" s="44" t="s">
        <v>55</v>
      </c>
    </row>
    <row r="9" spans="1:21" ht="21.75">
      <c r="A9" s="139"/>
      <c r="B9" s="125" t="s">
        <v>1</v>
      </c>
      <c r="C9" s="46" t="s">
        <v>91</v>
      </c>
      <c r="D9" s="139"/>
      <c r="E9" s="46" t="s">
        <v>100</v>
      </c>
      <c r="F9" s="139"/>
      <c r="G9" s="29" t="s">
        <v>104</v>
      </c>
      <c r="H9" s="126"/>
      <c r="I9" s="46" t="s">
        <v>107</v>
      </c>
      <c r="J9" s="139"/>
      <c r="K9" s="46" t="s">
        <v>56</v>
      </c>
      <c r="L9" s="139"/>
      <c r="M9" s="46" t="s">
        <v>46</v>
      </c>
      <c r="N9" s="139"/>
      <c r="O9" s="21" t="s">
        <v>0</v>
      </c>
      <c r="P9" s="20"/>
      <c r="Q9" s="46" t="s">
        <v>16</v>
      </c>
      <c r="R9" s="139"/>
      <c r="S9" s="46" t="s">
        <v>173</v>
      </c>
      <c r="T9" s="139"/>
      <c r="U9" s="46" t="s">
        <v>25</v>
      </c>
    </row>
    <row r="11" spans="1:21" ht="21.75">
      <c r="A11" s="80" t="s">
        <v>229</v>
      </c>
      <c r="B11" s="2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1.75">
      <c r="A12" s="127" t="s">
        <v>207</v>
      </c>
      <c r="B12" s="28"/>
      <c r="C12" s="9">
        <v>8611242</v>
      </c>
      <c r="D12" s="9"/>
      <c r="E12" s="9">
        <v>56408882</v>
      </c>
      <c r="F12" s="9"/>
      <c r="G12" s="9">
        <v>3470021</v>
      </c>
      <c r="H12" s="9"/>
      <c r="I12" s="9">
        <v>490423</v>
      </c>
      <c r="J12" s="9"/>
      <c r="K12" s="9">
        <v>929166</v>
      </c>
      <c r="L12" s="9"/>
      <c r="M12" s="9">
        <v>45171051</v>
      </c>
      <c r="N12" s="9"/>
      <c r="O12" s="9">
        <v>2822384</v>
      </c>
      <c r="P12" s="9"/>
      <c r="Q12" s="9">
        <v>2822384</v>
      </c>
      <c r="R12" s="9"/>
      <c r="S12" s="114">
        <v>15000000</v>
      </c>
      <c r="T12" s="9"/>
      <c r="U12" s="9">
        <f>SUM(C12:M12,Q12:S12)</f>
        <v>132903169</v>
      </c>
    </row>
    <row r="13" spans="1:21" ht="21.75">
      <c r="A13" s="28" t="s">
        <v>99</v>
      </c>
      <c r="B13" s="2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21.75">
      <c r="A14" s="28" t="s">
        <v>94</v>
      </c>
      <c r="B14" s="2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21.75">
      <c r="A15" s="106" t="s">
        <v>231</v>
      </c>
      <c r="B15" s="2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2" ht="21.75">
      <c r="A16" s="195" t="s">
        <v>244</v>
      </c>
      <c r="B16" s="132"/>
      <c r="C16" s="109">
        <v>0</v>
      </c>
      <c r="D16" s="63"/>
      <c r="E16" s="109">
        <v>0</v>
      </c>
      <c r="F16" s="63"/>
      <c r="G16" s="109">
        <v>0</v>
      </c>
      <c r="H16" s="108"/>
      <c r="I16" s="109">
        <v>0</v>
      </c>
      <c r="J16" s="63"/>
      <c r="K16" s="109">
        <v>0</v>
      </c>
      <c r="L16" s="108"/>
      <c r="M16" s="109">
        <v>-2152811</v>
      </c>
      <c r="N16" s="63"/>
      <c r="O16" s="109">
        <v>0</v>
      </c>
      <c r="P16" s="63"/>
      <c r="Q16" s="109">
        <v>0</v>
      </c>
      <c r="R16" s="63"/>
      <c r="S16" s="109">
        <v>0</v>
      </c>
      <c r="T16" s="108"/>
      <c r="U16" s="26">
        <f>SUM(C16:M16,Q16:S16)</f>
        <v>-2152811</v>
      </c>
      <c r="V16" s="63"/>
    </row>
    <row r="17" spans="1:22" ht="21.75">
      <c r="A17" s="4" t="s">
        <v>232</v>
      </c>
      <c r="B17" s="28"/>
      <c r="C17" s="112">
        <f>SUM(C16)</f>
        <v>0</v>
      </c>
      <c r="D17" s="22"/>
      <c r="E17" s="112">
        <f>SUM(E16)</f>
        <v>0</v>
      </c>
      <c r="F17" s="22"/>
      <c r="G17" s="112">
        <f>SUM(G16)</f>
        <v>0</v>
      </c>
      <c r="H17" s="22"/>
      <c r="I17" s="112">
        <f>SUM(I16)</f>
        <v>0</v>
      </c>
      <c r="J17" s="22"/>
      <c r="K17" s="112">
        <f>SUM(K16)</f>
        <v>0</v>
      </c>
      <c r="L17" s="22"/>
      <c r="M17" s="112">
        <f>SUM(M16)</f>
        <v>-2152811</v>
      </c>
      <c r="N17" s="22"/>
      <c r="O17" s="112">
        <f>SUM(O16)</f>
        <v>0</v>
      </c>
      <c r="P17" s="22"/>
      <c r="Q17" s="112">
        <f>O17</f>
        <v>0</v>
      </c>
      <c r="R17" s="22"/>
      <c r="S17" s="112">
        <v>0</v>
      </c>
      <c r="T17" s="22"/>
      <c r="U17" s="112">
        <f>SUM((C17:M17),Q17,S17)</f>
        <v>-2152811</v>
      </c>
      <c r="V17" s="41"/>
    </row>
    <row r="18" spans="1:22" ht="21.75">
      <c r="A18" s="28" t="s">
        <v>96</v>
      </c>
      <c r="B18" s="28"/>
      <c r="C18" s="179"/>
      <c r="D18" s="22"/>
      <c r="E18" s="179"/>
      <c r="F18" s="22"/>
      <c r="G18" s="179"/>
      <c r="H18" s="22"/>
      <c r="I18" s="179"/>
      <c r="J18" s="111"/>
      <c r="K18" s="179"/>
      <c r="L18" s="22"/>
      <c r="M18" s="179"/>
      <c r="N18" s="22"/>
      <c r="O18" s="179"/>
      <c r="P18" s="22"/>
      <c r="Q18" s="179"/>
      <c r="R18" s="22"/>
      <c r="S18" s="179"/>
      <c r="T18" s="22"/>
      <c r="U18" s="179"/>
      <c r="V18" s="41"/>
    </row>
    <row r="19" spans="1:22" ht="21.75">
      <c r="A19" s="28" t="s">
        <v>94</v>
      </c>
      <c r="B19" s="28"/>
      <c r="C19" s="112">
        <f>SUM(C17:C18)</f>
        <v>0</v>
      </c>
      <c r="D19" s="22"/>
      <c r="E19" s="112">
        <f>SUM(E17:E18)</f>
        <v>0</v>
      </c>
      <c r="F19" s="22"/>
      <c r="G19" s="112">
        <f>SUM(G17:G18)</f>
        <v>0</v>
      </c>
      <c r="H19" s="22"/>
      <c r="I19" s="112">
        <f>SUM(I17:I18)</f>
        <v>0</v>
      </c>
      <c r="J19" s="24"/>
      <c r="K19" s="112">
        <f>SUM(K17:K18)</f>
        <v>0</v>
      </c>
      <c r="L19" s="22"/>
      <c r="M19" s="112">
        <f>SUM(M17:M18)</f>
        <v>-2152811</v>
      </c>
      <c r="N19" s="22"/>
      <c r="O19" s="112">
        <f>SUM(O17:O18)</f>
        <v>0</v>
      </c>
      <c r="P19" s="22"/>
      <c r="Q19" s="112">
        <f>O19</f>
        <v>0</v>
      </c>
      <c r="R19" s="22"/>
      <c r="S19" s="112">
        <v>0</v>
      </c>
      <c r="T19" s="22"/>
      <c r="U19" s="112">
        <f>SUM((C19:M19),Q19,S19)</f>
        <v>-2152811</v>
      </c>
      <c r="V19" s="41"/>
    </row>
    <row r="20" spans="1:22" ht="21.75">
      <c r="A20" s="28" t="s">
        <v>159</v>
      </c>
      <c r="B20" s="2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11"/>
      <c r="Q20" s="22"/>
      <c r="R20" s="22"/>
      <c r="S20" s="22"/>
      <c r="T20" s="22"/>
      <c r="U20" s="22"/>
      <c r="V20" s="41"/>
    </row>
    <row r="21" spans="1:22" ht="21.75">
      <c r="A21" s="30" t="s">
        <v>299</v>
      </c>
      <c r="B21" s="120"/>
      <c r="C21" s="109">
        <v>0</v>
      </c>
      <c r="D21" s="63"/>
      <c r="E21" s="109">
        <v>0</v>
      </c>
      <c r="F21" s="63"/>
      <c r="G21" s="109">
        <v>0</v>
      </c>
      <c r="H21" s="108"/>
      <c r="I21" s="109">
        <v>0</v>
      </c>
      <c r="J21" s="63"/>
      <c r="K21" s="109">
        <v>0</v>
      </c>
      <c r="L21" s="108"/>
      <c r="M21" s="109">
        <v>5283621</v>
      </c>
      <c r="N21" s="63"/>
      <c r="O21" s="109">
        <v>0</v>
      </c>
      <c r="P21" s="108"/>
      <c r="Q21" s="109">
        <f>O21</f>
        <v>0</v>
      </c>
      <c r="R21" s="63"/>
      <c r="S21" s="109">
        <v>0</v>
      </c>
      <c r="T21" s="63"/>
      <c r="U21" s="109">
        <f>SUM((C21:M21),Q21,S21)</f>
        <v>5283621</v>
      </c>
      <c r="V21" s="41"/>
    </row>
    <row r="22" spans="1:22" ht="21.75">
      <c r="A22" s="55" t="s">
        <v>305</v>
      </c>
      <c r="B22" s="28"/>
      <c r="C22" s="128">
        <f>SUM(C21)</f>
        <v>0</v>
      </c>
      <c r="D22" s="22"/>
      <c r="E22" s="128">
        <f>SUM(E21)</f>
        <v>0</v>
      </c>
      <c r="F22" s="22"/>
      <c r="G22" s="128">
        <f>SUM(G21)</f>
        <v>0</v>
      </c>
      <c r="H22" s="22"/>
      <c r="I22" s="128">
        <f>SUM(I21)</f>
        <v>0</v>
      </c>
      <c r="J22" s="22"/>
      <c r="K22" s="128">
        <f>SUM(K21)</f>
        <v>0</v>
      </c>
      <c r="L22" s="22"/>
      <c r="M22" s="128">
        <f>SUM(M21)</f>
        <v>5283621</v>
      </c>
      <c r="N22" s="22"/>
      <c r="O22" s="128">
        <f>SUM(O21)</f>
        <v>0</v>
      </c>
      <c r="P22" s="22"/>
      <c r="Q22" s="128">
        <f>O22</f>
        <v>0</v>
      </c>
      <c r="R22" s="22"/>
      <c r="S22" s="128">
        <v>0</v>
      </c>
      <c r="T22" s="22"/>
      <c r="U22" s="128">
        <f>SUM((C22:M22),Q22,S22)</f>
        <v>5283621</v>
      </c>
      <c r="V22" s="41"/>
    </row>
    <row r="23" spans="1:22" ht="7.5" customHeight="1">
      <c r="A23" s="55"/>
      <c r="B23" s="28"/>
      <c r="C23" s="114"/>
      <c r="D23" s="22"/>
      <c r="E23" s="114"/>
      <c r="F23" s="22"/>
      <c r="G23" s="114"/>
      <c r="H23" s="22"/>
      <c r="I23" s="114"/>
      <c r="J23" s="22"/>
      <c r="K23" s="114"/>
      <c r="L23" s="22"/>
      <c r="M23" s="114"/>
      <c r="N23" s="22"/>
      <c r="O23" s="114"/>
      <c r="P23" s="22"/>
      <c r="Q23" s="114"/>
      <c r="R23" s="22"/>
      <c r="S23" s="114"/>
      <c r="T23" s="22"/>
      <c r="U23" s="114"/>
      <c r="V23" s="41"/>
    </row>
    <row r="24" spans="1:22" ht="21.75">
      <c r="A24" s="50" t="s">
        <v>283</v>
      </c>
      <c r="B24" s="28"/>
      <c r="C24" s="114"/>
      <c r="D24" s="22"/>
      <c r="E24" s="114"/>
      <c r="F24" s="22"/>
      <c r="G24" s="114"/>
      <c r="H24" s="22"/>
      <c r="I24" s="114"/>
      <c r="J24" s="22"/>
      <c r="K24" s="114"/>
      <c r="L24" s="22"/>
      <c r="M24" s="114"/>
      <c r="N24" s="22"/>
      <c r="O24" s="114"/>
      <c r="P24" s="22"/>
      <c r="Q24" s="114"/>
      <c r="R24" s="22"/>
      <c r="S24" s="114"/>
      <c r="T24" s="22"/>
      <c r="U24" s="114"/>
      <c r="V24" s="41"/>
    </row>
    <row r="25" spans="1:22" ht="21.75">
      <c r="A25" s="50" t="s">
        <v>300</v>
      </c>
      <c r="B25" s="132"/>
      <c r="C25" s="109">
        <v>0</v>
      </c>
      <c r="D25" s="24"/>
      <c r="E25" s="109">
        <v>0</v>
      </c>
      <c r="F25" s="24"/>
      <c r="G25" s="109">
        <v>0</v>
      </c>
      <c r="H25" s="24"/>
      <c r="I25" s="109">
        <v>0</v>
      </c>
      <c r="J25" s="24"/>
      <c r="K25" s="109">
        <v>0</v>
      </c>
      <c r="L25" s="24"/>
      <c r="M25" s="109">
        <v>-305377</v>
      </c>
      <c r="N25" s="24"/>
      <c r="O25" s="109">
        <v>0</v>
      </c>
      <c r="P25" s="24"/>
      <c r="Q25" s="109">
        <v>0</v>
      </c>
      <c r="R25" s="114"/>
      <c r="S25" s="109">
        <v>0</v>
      </c>
      <c r="T25" s="24"/>
      <c r="U25" s="109">
        <f>SUM((C25:M25),Q25,S25)</f>
        <v>-305377</v>
      </c>
      <c r="V25" s="41"/>
    </row>
    <row r="26" spans="1:22" ht="22.5" thickBot="1">
      <c r="A26" s="28" t="s">
        <v>230</v>
      </c>
      <c r="B26" s="28"/>
      <c r="C26" s="169">
        <f>C19+C22+C12+C25</f>
        <v>8611242</v>
      </c>
      <c r="D26" s="114">
        <f aca="true" t="shared" si="0" ref="D26:T26">D19+D22+D12+D25</f>
        <v>0</v>
      </c>
      <c r="E26" s="169">
        <f>E19+E22+E12+E25</f>
        <v>56408882</v>
      </c>
      <c r="F26" s="114">
        <f t="shared" si="0"/>
        <v>0</v>
      </c>
      <c r="G26" s="169">
        <f>G19+G22+G12+G25</f>
        <v>3470021</v>
      </c>
      <c r="H26" s="114">
        <f t="shared" si="0"/>
        <v>0</v>
      </c>
      <c r="I26" s="169">
        <f>I19+I22+I12+I25</f>
        <v>490423</v>
      </c>
      <c r="J26" s="114">
        <f t="shared" si="0"/>
        <v>0</v>
      </c>
      <c r="K26" s="169">
        <f>K19+K22+K12+K25</f>
        <v>929166</v>
      </c>
      <c r="L26" s="114">
        <f t="shared" si="0"/>
        <v>0</v>
      </c>
      <c r="M26" s="169">
        <f>M19+M22+M12+M25</f>
        <v>47996484</v>
      </c>
      <c r="N26" s="114">
        <f t="shared" si="0"/>
        <v>0</v>
      </c>
      <c r="O26" s="169">
        <f>O19+O22+O12+O25</f>
        <v>2822384</v>
      </c>
      <c r="P26" s="114">
        <f t="shared" si="0"/>
        <v>0</v>
      </c>
      <c r="Q26" s="169">
        <f>Q19+Q22+Q12+Q25</f>
        <v>2822384</v>
      </c>
      <c r="R26" s="114">
        <f t="shared" si="0"/>
        <v>0</v>
      </c>
      <c r="S26" s="169">
        <f>S19+S22+S12+S25</f>
        <v>15000000</v>
      </c>
      <c r="T26" s="114">
        <f t="shared" si="0"/>
        <v>0</v>
      </c>
      <c r="U26" s="169">
        <f>U19+U22+U12+U25</f>
        <v>135728602</v>
      </c>
      <c r="V26" s="41"/>
    </row>
    <row r="27" ht="22.5" thickTop="1">
      <c r="V27" s="41"/>
    </row>
    <row r="28" spans="1:22" ht="21.75">
      <c r="A28" s="80" t="s">
        <v>293</v>
      </c>
      <c r="B28" s="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1"/>
    </row>
    <row r="29" spans="1:22" ht="21.75">
      <c r="A29" s="127" t="s">
        <v>281</v>
      </c>
      <c r="B29" s="28"/>
      <c r="C29" s="9">
        <v>8611242</v>
      </c>
      <c r="D29" s="9"/>
      <c r="E29" s="9">
        <v>56408882</v>
      </c>
      <c r="F29" s="9"/>
      <c r="G29" s="9">
        <v>3470021</v>
      </c>
      <c r="H29" s="9"/>
      <c r="I29" s="9">
        <v>490423</v>
      </c>
      <c r="J29" s="9"/>
      <c r="K29" s="9">
        <v>929166</v>
      </c>
      <c r="L29" s="9"/>
      <c r="M29" s="9">
        <v>53296242</v>
      </c>
      <c r="N29" s="9"/>
      <c r="O29" s="9">
        <v>2821928</v>
      </c>
      <c r="P29" s="9"/>
      <c r="Q29" s="9">
        <f>SUM(O29:P29)</f>
        <v>2821928</v>
      </c>
      <c r="R29" s="9"/>
      <c r="S29" s="114">
        <v>15000000</v>
      </c>
      <c r="T29" s="9"/>
      <c r="U29" s="9">
        <f>SUM(C29:M29,Q29:S29)</f>
        <v>141027904</v>
      </c>
      <c r="V29" s="41"/>
    </row>
    <row r="30" spans="1:22" ht="21.75">
      <c r="A30" s="50" t="s">
        <v>282</v>
      </c>
      <c r="B30" s="132">
        <v>3</v>
      </c>
      <c r="C30" s="134">
        <v>0</v>
      </c>
      <c r="D30" s="224"/>
      <c r="E30" s="104">
        <v>0</v>
      </c>
      <c r="F30" s="224"/>
      <c r="G30" s="104">
        <v>0</v>
      </c>
      <c r="H30" s="224"/>
      <c r="I30" s="104">
        <v>0</v>
      </c>
      <c r="J30" s="224"/>
      <c r="K30" s="104">
        <v>0</v>
      </c>
      <c r="L30" s="224"/>
      <c r="M30" s="104">
        <v>-30959</v>
      </c>
      <c r="N30" s="224"/>
      <c r="O30" s="104">
        <v>0</v>
      </c>
      <c r="P30" s="224"/>
      <c r="Q30" s="104">
        <v>0</v>
      </c>
      <c r="R30" s="104"/>
      <c r="S30" s="104">
        <v>0</v>
      </c>
      <c r="T30" s="224"/>
      <c r="U30" s="104">
        <f>SUM(C30:M30,Q30:S30)</f>
        <v>-30959</v>
      </c>
      <c r="V30" s="41"/>
    </row>
    <row r="31" spans="1:21" ht="21.75">
      <c r="A31" s="127" t="s">
        <v>276</v>
      </c>
      <c r="B31" s="28"/>
      <c r="C31" s="128">
        <f>SUM(C29:C30)</f>
        <v>8611242</v>
      </c>
      <c r="D31" s="22"/>
      <c r="E31" s="128">
        <f>SUM(E29:E30)</f>
        <v>56408882</v>
      </c>
      <c r="F31" s="22"/>
      <c r="G31" s="128">
        <f>SUM(G29:G30)</f>
        <v>3470021</v>
      </c>
      <c r="H31" s="22"/>
      <c r="I31" s="128">
        <f>SUM(I29:I30)</f>
        <v>490423</v>
      </c>
      <c r="J31" s="22"/>
      <c r="K31" s="128">
        <f>SUM(K29:K30)</f>
        <v>929166</v>
      </c>
      <c r="L31" s="22"/>
      <c r="M31" s="128">
        <f>SUM(M29:M30)</f>
        <v>53265283</v>
      </c>
      <c r="N31" s="22"/>
      <c r="O31" s="128">
        <f>SUM(O29:O30)</f>
        <v>2821928</v>
      </c>
      <c r="P31" s="22"/>
      <c r="Q31" s="128">
        <f>SUM(Q29:Q30)</f>
        <v>2821928</v>
      </c>
      <c r="R31" s="114"/>
      <c r="S31" s="128">
        <f>SUM(S29:S30)</f>
        <v>15000000</v>
      </c>
      <c r="T31" s="22"/>
      <c r="U31" s="128">
        <f>SUM(C31:M31,Q31:S31)</f>
        <v>140996945</v>
      </c>
    </row>
    <row r="32" spans="1:21" ht="21.75">
      <c r="A32" s="28" t="s">
        <v>99</v>
      </c>
      <c r="B32" s="2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21.75">
      <c r="A33" s="28" t="s">
        <v>94</v>
      </c>
      <c r="B33" s="2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21.75">
      <c r="A34" s="106" t="s">
        <v>231</v>
      </c>
      <c r="B34" s="2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21.75">
      <c r="A35" s="195" t="s">
        <v>244</v>
      </c>
      <c r="B35" s="132">
        <v>16</v>
      </c>
      <c r="C35" s="109">
        <v>0</v>
      </c>
      <c r="D35" s="63"/>
      <c r="E35" s="109">
        <v>0</v>
      </c>
      <c r="F35" s="63"/>
      <c r="G35" s="109">
        <v>0</v>
      </c>
      <c r="H35" s="108"/>
      <c r="I35" s="109">
        <v>0</v>
      </c>
      <c r="J35" s="63"/>
      <c r="K35" s="109">
        <v>0</v>
      </c>
      <c r="L35" s="108"/>
      <c r="M35" s="109">
        <v>-2583373</v>
      </c>
      <c r="N35" s="63"/>
      <c r="O35" s="109">
        <v>0</v>
      </c>
      <c r="P35" s="63"/>
      <c r="Q35" s="109">
        <v>0</v>
      </c>
      <c r="R35" s="63"/>
      <c r="S35" s="109">
        <v>0</v>
      </c>
      <c r="T35" s="108"/>
      <c r="U35" s="26">
        <f>SUM(C35:M35,Q35:S35)</f>
        <v>-2583373</v>
      </c>
    </row>
    <row r="36" spans="1:21" ht="21.75">
      <c r="A36" s="4" t="s">
        <v>232</v>
      </c>
      <c r="B36" s="28"/>
      <c r="C36" s="112">
        <f>SUM(C35)</f>
        <v>0</v>
      </c>
      <c r="D36" s="22"/>
      <c r="E36" s="112">
        <f>SUM(E35)</f>
        <v>0</v>
      </c>
      <c r="F36" s="22"/>
      <c r="G36" s="112">
        <f>SUM(G35)</f>
        <v>0</v>
      </c>
      <c r="H36" s="22"/>
      <c r="I36" s="112">
        <f>SUM(I35)</f>
        <v>0</v>
      </c>
      <c r="J36" s="22"/>
      <c r="K36" s="112">
        <f>SUM(K35)</f>
        <v>0</v>
      </c>
      <c r="L36" s="22"/>
      <c r="M36" s="112">
        <f>SUM(M35)</f>
        <v>-2583373</v>
      </c>
      <c r="N36" s="22"/>
      <c r="O36" s="112">
        <f>SUM(O35)</f>
        <v>0</v>
      </c>
      <c r="P36" s="22"/>
      <c r="Q36" s="112">
        <f>O36</f>
        <v>0</v>
      </c>
      <c r="R36" s="22"/>
      <c r="S36" s="112">
        <v>0</v>
      </c>
      <c r="T36" s="22"/>
      <c r="U36" s="112">
        <f>SUM((C36:M36),Q36,S36)</f>
        <v>-2583373</v>
      </c>
    </row>
    <row r="37" spans="1:21" ht="21.75">
      <c r="A37" s="28" t="s">
        <v>96</v>
      </c>
      <c r="B37" s="28"/>
      <c r="C37" s="179"/>
      <c r="D37" s="22"/>
      <c r="E37" s="179"/>
      <c r="F37" s="22"/>
      <c r="G37" s="179"/>
      <c r="H37" s="22"/>
      <c r="I37" s="179"/>
      <c r="J37" s="111"/>
      <c r="K37" s="179"/>
      <c r="L37" s="22"/>
      <c r="M37" s="179"/>
      <c r="N37" s="22"/>
      <c r="O37" s="179"/>
      <c r="P37" s="22"/>
      <c r="Q37" s="179"/>
      <c r="R37" s="22"/>
      <c r="S37" s="179"/>
      <c r="T37" s="22"/>
      <c r="U37" s="179"/>
    </row>
    <row r="38" spans="1:21" ht="21.75">
      <c r="A38" s="28" t="s">
        <v>94</v>
      </c>
      <c r="B38" s="28"/>
      <c r="C38" s="112">
        <f>SUM(C36:C37)</f>
        <v>0</v>
      </c>
      <c r="D38" s="22"/>
      <c r="E38" s="112">
        <f>SUM(E36:E37)</f>
        <v>0</v>
      </c>
      <c r="F38" s="22"/>
      <c r="G38" s="112">
        <f>SUM(G36:G37)</f>
        <v>0</v>
      </c>
      <c r="H38" s="22"/>
      <c r="I38" s="112">
        <f>SUM(I36:I37)</f>
        <v>0</v>
      </c>
      <c r="J38" s="24"/>
      <c r="K38" s="112">
        <f>SUM(K36:K37)</f>
        <v>0</v>
      </c>
      <c r="L38" s="22"/>
      <c r="M38" s="112">
        <f>SUM(M36:M37)</f>
        <v>-2583373</v>
      </c>
      <c r="N38" s="22"/>
      <c r="O38" s="112">
        <f>SUM(O36:O37)</f>
        <v>0</v>
      </c>
      <c r="P38" s="22"/>
      <c r="Q38" s="112">
        <f>O38</f>
        <v>0</v>
      </c>
      <c r="R38" s="22"/>
      <c r="S38" s="112">
        <v>0</v>
      </c>
      <c r="T38" s="22"/>
      <c r="U38" s="112">
        <f>SUM((C38:M38),Q38,S38)</f>
        <v>-2583373</v>
      </c>
    </row>
    <row r="39" spans="1:21" ht="21.75">
      <c r="A39" s="28" t="s">
        <v>159</v>
      </c>
      <c r="B39" s="28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111"/>
      <c r="Q39" s="22"/>
      <c r="R39" s="22"/>
      <c r="S39" s="22"/>
      <c r="T39" s="22"/>
      <c r="U39" s="22"/>
    </row>
    <row r="40" spans="1:21" ht="21.75">
      <c r="A40" s="30" t="s">
        <v>97</v>
      </c>
      <c r="B40" s="120"/>
      <c r="C40" s="109">
        <v>0</v>
      </c>
      <c r="D40" s="63"/>
      <c r="E40" s="109">
        <v>0</v>
      </c>
      <c r="F40" s="63"/>
      <c r="G40" s="109">
        <v>0</v>
      </c>
      <c r="H40" s="108"/>
      <c r="I40" s="109">
        <v>0</v>
      </c>
      <c r="J40" s="63"/>
      <c r="K40" s="109">
        <v>0</v>
      </c>
      <c r="L40" s="108"/>
      <c r="M40" s="109">
        <v>3496117</v>
      </c>
      <c r="N40" s="63"/>
      <c r="O40" s="109">
        <v>0</v>
      </c>
      <c r="P40" s="108"/>
      <c r="Q40" s="109">
        <f>O40</f>
        <v>0</v>
      </c>
      <c r="R40" s="63"/>
      <c r="S40" s="109">
        <v>0</v>
      </c>
      <c r="T40" s="63"/>
      <c r="U40" s="109">
        <f>SUM((C40:M40),Q40,S40)</f>
        <v>3496117</v>
      </c>
    </row>
    <row r="41" spans="1:21" ht="21.75">
      <c r="A41" s="55" t="s">
        <v>305</v>
      </c>
      <c r="B41" s="28"/>
      <c r="C41" s="128">
        <f>SUM(C40)</f>
        <v>0</v>
      </c>
      <c r="D41" s="22"/>
      <c r="E41" s="128">
        <f>SUM(E40)</f>
        <v>0</v>
      </c>
      <c r="F41" s="22"/>
      <c r="G41" s="128">
        <f>SUM(G40)</f>
        <v>0</v>
      </c>
      <c r="H41" s="22"/>
      <c r="I41" s="128">
        <f>SUM(I40)</f>
        <v>0</v>
      </c>
      <c r="J41" s="22"/>
      <c r="K41" s="128">
        <f>SUM(K40)</f>
        <v>0</v>
      </c>
      <c r="L41" s="22"/>
      <c r="M41" s="128">
        <f>SUM(M40)</f>
        <v>3496117</v>
      </c>
      <c r="N41" s="22"/>
      <c r="O41" s="128">
        <f>SUM(O40)</f>
        <v>0</v>
      </c>
      <c r="P41" s="22"/>
      <c r="Q41" s="128">
        <f>O41</f>
        <v>0</v>
      </c>
      <c r="R41" s="22"/>
      <c r="S41" s="128">
        <v>0</v>
      </c>
      <c r="T41" s="22"/>
      <c r="U41" s="128">
        <f>SUM((C41:M41),Q41,S41)</f>
        <v>3496117</v>
      </c>
    </row>
    <row r="42" spans="1:21" ht="21.75">
      <c r="A42" s="50" t="s">
        <v>283</v>
      </c>
      <c r="B42" s="28"/>
      <c r="C42" s="114"/>
      <c r="D42" s="22"/>
      <c r="E42" s="114"/>
      <c r="F42" s="22"/>
      <c r="G42" s="114"/>
      <c r="H42" s="22"/>
      <c r="I42" s="114"/>
      <c r="J42" s="22"/>
      <c r="K42" s="114"/>
      <c r="L42" s="22"/>
      <c r="M42" s="114"/>
      <c r="N42" s="22"/>
      <c r="O42" s="114"/>
      <c r="P42" s="22"/>
      <c r="Q42" s="114"/>
      <c r="R42" s="22"/>
      <c r="S42" s="114"/>
      <c r="T42" s="22"/>
      <c r="U42" s="114"/>
    </row>
    <row r="43" spans="1:21" ht="21.75">
      <c r="A43" s="225" t="s">
        <v>284</v>
      </c>
      <c r="B43" s="132">
        <v>12</v>
      </c>
      <c r="C43" s="109">
        <v>0</v>
      </c>
      <c r="D43" s="24"/>
      <c r="E43" s="109">
        <v>0</v>
      </c>
      <c r="F43" s="24"/>
      <c r="G43" s="109">
        <v>0</v>
      </c>
      <c r="H43" s="24"/>
      <c r="I43" s="109">
        <v>0</v>
      </c>
      <c r="J43" s="24"/>
      <c r="K43" s="109">
        <v>0</v>
      </c>
      <c r="L43" s="24"/>
      <c r="M43" s="109">
        <v>-322849</v>
      </c>
      <c r="N43" s="24"/>
      <c r="O43" s="109">
        <v>0</v>
      </c>
      <c r="P43" s="24"/>
      <c r="Q43" s="109">
        <v>0</v>
      </c>
      <c r="R43" s="114"/>
      <c r="S43" s="109">
        <v>0</v>
      </c>
      <c r="T43" s="24"/>
      <c r="U43" s="109">
        <f>SUM((C43:M43),Q43,S43)</f>
        <v>-322849</v>
      </c>
    </row>
    <row r="44" spans="1:21" ht="22.5" thickBot="1">
      <c r="A44" s="28" t="s">
        <v>277</v>
      </c>
      <c r="B44" s="28"/>
      <c r="C44" s="169">
        <f>C38+C41+C31+C43</f>
        <v>8611242</v>
      </c>
      <c r="D44" s="114">
        <f aca="true" t="shared" si="1" ref="D44:U44">D38+D41+D31+D43</f>
        <v>0</v>
      </c>
      <c r="E44" s="169">
        <f t="shared" si="1"/>
        <v>56408882</v>
      </c>
      <c r="F44" s="114">
        <f t="shared" si="1"/>
        <v>0</v>
      </c>
      <c r="G44" s="169">
        <f t="shared" si="1"/>
        <v>3470021</v>
      </c>
      <c r="H44" s="114">
        <f t="shared" si="1"/>
        <v>0</v>
      </c>
      <c r="I44" s="169">
        <f t="shared" si="1"/>
        <v>490423</v>
      </c>
      <c r="J44" s="114">
        <f t="shared" si="1"/>
        <v>0</v>
      </c>
      <c r="K44" s="169">
        <f t="shared" si="1"/>
        <v>929166</v>
      </c>
      <c r="L44" s="114">
        <f t="shared" si="1"/>
        <v>0</v>
      </c>
      <c r="M44" s="169">
        <f t="shared" si="1"/>
        <v>53855178</v>
      </c>
      <c r="N44" s="114">
        <f t="shared" si="1"/>
        <v>0</v>
      </c>
      <c r="O44" s="169">
        <f t="shared" si="1"/>
        <v>2821928</v>
      </c>
      <c r="P44" s="114">
        <f t="shared" si="1"/>
        <v>0</v>
      </c>
      <c r="Q44" s="169">
        <f t="shared" si="1"/>
        <v>2821928</v>
      </c>
      <c r="R44" s="114">
        <f t="shared" si="1"/>
        <v>0</v>
      </c>
      <c r="S44" s="169">
        <f t="shared" si="1"/>
        <v>15000000</v>
      </c>
      <c r="T44" s="114">
        <f t="shared" si="1"/>
        <v>0</v>
      </c>
      <c r="U44" s="169">
        <f t="shared" si="1"/>
        <v>141586840</v>
      </c>
    </row>
    <row r="45" ht="22.5" thickTop="1"/>
  </sheetData>
  <sheetProtection/>
  <mergeCells count="2">
    <mergeCell ref="C4:U4"/>
    <mergeCell ref="O5:Q5"/>
  </mergeCells>
  <printOptions/>
  <pageMargins left="0.8" right="0.8" top="0.48" bottom="0.75" header="0.5" footer="0.5"/>
  <pageSetup firstPageNumber="17" useFirstPageNumber="1" horizontalDpi="600" verticalDpi="600" orientation="landscape" paperSize="9" scale="52" r:id="rId1"/>
  <headerFooter alignWithMargins="0">
    <oddFooter>&amp;L 
    หมายเหตุประกอบงบการเงินแบบย่อเป็นส่วนหนึ่งของงบการเงินระหว่างกาลนี้
&amp;C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tabSelected="1" view="pageBreakPreview" zoomScaleNormal="80" zoomScaleSheetLayoutView="100" zoomScalePageLayoutView="0" workbookViewId="0" topLeftCell="A1">
      <selection activeCell="A11" sqref="A11"/>
    </sheetView>
  </sheetViews>
  <sheetFormatPr defaultColWidth="9.140625" defaultRowHeight="23.25" customHeight="1"/>
  <cols>
    <col min="1" max="1" width="48.421875" style="3" customWidth="1"/>
    <col min="2" max="2" width="8.7109375" style="2" customWidth="1"/>
    <col min="3" max="3" width="13.57421875" style="3" bestFit="1" customWidth="1"/>
    <col min="4" max="4" width="0.85546875" style="3" customWidth="1"/>
    <col min="5" max="5" width="12.7109375" style="3" customWidth="1"/>
    <col min="6" max="6" width="0.42578125" style="3" customWidth="1"/>
    <col min="7" max="7" width="12.8515625" style="3" customWidth="1"/>
    <col min="8" max="8" width="0.9921875" style="3" customWidth="1"/>
    <col min="9" max="9" width="14.00390625" style="3" customWidth="1"/>
    <col min="10" max="16384" width="9.140625" style="3" customWidth="1"/>
  </cols>
  <sheetData>
    <row r="1" spans="1:9" ht="22.5" customHeight="1">
      <c r="A1" s="6" t="s">
        <v>37</v>
      </c>
      <c r="B1" s="180"/>
      <c r="G1" s="238"/>
      <c r="H1" s="238"/>
      <c r="I1" s="238"/>
    </row>
    <row r="2" spans="1:9" ht="22.5" customHeight="1">
      <c r="A2" s="6" t="s">
        <v>160</v>
      </c>
      <c r="B2" s="180"/>
      <c r="G2" s="238"/>
      <c r="H2" s="238"/>
      <c r="I2" s="238"/>
    </row>
    <row r="3" spans="1:8" ht="21" customHeight="1">
      <c r="A3" s="181"/>
      <c r="B3" s="4"/>
      <c r="H3" s="5" t="s">
        <v>79</v>
      </c>
    </row>
    <row r="4" spans="1:9" ht="21" customHeight="1">
      <c r="A4" s="1"/>
      <c r="B4" s="3"/>
      <c r="C4" s="232" t="s">
        <v>38</v>
      </c>
      <c r="D4" s="232"/>
      <c r="E4" s="232"/>
      <c r="F4" s="68"/>
      <c r="G4" s="232" t="s">
        <v>36</v>
      </c>
      <c r="H4" s="232"/>
      <c r="I4" s="232"/>
    </row>
    <row r="5" spans="1:9" ht="24" customHeight="1">
      <c r="A5" s="1"/>
      <c r="B5" s="3"/>
      <c r="C5" s="236" t="s">
        <v>226</v>
      </c>
      <c r="D5" s="237"/>
      <c r="E5" s="237"/>
      <c r="F5" s="131"/>
      <c r="G5" s="236" t="s">
        <v>226</v>
      </c>
      <c r="H5" s="237"/>
      <c r="I5" s="237"/>
    </row>
    <row r="6" spans="1:9" ht="21" customHeight="1">
      <c r="A6" s="1"/>
      <c r="B6" s="3"/>
      <c r="C6" s="233" t="s">
        <v>220</v>
      </c>
      <c r="D6" s="234"/>
      <c r="E6" s="234"/>
      <c r="F6" s="79"/>
      <c r="G6" s="233" t="s">
        <v>220</v>
      </c>
      <c r="H6" s="234"/>
      <c r="I6" s="234"/>
    </row>
    <row r="7" spans="1:9" s="45" customFormat="1" ht="21.75" customHeight="1">
      <c r="A7" s="1"/>
      <c r="B7" s="2" t="s">
        <v>1</v>
      </c>
      <c r="C7" s="182" t="s">
        <v>275</v>
      </c>
      <c r="D7" s="69"/>
      <c r="E7" s="182" t="s">
        <v>239</v>
      </c>
      <c r="F7" s="43"/>
      <c r="G7" s="182" t="s">
        <v>275</v>
      </c>
      <c r="H7" s="69"/>
      <c r="I7" s="182" t="s">
        <v>239</v>
      </c>
    </row>
    <row r="8" spans="1:9" ht="21" customHeight="1">
      <c r="A8" s="7" t="s">
        <v>26</v>
      </c>
      <c r="B8" s="12"/>
      <c r="C8" s="34"/>
      <c r="D8" s="34"/>
      <c r="E8" s="34"/>
      <c r="F8" s="34"/>
      <c r="G8" s="34"/>
      <c r="H8" s="34"/>
      <c r="I8" s="34"/>
    </row>
    <row r="9" spans="1:9" ht="21" customHeight="1">
      <c r="A9" s="53" t="s">
        <v>157</v>
      </c>
      <c r="C9" s="13">
        <v>10407659</v>
      </c>
      <c r="D9" s="13"/>
      <c r="E9" s="13">
        <v>11199578</v>
      </c>
      <c r="F9" s="13"/>
      <c r="G9" s="13">
        <v>3496117</v>
      </c>
      <c r="H9" s="13"/>
      <c r="I9" s="13">
        <v>5283621</v>
      </c>
    </row>
    <row r="10" spans="1:9" ht="21" customHeight="1">
      <c r="A10" s="5" t="s">
        <v>194</v>
      </c>
      <c r="C10" s="13"/>
      <c r="D10" s="13"/>
      <c r="E10" s="13"/>
      <c r="F10" s="13"/>
      <c r="G10" s="13"/>
      <c r="H10" s="13"/>
      <c r="I10" s="13"/>
    </row>
    <row r="11" spans="1:9" ht="21" customHeight="1">
      <c r="A11" s="53" t="s">
        <v>144</v>
      </c>
      <c r="C11" s="13">
        <v>7615941</v>
      </c>
      <c r="D11" s="13"/>
      <c r="E11" s="13">
        <v>7521405</v>
      </c>
      <c r="F11" s="13"/>
      <c r="G11" s="13">
        <v>750844</v>
      </c>
      <c r="H11" s="13"/>
      <c r="I11" s="13">
        <v>867904</v>
      </c>
    </row>
    <row r="12" spans="1:9" ht="21" customHeight="1">
      <c r="A12" s="53" t="s">
        <v>73</v>
      </c>
      <c r="C12" s="13">
        <v>689841</v>
      </c>
      <c r="D12" s="13"/>
      <c r="E12" s="13">
        <v>694740</v>
      </c>
      <c r="F12" s="13"/>
      <c r="G12" s="13">
        <v>3667</v>
      </c>
      <c r="H12" s="13"/>
      <c r="I12" s="13">
        <v>4182</v>
      </c>
    </row>
    <row r="13" spans="1:9" ht="21" customHeight="1">
      <c r="A13" s="53" t="s">
        <v>151</v>
      </c>
      <c r="C13" s="13">
        <v>2783749</v>
      </c>
      <c r="D13" s="13"/>
      <c r="E13" s="13">
        <v>2763617</v>
      </c>
      <c r="F13" s="13"/>
      <c r="G13" s="13">
        <v>67806</v>
      </c>
      <c r="H13" s="13"/>
      <c r="I13" s="13">
        <v>66200</v>
      </c>
    </row>
    <row r="14" spans="1:9" ht="21" customHeight="1">
      <c r="A14" s="53" t="s">
        <v>285</v>
      </c>
      <c r="B14" s="2">
        <v>5</v>
      </c>
      <c r="C14" s="13">
        <v>49167</v>
      </c>
      <c r="D14" s="13"/>
      <c r="E14" s="13">
        <v>253542</v>
      </c>
      <c r="G14" s="71">
        <v>-62</v>
      </c>
      <c r="I14" s="71">
        <v>1373</v>
      </c>
    </row>
    <row r="15" ht="21" customHeight="1">
      <c r="A15" s="53" t="s">
        <v>287</v>
      </c>
    </row>
    <row r="16" spans="1:9" ht="21" customHeight="1">
      <c r="A16" s="32" t="s">
        <v>286</v>
      </c>
      <c r="C16" s="13">
        <v>-16712</v>
      </c>
      <c r="D16" s="13"/>
      <c r="E16" s="13">
        <v>42293</v>
      </c>
      <c r="F16" s="13"/>
      <c r="G16" s="13">
        <v>-7347</v>
      </c>
      <c r="H16" s="13"/>
      <c r="I16" s="13">
        <v>-62209</v>
      </c>
    </row>
    <row r="17" spans="1:9" ht="21" customHeight="1">
      <c r="A17" s="53" t="s">
        <v>20</v>
      </c>
      <c r="C17" s="13">
        <v>-523926</v>
      </c>
      <c r="D17" s="13"/>
      <c r="E17" s="13">
        <v>-368262</v>
      </c>
      <c r="F17" s="13"/>
      <c r="G17" s="13">
        <v>-2348975</v>
      </c>
      <c r="H17" s="13"/>
      <c r="I17" s="13">
        <v>-2131534</v>
      </c>
    </row>
    <row r="18" spans="1:9" ht="21" customHeight="1">
      <c r="A18" s="32" t="s">
        <v>47</v>
      </c>
      <c r="C18" s="13">
        <v>-85923</v>
      </c>
      <c r="D18" s="13"/>
      <c r="E18" s="13">
        <v>-51667</v>
      </c>
      <c r="F18" s="13"/>
      <c r="G18" s="13">
        <v>-6620128</v>
      </c>
      <c r="H18" s="13"/>
      <c r="I18" s="13">
        <v>-5763371</v>
      </c>
    </row>
    <row r="19" spans="1:9" ht="21" customHeight="1">
      <c r="A19" s="53" t="s">
        <v>66</v>
      </c>
      <c r="C19" s="13">
        <v>6880815</v>
      </c>
      <c r="D19" s="13"/>
      <c r="E19" s="13">
        <v>5617745</v>
      </c>
      <c r="F19" s="13"/>
      <c r="G19" s="13">
        <v>2312523</v>
      </c>
      <c r="H19" s="13"/>
      <c r="I19" s="13">
        <v>1824047</v>
      </c>
    </row>
    <row r="20" spans="1:9" ht="21" customHeight="1">
      <c r="A20" s="32" t="s">
        <v>77</v>
      </c>
      <c r="C20" s="13">
        <v>-4531454</v>
      </c>
      <c r="D20" s="13"/>
      <c r="E20" s="13">
        <v>-6794151</v>
      </c>
      <c r="F20" s="13"/>
      <c r="G20" s="86">
        <v>0</v>
      </c>
      <c r="H20" s="13"/>
      <c r="I20" s="86">
        <v>0</v>
      </c>
    </row>
    <row r="21" spans="1:9" ht="21" customHeight="1">
      <c r="A21" s="32" t="s">
        <v>289</v>
      </c>
      <c r="C21" s="161">
        <v>1596</v>
      </c>
      <c r="D21" s="13"/>
      <c r="E21" s="135">
        <v>0</v>
      </c>
      <c r="F21" s="86"/>
      <c r="G21" s="86">
        <v>0</v>
      </c>
      <c r="H21" s="13"/>
      <c r="I21" s="86">
        <v>0</v>
      </c>
    </row>
    <row r="22" spans="1:9" ht="21" customHeight="1">
      <c r="A22" s="32" t="s">
        <v>197</v>
      </c>
      <c r="C22" s="13">
        <v>2155487</v>
      </c>
      <c r="D22" s="153"/>
      <c r="E22" s="13">
        <v>295905</v>
      </c>
      <c r="F22" s="153"/>
      <c r="G22" s="161">
        <v>637296</v>
      </c>
      <c r="H22" s="153"/>
      <c r="I22" s="161">
        <v>78602</v>
      </c>
    </row>
    <row r="23" spans="1:9" ht="21" customHeight="1">
      <c r="A23" s="32" t="s">
        <v>288</v>
      </c>
      <c r="C23" s="13"/>
      <c r="D23" s="153"/>
      <c r="E23" s="13"/>
      <c r="F23" s="153"/>
      <c r="G23" s="161"/>
      <c r="H23" s="153"/>
      <c r="I23" s="161"/>
    </row>
    <row r="24" spans="1:9" ht="21" customHeight="1">
      <c r="A24" s="32" t="s">
        <v>307</v>
      </c>
      <c r="C24" s="13"/>
      <c r="D24" s="153"/>
      <c r="E24" s="13"/>
      <c r="F24" s="153"/>
      <c r="G24" s="161"/>
      <c r="H24" s="153"/>
      <c r="I24" s="161"/>
    </row>
    <row r="25" spans="1:9" ht="21" customHeight="1">
      <c r="A25" s="32" t="s">
        <v>233</v>
      </c>
      <c r="C25" s="13">
        <v>302080</v>
      </c>
      <c r="D25" s="13"/>
      <c r="E25" s="13">
        <v>162009</v>
      </c>
      <c r="F25" s="13"/>
      <c r="G25" s="129">
        <v>307401</v>
      </c>
      <c r="H25" s="13"/>
      <c r="I25" s="129">
        <v>23318</v>
      </c>
    </row>
    <row r="26" spans="1:9" ht="21" customHeight="1">
      <c r="A26" s="32" t="s">
        <v>308</v>
      </c>
      <c r="C26" s="13">
        <v>-1882</v>
      </c>
      <c r="D26" s="13"/>
      <c r="E26" s="86">
        <v>0</v>
      </c>
      <c r="F26" s="13"/>
      <c r="G26" s="86">
        <v>0</v>
      </c>
      <c r="H26" s="13"/>
      <c r="I26" s="86">
        <v>0</v>
      </c>
    </row>
    <row r="27" spans="1:9" ht="21" customHeight="1">
      <c r="A27" s="32" t="s">
        <v>270</v>
      </c>
      <c r="C27" s="86">
        <v>0</v>
      </c>
      <c r="D27" s="13"/>
      <c r="E27" s="13">
        <v>514685</v>
      </c>
      <c r="F27" s="13"/>
      <c r="G27" s="86">
        <v>0</v>
      </c>
      <c r="H27" s="86"/>
      <c r="I27" s="86">
        <v>0</v>
      </c>
    </row>
    <row r="28" spans="1:9" ht="21" customHeight="1">
      <c r="A28" s="32" t="s">
        <v>240</v>
      </c>
      <c r="C28" s="13">
        <v>59661</v>
      </c>
      <c r="D28" s="13"/>
      <c r="E28" s="13">
        <v>-16803</v>
      </c>
      <c r="F28" s="13"/>
      <c r="G28" s="13">
        <v>1167819</v>
      </c>
      <c r="H28" s="13"/>
      <c r="I28" s="13">
        <v>-178000</v>
      </c>
    </row>
    <row r="29" spans="1:9" ht="21" customHeight="1">
      <c r="A29" s="32" t="s">
        <v>161</v>
      </c>
      <c r="C29" s="13"/>
      <c r="D29" s="13"/>
      <c r="E29" s="13"/>
      <c r="F29" s="13"/>
      <c r="G29" s="13"/>
      <c r="H29" s="13"/>
      <c r="I29" s="13"/>
    </row>
    <row r="30" spans="1:9" ht="21" customHeight="1">
      <c r="A30" s="32" t="s">
        <v>139</v>
      </c>
      <c r="C30" s="13">
        <v>1306908</v>
      </c>
      <c r="D30" s="13"/>
      <c r="E30" s="13">
        <v>-3065959</v>
      </c>
      <c r="F30" s="13"/>
      <c r="G30" s="86">
        <v>0</v>
      </c>
      <c r="H30" s="13"/>
      <c r="I30" s="86">
        <v>0</v>
      </c>
    </row>
    <row r="31" spans="1:9" ht="21" customHeight="1">
      <c r="A31" s="32" t="s">
        <v>296</v>
      </c>
      <c r="B31" s="2">
        <v>7</v>
      </c>
      <c r="C31" s="86">
        <v>0</v>
      </c>
      <c r="D31" s="13"/>
      <c r="E31" s="86">
        <v>0</v>
      </c>
      <c r="F31" s="13"/>
      <c r="G31" s="161">
        <v>495000</v>
      </c>
      <c r="H31" s="13"/>
      <c r="I31" s="86">
        <v>0</v>
      </c>
    </row>
    <row r="32" spans="1:9" ht="21" customHeight="1">
      <c r="A32" s="32" t="s">
        <v>258</v>
      </c>
      <c r="C32" s="13"/>
      <c r="D32" s="13"/>
      <c r="E32" s="13"/>
      <c r="F32" s="13"/>
      <c r="G32" s="183"/>
      <c r="H32" s="13"/>
      <c r="I32" s="183"/>
    </row>
    <row r="33" spans="1:9" ht="21" customHeight="1">
      <c r="A33" s="206" t="s">
        <v>149</v>
      </c>
      <c r="C33" s="13">
        <v>-9236</v>
      </c>
      <c r="D33" s="13"/>
      <c r="E33" s="13">
        <v>-95239</v>
      </c>
      <c r="F33" s="13"/>
      <c r="G33" s="86">
        <v>0</v>
      </c>
      <c r="H33" s="13"/>
      <c r="I33" s="86">
        <v>0</v>
      </c>
    </row>
    <row r="34" spans="1:9" ht="21" customHeight="1">
      <c r="A34" s="32" t="s">
        <v>290</v>
      </c>
      <c r="B34" s="2" t="s">
        <v>291</v>
      </c>
      <c r="C34" s="13">
        <v>-4217871</v>
      </c>
      <c r="D34" s="13"/>
      <c r="E34" s="13">
        <v>-4158797</v>
      </c>
      <c r="F34" s="13"/>
      <c r="G34" s="86">
        <v>0</v>
      </c>
      <c r="H34" s="13"/>
      <c r="I34" s="86">
        <v>0</v>
      </c>
    </row>
    <row r="35" spans="1:9" ht="21" customHeight="1">
      <c r="A35" s="32" t="s">
        <v>118</v>
      </c>
      <c r="C35" s="14">
        <v>1859027</v>
      </c>
      <c r="D35" s="13"/>
      <c r="E35" s="14">
        <v>1599916</v>
      </c>
      <c r="F35" s="13"/>
      <c r="G35" s="14">
        <v>-124844</v>
      </c>
      <c r="H35" s="13"/>
      <c r="I35" s="14">
        <v>-161323</v>
      </c>
    </row>
    <row r="36" spans="1:9" ht="21" customHeight="1">
      <c r="A36" s="53"/>
      <c r="C36" s="184">
        <f>SUM(C7:C35)</f>
        <v>24724927</v>
      </c>
      <c r="D36" s="13"/>
      <c r="E36" s="184">
        <f>SUM(E7:E35)</f>
        <v>16114557</v>
      </c>
      <c r="F36" s="13"/>
      <c r="G36" s="13">
        <f>SUM(G9:G35)</f>
        <v>137117</v>
      </c>
      <c r="H36" s="13"/>
      <c r="I36" s="13">
        <f>SUM(I9:I35)</f>
        <v>-147190</v>
      </c>
    </row>
    <row r="37" spans="1:9" ht="21" customHeight="1">
      <c r="A37" s="53"/>
      <c r="C37" s="13"/>
      <c r="D37" s="13"/>
      <c r="E37" s="13"/>
      <c r="F37" s="13"/>
      <c r="G37" s="13"/>
      <c r="H37" s="13"/>
      <c r="I37" s="13"/>
    </row>
    <row r="38" spans="1:9" ht="21" customHeight="1">
      <c r="A38" s="53"/>
      <c r="C38" s="13"/>
      <c r="D38" s="13"/>
      <c r="E38" s="13"/>
      <c r="F38" s="13"/>
      <c r="G38" s="13"/>
      <c r="H38" s="13"/>
      <c r="I38" s="13"/>
    </row>
    <row r="39" spans="1:9" ht="21.75">
      <c r="A39" s="53"/>
      <c r="C39" s="13"/>
      <c r="D39" s="13"/>
      <c r="E39" s="13"/>
      <c r="F39" s="13"/>
      <c r="G39" s="13"/>
      <c r="H39" s="13"/>
      <c r="I39" s="13"/>
    </row>
    <row r="40" spans="1:9" ht="21.75">
      <c r="A40" s="53"/>
      <c r="C40" s="13"/>
      <c r="D40" s="13"/>
      <c r="E40" s="13"/>
      <c r="F40" s="13"/>
      <c r="G40" s="13"/>
      <c r="H40" s="13"/>
      <c r="I40" s="13"/>
    </row>
    <row r="41" spans="1:9" ht="23.25">
      <c r="A41" s="6" t="s">
        <v>37</v>
      </c>
      <c r="B41" s="180"/>
      <c r="G41" s="238"/>
      <c r="H41" s="238"/>
      <c r="I41" s="238"/>
    </row>
    <row r="42" spans="1:9" ht="23.25">
      <c r="A42" s="6" t="s">
        <v>160</v>
      </c>
      <c r="B42" s="180"/>
      <c r="G42" s="238"/>
      <c r="H42" s="238"/>
      <c r="I42" s="238"/>
    </row>
    <row r="43" spans="1:8" ht="21.75" customHeight="1">
      <c r="A43" s="181"/>
      <c r="B43" s="4"/>
      <c r="H43" s="5" t="s">
        <v>79</v>
      </c>
    </row>
    <row r="44" spans="1:9" ht="22.5" customHeight="1">
      <c r="A44" s="1"/>
      <c r="B44" s="3"/>
      <c r="C44" s="232" t="s">
        <v>38</v>
      </c>
      <c r="D44" s="232"/>
      <c r="E44" s="232"/>
      <c r="F44" s="68"/>
      <c r="G44" s="232" t="s">
        <v>36</v>
      </c>
      <c r="H44" s="232"/>
      <c r="I44" s="232"/>
    </row>
    <row r="45" spans="1:9" ht="22.5" customHeight="1">
      <c r="A45" s="1"/>
      <c r="B45" s="3"/>
      <c r="C45" s="236" t="s">
        <v>226</v>
      </c>
      <c r="D45" s="237"/>
      <c r="E45" s="237"/>
      <c r="F45" s="131"/>
      <c r="G45" s="236" t="s">
        <v>226</v>
      </c>
      <c r="H45" s="237"/>
      <c r="I45" s="237"/>
    </row>
    <row r="46" spans="1:9" s="45" customFormat="1" ht="21" customHeight="1">
      <c r="A46" s="1"/>
      <c r="B46" s="3"/>
      <c r="C46" s="233" t="s">
        <v>220</v>
      </c>
      <c r="D46" s="234"/>
      <c r="E46" s="234"/>
      <c r="F46" s="79"/>
      <c r="G46" s="233" t="s">
        <v>220</v>
      </c>
      <c r="H46" s="234"/>
      <c r="I46" s="234"/>
    </row>
    <row r="47" spans="1:9" ht="23.25" customHeight="1">
      <c r="A47" s="1"/>
      <c r="C47" s="182" t="s">
        <v>275</v>
      </c>
      <c r="D47" s="69"/>
      <c r="E47" s="182" t="s">
        <v>239</v>
      </c>
      <c r="F47" s="43"/>
      <c r="G47" s="182" t="s">
        <v>275</v>
      </c>
      <c r="H47" s="69"/>
      <c r="I47" s="182" t="s">
        <v>239</v>
      </c>
    </row>
    <row r="48" spans="1:9" ht="21" customHeight="1">
      <c r="A48" s="7" t="s">
        <v>80</v>
      </c>
      <c r="C48" s="240"/>
      <c r="D48" s="240"/>
      <c r="E48" s="240"/>
      <c r="F48" s="240"/>
      <c r="G48" s="240"/>
      <c r="H48" s="240"/>
      <c r="I48" s="240"/>
    </row>
    <row r="49" spans="1:9" ht="21" customHeight="1">
      <c r="A49" s="5" t="s">
        <v>27</v>
      </c>
      <c r="C49" s="34"/>
      <c r="D49" s="34"/>
      <c r="E49" s="34"/>
      <c r="F49" s="34"/>
      <c r="G49" s="34"/>
      <c r="H49" s="34"/>
      <c r="I49" s="34"/>
    </row>
    <row r="50" spans="1:9" ht="21.75">
      <c r="A50" s="32" t="s">
        <v>121</v>
      </c>
      <c r="C50" s="13">
        <v>990466</v>
      </c>
      <c r="D50" s="13"/>
      <c r="E50" s="13">
        <v>-1776319</v>
      </c>
      <c r="F50" s="13"/>
      <c r="G50" s="100">
        <v>41807</v>
      </c>
      <c r="H50" s="13"/>
      <c r="I50" s="100">
        <v>426249</v>
      </c>
    </row>
    <row r="51" spans="1:9" ht="21.75">
      <c r="A51" s="3" t="s">
        <v>3</v>
      </c>
      <c r="C51" s="13">
        <v>-628720</v>
      </c>
      <c r="D51" s="13"/>
      <c r="E51" s="13">
        <v>-6040553</v>
      </c>
      <c r="F51" s="13"/>
      <c r="G51" s="34">
        <v>568221</v>
      </c>
      <c r="H51" s="13"/>
      <c r="I51" s="34">
        <v>135448</v>
      </c>
    </row>
    <row r="52" spans="1:9" ht="21.75">
      <c r="A52" s="32" t="s">
        <v>110</v>
      </c>
      <c r="C52" s="13">
        <v>-6227227</v>
      </c>
      <c r="D52" s="13"/>
      <c r="E52" s="13">
        <v>-4533995</v>
      </c>
      <c r="F52" s="13"/>
      <c r="G52" s="34">
        <v>-156300</v>
      </c>
      <c r="H52" s="13"/>
      <c r="I52" s="34">
        <v>-54269</v>
      </c>
    </row>
    <row r="53" spans="1:9" ht="21.75">
      <c r="A53" s="3" t="s">
        <v>4</v>
      </c>
      <c r="B53" s="185"/>
      <c r="C53" s="13">
        <v>-4046640</v>
      </c>
      <c r="D53" s="13"/>
      <c r="E53" s="13">
        <v>-3833729</v>
      </c>
      <c r="F53" s="13"/>
      <c r="G53" s="100">
        <v>-66085</v>
      </c>
      <c r="H53" s="13"/>
      <c r="I53" s="100">
        <v>-32397</v>
      </c>
    </row>
    <row r="54" spans="1:9" ht="20.25" customHeight="1">
      <c r="A54" s="3" t="s">
        <v>7</v>
      </c>
      <c r="B54" s="186"/>
      <c r="C54" s="13">
        <v>-1742318</v>
      </c>
      <c r="D54" s="13"/>
      <c r="E54" s="13">
        <v>-935749</v>
      </c>
      <c r="F54" s="13"/>
      <c r="G54" s="13">
        <v>22845</v>
      </c>
      <c r="H54" s="13"/>
      <c r="I54" s="13">
        <v>-170</v>
      </c>
    </row>
    <row r="55" spans="1:9" ht="20.25" customHeight="1">
      <c r="A55" s="3" t="s">
        <v>142</v>
      </c>
      <c r="C55" s="13">
        <v>1810797</v>
      </c>
      <c r="D55" s="13"/>
      <c r="E55" s="13">
        <v>1061995</v>
      </c>
      <c r="F55" s="13"/>
      <c r="G55" s="13">
        <v>29792</v>
      </c>
      <c r="H55" s="13"/>
      <c r="I55" s="13">
        <v>220273</v>
      </c>
    </row>
    <row r="56" spans="1:9" ht="20.25" customHeight="1">
      <c r="A56" s="3" t="s">
        <v>12</v>
      </c>
      <c r="C56" s="87">
        <v>3408156</v>
      </c>
      <c r="D56" s="34"/>
      <c r="E56" s="87">
        <v>1812215</v>
      </c>
      <c r="F56" s="34"/>
      <c r="G56" s="187">
        <v>230107</v>
      </c>
      <c r="H56" s="34"/>
      <c r="I56" s="187">
        <v>452934</v>
      </c>
    </row>
    <row r="57" spans="1:9" ht="21.75">
      <c r="A57" s="32" t="s">
        <v>234</v>
      </c>
      <c r="C57" s="34">
        <v>-21495</v>
      </c>
      <c r="D57" s="34"/>
      <c r="E57" s="34">
        <v>-25522</v>
      </c>
      <c r="F57" s="34"/>
      <c r="G57" s="187">
        <v>16451</v>
      </c>
      <c r="H57" s="34"/>
      <c r="I57" s="187">
        <v>-7245</v>
      </c>
    </row>
    <row r="58" spans="1:9" ht="21.75">
      <c r="A58" s="3" t="s">
        <v>31</v>
      </c>
      <c r="C58" s="14">
        <v>-2821542</v>
      </c>
      <c r="D58" s="13"/>
      <c r="E58" s="14">
        <v>-2323022</v>
      </c>
      <c r="F58" s="13"/>
      <c r="G58" s="188">
        <v>-18551</v>
      </c>
      <c r="H58" s="116"/>
      <c r="I58" s="188">
        <v>-16293</v>
      </c>
    </row>
    <row r="59" spans="1:9" ht="20.25" customHeight="1">
      <c r="A59" s="4" t="s">
        <v>208</v>
      </c>
      <c r="B59" s="12"/>
      <c r="C59" s="227">
        <f>SUM(C50:C58)+C36</f>
        <v>15446404</v>
      </c>
      <c r="D59" s="16"/>
      <c r="E59" s="72">
        <f>SUM(E50:E58)+E36</f>
        <v>-480122</v>
      </c>
      <c r="F59" s="16"/>
      <c r="G59" s="72">
        <f>SUM(G50:G58)+G36</f>
        <v>805404</v>
      </c>
      <c r="H59" s="16"/>
      <c r="I59" s="72">
        <f>SUM(I50:I58)+I36</f>
        <v>977340</v>
      </c>
    </row>
    <row r="60" spans="1:9" ht="20.25" customHeight="1">
      <c r="A60" s="4"/>
      <c r="B60" s="12"/>
      <c r="C60" s="52"/>
      <c r="D60" s="16"/>
      <c r="E60" s="52"/>
      <c r="F60" s="16"/>
      <c r="G60" s="52"/>
      <c r="H60" s="16"/>
      <c r="I60" s="52"/>
    </row>
    <row r="61" spans="1:9" ht="20.25" customHeight="1">
      <c r="A61" s="7" t="s">
        <v>28</v>
      </c>
      <c r="B61" s="12"/>
      <c r="C61" s="13"/>
      <c r="D61" s="13"/>
      <c r="E61" s="13"/>
      <c r="F61" s="13"/>
      <c r="G61" s="13"/>
      <c r="H61" s="13"/>
      <c r="I61" s="13"/>
    </row>
    <row r="62" spans="1:9" ht="21.75">
      <c r="A62" s="3" t="s">
        <v>20</v>
      </c>
      <c r="C62" s="34">
        <v>487795</v>
      </c>
      <c r="D62" s="34"/>
      <c r="E62" s="34">
        <v>360109</v>
      </c>
      <c r="F62" s="34"/>
      <c r="G62" s="34">
        <v>1857166</v>
      </c>
      <c r="H62" s="34"/>
      <c r="I62" s="34">
        <v>2426892</v>
      </c>
    </row>
    <row r="63" spans="1:9" ht="20.25" customHeight="1">
      <c r="A63" s="3" t="s">
        <v>47</v>
      </c>
      <c r="C63" s="161">
        <v>4020861</v>
      </c>
      <c r="D63" s="13"/>
      <c r="E63" s="161">
        <v>3595191</v>
      </c>
      <c r="F63" s="13"/>
      <c r="G63" s="34">
        <v>2570128</v>
      </c>
      <c r="H63" s="34"/>
      <c r="I63" s="34">
        <v>5763371</v>
      </c>
    </row>
    <row r="64" spans="1:9" ht="21.75">
      <c r="A64" s="32" t="s">
        <v>301</v>
      </c>
      <c r="C64" s="154">
        <v>0</v>
      </c>
      <c r="D64" s="13"/>
      <c r="E64" s="154">
        <v>0</v>
      </c>
      <c r="F64" s="13"/>
      <c r="G64" s="161">
        <v>15846000</v>
      </c>
      <c r="H64" s="34"/>
      <c r="I64" s="161">
        <v>-4130000</v>
      </c>
    </row>
    <row r="65" spans="1:9" ht="21.75">
      <c r="A65" s="32" t="s">
        <v>319</v>
      </c>
      <c r="C65" s="34">
        <v>-13288</v>
      </c>
      <c r="D65" s="13"/>
      <c r="E65" s="34">
        <v>334410</v>
      </c>
      <c r="F65" s="13"/>
      <c r="G65" s="154">
        <v>0</v>
      </c>
      <c r="H65" s="34"/>
      <c r="I65" s="154">
        <v>0</v>
      </c>
    </row>
    <row r="66" spans="1:9" ht="21.75">
      <c r="A66" s="31" t="s">
        <v>302</v>
      </c>
      <c r="C66" s="161">
        <v>-991551</v>
      </c>
      <c r="D66" s="13"/>
      <c r="E66" s="161">
        <v>-172939</v>
      </c>
      <c r="F66" s="13"/>
      <c r="G66" s="154">
        <v>0</v>
      </c>
      <c r="H66" s="34"/>
      <c r="I66" s="154">
        <v>0</v>
      </c>
    </row>
    <row r="67" spans="1:9" ht="21.75">
      <c r="A67" s="3" t="s">
        <v>185</v>
      </c>
      <c r="C67" s="34">
        <v>-1718248</v>
      </c>
      <c r="D67" s="34"/>
      <c r="E67" s="34">
        <v>-10982188</v>
      </c>
      <c r="F67" s="34"/>
      <c r="G67" s="116">
        <v>-9764019</v>
      </c>
      <c r="H67" s="34"/>
      <c r="I67" s="116">
        <v>-4673644</v>
      </c>
    </row>
    <row r="68" spans="1:9" ht="21.75">
      <c r="A68" s="53" t="s">
        <v>217</v>
      </c>
      <c r="C68" s="34">
        <v>7870709</v>
      </c>
      <c r="D68" s="34"/>
      <c r="E68" s="34">
        <v>5039990</v>
      </c>
      <c r="F68" s="34"/>
      <c r="G68" s="154">
        <v>0</v>
      </c>
      <c r="H68" s="34"/>
      <c r="I68" s="154">
        <v>0</v>
      </c>
    </row>
    <row r="69" spans="1:9" ht="21.75">
      <c r="A69" s="32" t="s">
        <v>235</v>
      </c>
      <c r="C69" s="154">
        <v>0</v>
      </c>
      <c r="D69" s="34"/>
      <c r="E69" s="154">
        <v>-113112</v>
      </c>
      <c r="F69" s="34"/>
      <c r="G69" s="154">
        <v>0</v>
      </c>
      <c r="H69" s="34"/>
      <c r="I69" s="154">
        <v>0</v>
      </c>
    </row>
    <row r="70" spans="1:9" ht="20.25" customHeight="1">
      <c r="A70" s="32" t="s">
        <v>257</v>
      </c>
      <c r="C70" s="154">
        <v>0</v>
      </c>
      <c r="D70" s="13"/>
      <c r="E70" s="154">
        <v>0</v>
      </c>
      <c r="F70" s="13"/>
      <c r="G70" s="161">
        <v>-5046716</v>
      </c>
      <c r="H70" s="13"/>
      <c r="I70" s="161">
        <v>6060000</v>
      </c>
    </row>
    <row r="71" spans="1:9" ht="21.75">
      <c r="A71" s="32" t="s">
        <v>311</v>
      </c>
      <c r="C71" s="161">
        <v>6150</v>
      </c>
      <c r="D71" s="13"/>
      <c r="E71" s="161">
        <v>-1350</v>
      </c>
      <c r="F71" s="13"/>
      <c r="G71" s="154">
        <v>0</v>
      </c>
      <c r="H71" s="13"/>
      <c r="I71" s="154">
        <v>0</v>
      </c>
    </row>
    <row r="72" spans="1:9" ht="20.25" customHeight="1">
      <c r="A72" s="32" t="s">
        <v>209</v>
      </c>
      <c r="C72" s="183"/>
      <c r="D72" s="13"/>
      <c r="E72" s="183"/>
      <c r="F72" s="13"/>
      <c r="G72" s="161"/>
      <c r="H72" s="13"/>
      <c r="I72" s="161"/>
    </row>
    <row r="73" spans="1:9" ht="20.25" customHeight="1">
      <c r="A73" s="32" t="s">
        <v>162</v>
      </c>
      <c r="C73" s="34">
        <v>-10220843</v>
      </c>
      <c r="D73" s="34"/>
      <c r="E73" s="34">
        <v>-13674016</v>
      </c>
      <c r="F73" s="34"/>
      <c r="G73" s="161">
        <v>-325253</v>
      </c>
      <c r="H73" s="34"/>
      <c r="I73" s="34">
        <v>-826219</v>
      </c>
    </row>
    <row r="74" spans="1:9" ht="21.75">
      <c r="A74" s="32" t="s">
        <v>210</v>
      </c>
      <c r="C74" s="34">
        <v>814295</v>
      </c>
      <c r="D74" s="13"/>
      <c r="E74" s="34">
        <v>730693</v>
      </c>
      <c r="F74" s="13"/>
      <c r="G74" s="34">
        <v>44082</v>
      </c>
      <c r="H74" s="13"/>
      <c r="I74" s="34">
        <v>18170</v>
      </c>
    </row>
    <row r="75" spans="1:9" ht="20.25" customHeight="1">
      <c r="A75" s="32" t="s">
        <v>211</v>
      </c>
      <c r="C75" s="13">
        <v>-34491</v>
      </c>
      <c r="D75" s="13"/>
      <c r="E75" s="13">
        <v>-37189</v>
      </c>
      <c r="F75" s="13"/>
      <c r="G75" s="13">
        <v>-488</v>
      </c>
      <c r="H75" s="13"/>
      <c r="I75" s="13">
        <v>-219</v>
      </c>
    </row>
    <row r="76" ht="20.25" customHeight="1">
      <c r="B76" s="3"/>
    </row>
    <row r="77" ht="20.25" customHeight="1">
      <c r="B77" s="3"/>
    </row>
    <row r="78" ht="20.25" customHeight="1">
      <c r="B78" s="3"/>
    </row>
    <row r="79" ht="20.25" customHeight="1">
      <c r="B79" s="3"/>
    </row>
    <row r="80" spans="1:9" ht="20.25" customHeight="1">
      <c r="A80" s="6" t="s">
        <v>37</v>
      </c>
      <c r="B80" s="180"/>
      <c r="G80" s="238"/>
      <c r="H80" s="238"/>
      <c r="I80" s="238"/>
    </row>
    <row r="81" spans="1:9" ht="20.25" customHeight="1">
      <c r="A81" s="6" t="s">
        <v>160</v>
      </c>
      <c r="B81" s="180"/>
      <c r="G81" s="238"/>
      <c r="H81" s="238"/>
      <c r="I81" s="238"/>
    </row>
    <row r="82" spans="1:9" ht="22.5" customHeight="1">
      <c r="A82" s="181"/>
      <c r="B82" s="4"/>
      <c r="H82" s="5" t="s">
        <v>79</v>
      </c>
      <c r="I82" s="45"/>
    </row>
    <row r="83" spans="1:9" ht="22.5" customHeight="1">
      <c r="A83" s="1"/>
      <c r="B83" s="3"/>
      <c r="C83" s="232" t="s">
        <v>38</v>
      </c>
      <c r="D83" s="232"/>
      <c r="E83" s="232"/>
      <c r="F83" s="68"/>
      <c r="G83" s="232" t="s">
        <v>36</v>
      </c>
      <c r="H83" s="232"/>
      <c r="I83" s="232"/>
    </row>
    <row r="84" spans="1:9" s="45" customFormat="1" ht="22.5" customHeight="1">
      <c r="A84" s="1"/>
      <c r="B84" s="3"/>
      <c r="C84" s="236" t="s">
        <v>226</v>
      </c>
      <c r="D84" s="237"/>
      <c r="E84" s="237"/>
      <c r="F84" s="131"/>
      <c r="G84" s="236" t="s">
        <v>226</v>
      </c>
      <c r="H84" s="237"/>
      <c r="I84" s="237"/>
    </row>
    <row r="85" spans="1:9" ht="22.5" customHeight="1">
      <c r="A85" s="1"/>
      <c r="B85" s="3"/>
      <c r="C85" s="233" t="s">
        <v>220</v>
      </c>
      <c r="D85" s="234"/>
      <c r="E85" s="234"/>
      <c r="F85" s="79"/>
      <c r="G85" s="233" t="s">
        <v>220</v>
      </c>
      <c r="H85" s="234"/>
      <c r="I85" s="234"/>
    </row>
    <row r="86" spans="1:9" ht="22.5" customHeight="1">
      <c r="A86" s="1"/>
      <c r="B86" s="2" t="s">
        <v>1</v>
      </c>
      <c r="C86" s="182" t="s">
        <v>275</v>
      </c>
      <c r="D86" s="69"/>
      <c r="E86" s="182" t="s">
        <v>239</v>
      </c>
      <c r="F86" s="43"/>
      <c r="G86" s="182" t="s">
        <v>275</v>
      </c>
      <c r="H86" s="69"/>
      <c r="I86" s="182" t="s">
        <v>239</v>
      </c>
    </row>
    <row r="87" spans="1:9" ht="22.5" customHeight="1">
      <c r="A87" s="7" t="s">
        <v>262</v>
      </c>
      <c r="C87" s="84"/>
      <c r="D87" s="69"/>
      <c r="E87" s="84"/>
      <c r="F87" s="43"/>
      <c r="G87" s="84"/>
      <c r="H87" s="69"/>
      <c r="I87" s="84"/>
    </row>
    <row r="88" spans="1:9" ht="22.5" customHeight="1">
      <c r="A88" s="32" t="s">
        <v>212</v>
      </c>
      <c r="C88" s="170">
        <v>411</v>
      </c>
      <c r="D88" s="34"/>
      <c r="E88" s="170">
        <v>2565</v>
      </c>
      <c r="F88" s="189"/>
      <c r="G88" s="170">
        <v>5</v>
      </c>
      <c r="H88" s="189"/>
      <c r="I88" s="170">
        <v>77</v>
      </c>
    </row>
    <row r="89" spans="1:9" ht="22.5" customHeight="1">
      <c r="A89" s="32" t="s">
        <v>119</v>
      </c>
      <c r="C89" s="13">
        <v>-231122</v>
      </c>
      <c r="D89" s="13"/>
      <c r="E89" s="13">
        <v>-18775</v>
      </c>
      <c r="F89" s="13"/>
      <c r="G89" s="154">
        <v>0</v>
      </c>
      <c r="H89" s="13"/>
      <c r="I89" s="154">
        <v>0</v>
      </c>
    </row>
    <row r="90" spans="1:9" ht="22.5" customHeight="1">
      <c r="A90" s="32" t="s">
        <v>309</v>
      </c>
      <c r="C90" s="14">
        <v>8058</v>
      </c>
      <c r="D90" s="13"/>
      <c r="E90" s="154">
        <v>0</v>
      </c>
      <c r="F90" s="13"/>
      <c r="G90" s="154">
        <v>0</v>
      </c>
      <c r="H90" s="13"/>
      <c r="I90" s="154">
        <v>0</v>
      </c>
    </row>
    <row r="91" spans="1:9" ht="22.5" customHeight="1">
      <c r="A91" s="4" t="s">
        <v>236</v>
      </c>
      <c r="B91" s="12"/>
      <c r="C91" s="112">
        <f>SUM(C62:C75)+SUM(C88:C90)</f>
        <v>-1264</v>
      </c>
      <c r="D91" s="16"/>
      <c r="E91" s="89">
        <f>SUM(E62:E75)+SUM(E88:E90)</f>
        <v>-14936611</v>
      </c>
      <c r="F91" s="16"/>
      <c r="G91" s="89">
        <f>SUM(G62:G75)+SUM(G88:G90)</f>
        <v>5180905</v>
      </c>
      <c r="H91" s="16"/>
      <c r="I91" s="89">
        <f>SUM(I62:I75)+SUM(I88:I90)</f>
        <v>4638428</v>
      </c>
    </row>
    <row r="92" spans="1:9" ht="22.5" customHeight="1">
      <c r="A92" s="1"/>
      <c r="C92" s="84"/>
      <c r="D92" s="69"/>
      <c r="E92" s="84"/>
      <c r="F92" s="43"/>
      <c r="G92" s="84"/>
      <c r="H92" s="69"/>
      <c r="I92" s="84"/>
    </row>
    <row r="93" spans="1:9" ht="22.5" customHeight="1">
      <c r="A93" s="7" t="s">
        <v>29</v>
      </c>
      <c r="B93" s="12"/>
      <c r="C93" s="34"/>
      <c r="D93" s="34"/>
      <c r="E93" s="34"/>
      <c r="F93" s="34"/>
      <c r="G93" s="34"/>
      <c r="H93" s="34"/>
      <c r="I93" s="34"/>
    </row>
    <row r="94" spans="1:9" ht="22.5" customHeight="1">
      <c r="A94" s="53" t="s">
        <v>271</v>
      </c>
      <c r="C94" s="13">
        <v>6178995</v>
      </c>
      <c r="D94" s="13"/>
      <c r="E94" s="13">
        <v>2057043</v>
      </c>
      <c r="F94" s="13"/>
      <c r="G94" s="154">
        <v>0</v>
      </c>
      <c r="H94" s="13"/>
      <c r="I94" s="154">
        <v>0</v>
      </c>
    </row>
    <row r="95" spans="1:9" ht="23.25" customHeight="1">
      <c r="A95" s="32" t="s">
        <v>256</v>
      </c>
      <c r="C95" s="161">
        <v>-4078784</v>
      </c>
      <c r="D95" s="34"/>
      <c r="E95" s="161">
        <v>-729500</v>
      </c>
      <c r="F95" s="34"/>
      <c r="G95" s="161">
        <v>-1506079</v>
      </c>
      <c r="H95" s="34"/>
      <c r="I95" s="161">
        <v>-4696541</v>
      </c>
    </row>
    <row r="96" spans="1:9" ht="23.25" customHeight="1">
      <c r="A96" s="32" t="s">
        <v>318</v>
      </c>
      <c r="C96" s="161"/>
      <c r="D96" s="34"/>
      <c r="E96" s="161"/>
      <c r="F96" s="34"/>
      <c r="G96" s="161"/>
      <c r="H96" s="34"/>
      <c r="I96" s="161"/>
    </row>
    <row r="97" spans="1:9" ht="23.25" customHeight="1">
      <c r="A97" s="53" t="s">
        <v>317</v>
      </c>
      <c r="C97" s="161">
        <v>-12455</v>
      </c>
      <c r="D97" s="34"/>
      <c r="E97" s="161">
        <v>141527</v>
      </c>
      <c r="F97" s="34"/>
      <c r="G97" s="154">
        <v>0</v>
      </c>
      <c r="H97" s="34"/>
      <c r="I97" s="154">
        <v>0</v>
      </c>
    </row>
    <row r="98" spans="1:9" ht="23.25" customHeight="1">
      <c r="A98" s="32" t="s">
        <v>187</v>
      </c>
      <c r="C98" s="161"/>
      <c r="D98" s="34"/>
      <c r="E98" s="161"/>
      <c r="F98" s="34"/>
      <c r="G98" s="190"/>
      <c r="H98" s="34"/>
      <c r="I98" s="190"/>
    </row>
    <row r="99" spans="1:9" ht="23.25" customHeight="1">
      <c r="A99" s="3" t="s">
        <v>188</v>
      </c>
      <c r="C99" s="34">
        <v>-36388</v>
      </c>
      <c r="D99" s="34"/>
      <c r="E99" s="34">
        <v>-11675</v>
      </c>
      <c r="F99" s="34"/>
      <c r="G99" s="154">
        <v>0</v>
      </c>
      <c r="H99" s="34"/>
      <c r="I99" s="154">
        <v>0</v>
      </c>
    </row>
    <row r="100" spans="1:9" ht="23.25" customHeight="1">
      <c r="A100" s="3" t="s">
        <v>166</v>
      </c>
      <c r="C100" s="161">
        <v>6305738</v>
      </c>
      <c r="D100" s="13"/>
      <c r="E100" s="161">
        <v>21657827</v>
      </c>
      <c r="F100" s="13"/>
      <c r="G100" s="154">
        <v>0</v>
      </c>
      <c r="H100" s="13"/>
      <c r="I100" s="161">
        <v>1890000</v>
      </c>
    </row>
    <row r="101" spans="1:9" ht="23.25" customHeight="1">
      <c r="A101" s="3" t="s">
        <v>189</v>
      </c>
      <c r="C101" s="34">
        <v>-10297835</v>
      </c>
      <c r="D101" s="34"/>
      <c r="E101" s="34">
        <v>-13083774</v>
      </c>
      <c r="F101" s="34"/>
      <c r="G101" s="154">
        <v>0</v>
      </c>
      <c r="H101" s="34"/>
      <c r="I101" s="154">
        <v>0</v>
      </c>
    </row>
    <row r="102" spans="1:9" ht="22.5" customHeight="1">
      <c r="A102" s="32" t="s">
        <v>44</v>
      </c>
      <c r="B102" s="2">
        <v>11</v>
      </c>
      <c r="C102" s="104">
        <v>17000000</v>
      </c>
      <c r="D102" s="34"/>
      <c r="E102" s="104">
        <v>27000000</v>
      </c>
      <c r="F102" s="34"/>
      <c r="G102" s="154">
        <v>0</v>
      </c>
      <c r="H102" s="34"/>
      <c r="I102" s="161">
        <v>12000000</v>
      </c>
    </row>
    <row r="103" spans="1:9" ht="23.25" customHeight="1">
      <c r="A103" s="32" t="s">
        <v>237</v>
      </c>
      <c r="C103" s="104">
        <v>0</v>
      </c>
      <c r="D103" s="34"/>
      <c r="E103" s="104">
        <v>-6000000</v>
      </c>
      <c r="F103" s="34"/>
      <c r="G103" s="154">
        <v>0</v>
      </c>
      <c r="H103" s="34"/>
      <c r="I103" s="161">
        <v>-6000000</v>
      </c>
    </row>
    <row r="104" spans="1:9" ht="23.25" customHeight="1">
      <c r="A104" s="32" t="s">
        <v>218</v>
      </c>
      <c r="C104" s="34">
        <v>-16805</v>
      </c>
      <c r="D104" s="34"/>
      <c r="E104" s="34">
        <v>-127711</v>
      </c>
      <c r="F104" s="34"/>
      <c r="G104" s="100">
        <v>-17671</v>
      </c>
      <c r="H104" s="34"/>
      <c r="I104" s="100">
        <v>-4487</v>
      </c>
    </row>
    <row r="105" spans="1:9" ht="23.25" customHeight="1">
      <c r="A105" s="3" t="s">
        <v>186</v>
      </c>
      <c r="C105" s="34">
        <v>-6982372</v>
      </c>
      <c r="D105" s="34"/>
      <c r="E105" s="34">
        <v>-5678422</v>
      </c>
      <c r="F105" s="34"/>
      <c r="G105" s="34">
        <v>-2498730</v>
      </c>
      <c r="H105" s="34"/>
      <c r="I105" s="34">
        <v>-2036966</v>
      </c>
    </row>
    <row r="106" spans="1:9" ht="23.25" customHeight="1">
      <c r="A106" s="32" t="s">
        <v>190</v>
      </c>
      <c r="C106" s="34">
        <v>-1887819</v>
      </c>
      <c r="D106" s="34"/>
      <c r="E106" s="34">
        <v>-1115135</v>
      </c>
      <c r="F106" s="34"/>
      <c r="G106" s="154">
        <v>0</v>
      </c>
      <c r="H106" s="34"/>
      <c r="I106" s="154">
        <v>0</v>
      </c>
    </row>
    <row r="107" spans="1:9" ht="23.25" customHeight="1">
      <c r="A107" s="32" t="s">
        <v>167</v>
      </c>
      <c r="C107" s="34"/>
      <c r="D107" s="34"/>
      <c r="E107" s="34"/>
      <c r="F107" s="34"/>
      <c r="G107" s="13"/>
      <c r="H107" s="34"/>
      <c r="I107" s="13"/>
    </row>
    <row r="108" spans="1:9" ht="23.25" customHeight="1">
      <c r="A108" s="32" t="s">
        <v>168</v>
      </c>
      <c r="C108" s="34">
        <v>-2455929</v>
      </c>
      <c r="D108" s="34"/>
      <c r="E108" s="34">
        <v>-2046578</v>
      </c>
      <c r="F108" s="34"/>
      <c r="G108" s="165">
        <v>-2583268</v>
      </c>
      <c r="H108" s="34"/>
      <c r="I108" s="165">
        <v>-2152734</v>
      </c>
    </row>
    <row r="109" spans="1:9" ht="23.25" customHeight="1">
      <c r="A109" s="32" t="s">
        <v>169</v>
      </c>
      <c r="C109" s="34">
        <v>269332</v>
      </c>
      <c r="D109" s="34"/>
      <c r="E109" s="34">
        <v>52806</v>
      </c>
      <c r="F109" s="34"/>
      <c r="G109" s="154">
        <v>0</v>
      </c>
      <c r="H109" s="34"/>
      <c r="I109" s="154">
        <v>0</v>
      </c>
    </row>
    <row r="110" spans="1:9" ht="23.25" customHeight="1">
      <c r="A110" s="32" t="s">
        <v>264</v>
      </c>
      <c r="C110" s="34"/>
      <c r="D110" s="34"/>
      <c r="E110" s="34"/>
      <c r="F110" s="34"/>
      <c r="G110" s="189"/>
      <c r="H110" s="34"/>
      <c r="I110" s="189"/>
    </row>
    <row r="111" spans="1:9" ht="23.25" customHeight="1">
      <c r="A111" s="53" t="s">
        <v>265</v>
      </c>
      <c r="B111" s="2">
        <v>1</v>
      </c>
      <c r="C111" s="14">
        <v>-813603</v>
      </c>
      <c r="D111" s="34"/>
      <c r="E111" s="14">
        <v>-910833</v>
      </c>
      <c r="F111" s="34"/>
      <c r="G111" s="115">
        <v>0</v>
      </c>
      <c r="H111" s="34"/>
      <c r="I111" s="115">
        <v>0</v>
      </c>
    </row>
    <row r="112" spans="1:9" ht="23.25" customHeight="1">
      <c r="A112" s="4" t="s">
        <v>238</v>
      </c>
      <c r="B112" s="12"/>
      <c r="C112" s="112">
        <f>SUM(C94:C111)</f>
        <v>3172075</v>
      </c>
      <c r="D112" s="16"/>
      <c r="E112" s="72">
        <f>SUM(E94:E111)</f>
        <v>21205575</v>
      </c>
      <c r="F112" s="16"/>
      <c r="G112" s="72">
        <f>SUM(G94:G111)</f>
        <v>-6605748</v>
      </c>
      <c r="H112" s="16"/>
      <c r="I112" s="72">
        <f>SUM(I94:I111)</f>
        <v>-1000728</v>
      </c>
    </row>
    <row r="113" spans="1:9" ht="23.25" customHeight="1">
      <c r="A113" s="4"/>
      <c r="B113" s="12"/>
      <c r="C113" s="52"/>
      <c r="D113" s="16"/>
      <c r="E113" s="52"/>
      <c r="F113" s="16"/>
      <c r="G113" s="52"/>
      <c r="H113" s="16"/>
      <c r="I113" s="52"/>
    </row>
    <row r="114" spans="1:9" ht="23.25" customHeight="1">
      <c r="A114" s="4"/>
      <c r="B114" s="12"/>
      <c r="C114" s="52"/>
      <c r="D114" s="16"/>
      <c r="E114" s="52"/>
      <c r="F114" s="16"/>
      <c r="G114" s="52"/>
      <c r="H114" s="16"/>
      <c r="I114" s="52"/>
    </row>
    <row r="115" spans="1:9" ht="23.25" customHeight="1">
      <c r="A115" s="6" t="s">
        <v>37</v>
      </c>
      <c r="B115" s="180"/>
      <c r="G115" s="238"/>
      <c r="H115" s="238"/>
      <c r="I115" s="238"/>
    </row>
    <row r="116" spans="1:9" ht="23.25" customHeight="1">
      <c r="A116" s="6" t="s">
        <v>160</v>
      </c>
      <c r="B116" s="180"/>
      <c r="G116" s="238"/>
      <c r="H116" s="238"/>
      <c r="I116" s="238"/>
    </row>
    <row r="117" spans="1:8" ht="22.5" customHeight="1">
      <c r="A117" s="181"/>
      <c r="B117" s="4"/>
      <c r="H117" s="191" t="s">
        <v>79</v>
      </c>
    </row>
    <row r="118" spans="1:9" s="45" customFormat="1" ht="22.5" customHeight="1">
      <c r="A118" s="1"/>
      <c r="B118" s="3"/>
      <c r="C118" s="232" t="s">
        <v>38</v>
      </c>
      <c r="D118" s="232"/>
      <c r="E118" s="232"/>
      <c r="F118" s="68"/>
      <c r="G118" s="232" t="s">
        <v>36</v>
      </c>
      <c r="H118" s="232"/>
      <c r="I118" s="232"/>
    </row>
    <row r="119" spans="1:9" ht="23.25" customHeight="1">
      <c r="A119" s="1"/>
      <c r="B119" s="3"/>
      <c r="C119" s="236" t="s">
        <v>226</v>
      </c>
      <c r="D119" s="237"/>
      <c r="E119" s="237"/>
      <c r="F119" s="131"/>
      <c r="G119" s="236" t="s">
        <v>226</v>
      </c>
      <c r="H119" s="237"/>
      <c r="I119" s="237"/>
    </row>
    <row r="120" spans="1:9" ht="23.25" customHeight="1">
      <c r="A120" s="1"/>
      <c r="B120" s="3"/>
      <c r="C120" s="233" t="s">
        <v>220</v>
      </c>
      <c r="D120" s="234"/>
      <c r="E120" s="234"/>
      <c r="F120" s="79"/>
      <c r="G120" s="233" t="s">
        <v>220</v>
      </c>
      <c r="H120" s="234"/>
      <c r="I120" s="234"/>
    </row>
    <row r="121" spans="1:9" ht="23.25" customHeight="1">
      <c r="A121" s="1"/>
      <c r="C121" s="182" t="s">
        <v>275</v>
      </c>
      <c r="D121" s="69"/>
      <c r="E121" s="182" t="s">
        <v>239</v>
      </c>
      <c r="F121" s="43"/>
      <c r="G121" s="182" t="s">
        <v>275</v>
      </c>
      <c r="H121" s="69"/>
      <c r="I121" s="182" t="s">
        <v>239</v>
      </c>
    </row>
    <row r="122" spans="1:9" ht="23.25" customHeight="1">
      <c r="A122" s="53" t="s">
        <v>253</v>
      </c>
      <c r="C122" s="84"/>
      <c r="D122" s="69"/>
      <c r="E122" s="84"/>
      <c r="F122" s="43"/>
      <c r="G122" s="84"/>
      <c r="H122" s="69"/>
      <c r="I122" s="84"/>
    </row>
    <row r="123" spans="1:9" ht="23.25" customHeight="1">
      <c r="A123" s="53" t="s">
        <v>191</v>
      </c>
      <c r="C123" s="71">
        <v>18617214</v>
      </c>
      <c r="D123" s="71"/>
      <c r="E123" s="71">
        <v>5788842</v>
      </c>
      <c r="F123" s="71"/>
      <c r="G123" s="71">
        <v>-619439</v>
      </c>
      <c r="H123" s="71"/>
      <c r="I123" s="71">
        <v>4615040</v>
      </c>
    </row>
    <row r="124" spans="1:9" ht="23.25" customHeight="1">
      <c r="A124" s="3" t="s">
        <v>192</v>
      </c>
      <c r="D124" s="34"/>
      <c r="F124" s="34"/>
      <c r="G124" s="34"/>
      <c r="H124" s="34"/>
      <c r="I124" s="34"/>
    </row>
    <row r="125" spans="1:9" s="53" customFormat="1" ht="23.25" customHeight="1">
      <c r="A125" s="3" t="s">
        <v>193</v>
      </c>
      <c r="B125" s="2"/>
      <c r="C125" s="14">
        <v>-724805</v>
      </c>
      <c r="D125" s="13"/>
      <c r="E125" s="14">
        <v>-231868</v>
      </c>
      <c r="F125" s="13"/>
      <c r="G125" s="14">
        <v>-572</v>
      </c>
      <c r="H125" s="13"/>
      <c r="I125" s="14">
        <v>1077</v>
      </c>
    </row>
    <row r="126" spans="1:9" ht="23.25" customHeight="1">
      <c r="A126" s="4" t="s">
        <v>253</v>
      </c>
      <c r="B126" s="12"/>
      <c r="C126" s="114">
        <f>SUM(C123:C125)</f>
        <v>17892409</v>
      </c>
      <c r="D126" s="52"/>
      <c r="E126" s="52">
        <f>SUM(E123:E125)</f>
        <v>5556974</v>
      </c>
      <c r="F126" s="52"/>
      <c r="G126" s="52">
        <f>SUM(G123:G125)</f>
        <v>-620011</v>
      </c>
      <c r="H126" s="52"/>
      <c r="I126" s="52">
        <f>SUM(I123:I125)</f>
        <v>4616117</v>
      </c>
    </row>
    <row r="127" spans="1:9" ht="23.25" customHeight="1">
      <c r="A127" s="53" t="s">
        <v>303</v>
      </c>
      <c r="C127" s="14">
        <v>30043466</v>
      </c>
      <c r="D127" s="34"/>
      <c r="E127" s="14">
        <v>21922487</v>
      </c>
      <c r="F127" s="34"/>
      <c r="G127" s="14">
        <v>4403393</v>
      </c>
      <c r="H127" s="34"/>
      <c r="I127" s="14">
        <v>3605279</v>
      </c>
    </row>
    <row r="128" spans="1:9" ht="23.25" customHeight="1" thickBot="1">
      <c r="A128" s="4" t="s">
        <v>295</v>
      </c>
      <c r="B128" s="12"/>
      <c r="C128" s="112">
        <f>SUM(C126:C127)</f>
        <v>47935875</v>
      </c>
      <c r="D128" s="52"/>
      <c r="E128" s="52">
        <f>SUM(E126:E127)</f>
        <v>27479461</v>
      </c>
      <c r="F128" s="52"/>
      <c r="G128" s="52">
        <f>SUM(G126:G127)</f>
        <v>3783382</v>
      </c>
      <c r="H128" s="52"/>
      <c r="I128" s="52">
        <f>SUM(I126:I127)</f>
        <v>8221396</v>
      </c>
    </row>
    <row r="129" spans="3:9" ht="22.5" customHeight="1" thickTop="1">
      <c r="C129" s="192"/>
      <c r="D129" s="13"/>
      <c r="E129" s="192"/>
      <c r="F129" s="13"/>
      <c r="G129" s="193"/>
      <c r="H129" s="13"/>
      <c r="I129" s="193"/>
    </row>
    <row r="130" spans="1:9" s="4" customFormat="1" ht="23.25" customHeight="1">
      <c r="A130" s="7" t="s">
        <v>49</v>
      </c>
      <c r="B130" s="12"/>
      <c r="C130" s="34"/>
      <c r="D130" s="34"/>
      <c r="E130" s="34"/>
      <c r="F130" s="34"/>
      <c r="G130" s="34"/>
      <c r="H130" s="34"/>
      <c r="I130" s="34"/>
    </row>
    <row r="131" spans="1:9" ht="22.5" customHeight="1">
      <c r="A131" s="194" t="s">
        <v>259</v>
      </c>
      <c r="B131" s="12"/>
      <c r="C131" s="13"/>
      <c r="D131" s="13"/>
      <c r="E131" s="13"/>
      <c r="F131" s="13"/>
      <c r="G131" s="13"/>
      <c r="H131" s="13"/>
      <c r="I131" s="13"/>
    </row>
    <row r="132" spans="1:9" ht="23.25" customHeight="1">
      <c r="A132" s="208" t="s">
        <v>67</v>
      </c>
      <c r="C132" s="13"/>
      <c r="D132" s="13"/>
      <c r="E132" s="13"/>
      <c r="F132" s="13"/>
      <c r="G132" s="13"/>
      <c r="H132" s="13"/>
      <c r="I132" s="13"/>
    </row>
    <row r="133" spans="1:9" ht="23.25" customHeight="1">
      <c r="A133" s="208" t="s">
        <v>2</v>
      </c>
      <c r="C133" s="13">
        <v>49683227</v>
      </c>
      <c r="D133" s="13"/>
      <c r="E133" s="13">
        <v>28912069</v>
      </c>
      <c r="F133" s="13"/>
      <c r="G133" s="117">
        <v>3786152</v>
      </c>
      <c r="H133" s="13"/>
      <c r="I133" s="117">
        <v>8225595</v>
      </c>
    </row>
    <row r="134" spans="1:9" ht="23.25" customHeight="1">
      <c r="A134" s="208" t="s">
        <v>68</v>
      </c>
      <c r="C134" s="14">
        <v>-1747352</v>
      </c>
      <c r="D134" s="13"/>
      <c r="E134" s="14">
        <v>-1432608</v>
      </c>
      <c r="F134" s="13"/>
      <c r="G134" s="14">
        <v>-2770</v>
      </c>
      <c r="H134" s="13"/>
      <c r="I134" s="14">
        <v>-4199</v>
      </c>
    </row>
    <row r="135" spans="1:9" ht="23.25" customHeight="1" thickBot="1">
      <c r="A135" s="231" t="s">
        <v>69</v>
      </c>
      <c r="B135" s="12"/>
      <c r="C135" s="169">
        <f>SUM(C133:C134)</f>
        <v>47935875</v>
      </c>
      <c r="D135" s="16"/>
      <c r="E135" s="15">
        <f>SUM(E133:E134)</f>
        <v>27479461</v>
      </c>
      <c r="F135" s="16"/>
      <c r="G135" s="15">
        <f>SUM(G133:G134)</f>
        <v>3783382</v>
      </c>
      <c r="H135" s="16"/>
      <c r="I135" s="15">
        <f>SUM(I133:I134)</f>
        <v>8221396</v>
      </c>
    </row>
    <row r="136" ht="23.25" customHeight="1" thickTop="1">
      <c r="B136" s="12"/>
    </row>
    <row r="137" ht="23.25" customHeight="1">
      <c r="A137" s="194" t="s">
        <v>260</v>
      </c>
    </row>
    <row r="138" ht="23.25" customHeight="1">
      <c r="A138" s="194"/>
    </row>
    <row r="139" ht="23.25" customHeight="1">
      <c r="A139" s="209" t="s">
        <v>320</v>
      </c>
    </row>
    <row r="140" ht="23.25" customHeight="1">
      <c r="A140" s="210" t="s">
        <v>304</v>
      </c>
    </row>
    <row r="141" spans="2:9" ht="23.25" customHeight="1">
      <c r="B141" s="207"/>
      <c r="C141" s="207"/>
      <c r="D141" s="207"/>
      <c r="E141" s="207"/>
      <c r="F141" s="207"/>
      <c r="G141" s="207"/>
      <c r="H141" s="207"/>
      <c r="I141" s="207"/>
    </row>
    <row r="143" ht="23.25" customHeight="1">
      <c r="J143" s="207"/>
    </row>
  </sheetData>
  <sheetProtection/>
  <mergeCells count="33">
    <mergeCell ref="G118:I118"/>
    <mergeCell ref="C119:E119"/>
    <mergeCell ref="G119:I119"/>
    <mergeCell ref="C85:E85"/>
    <mergeCell ref="G85:I85"/>
    <mergeCell ref="G115:I115"/>
    <mergeCell ref="C120:E120"/>
    <mergeCell ref="G120:I120"/>
    <mergeCell ref="G80:I80"/>
    <mergeCell ref="G81:I81"/>
    <mergeCell ref="C84:E84"/>
    <mergeCell ref="G84:I84"/>
    <mergeCell ref="C83:E83"/>
    <mergeCell ref="G83:I83"/>
    <mergeCell ref="G116:I116"/>
    <mergeCell ref="C118:E118"/>
    <mergeCell ref="C46:E46"/>
    <mergeCell ref="G46:I46"/>
    <mergeCell ref="C45:E45"/>
    <mergeCell ref="G45:I45"/>
    <mergeCell ref="C48:I48"/>
    <mergeCell ref="G41:I41"/>
    <mergeCell ref="G42:I42"/>
    <mergeCell ref="C44:E44"/>
    <mergeCell ref="G44:I44"/>
    <mergeCell ref="C6:E6"/>
    <mergeCell ref="G6:I6"/>
    <mergeCell ref="G1:I1"/>
    <mergeCell ref="G2:I2"/>
    <mergeCell ref="C4:E4"/>
    <mergeCell ref="G4:I4"/>
    <mergeCell ref="C5:E5"/>
    <mergeCell ref="G5:I5"/>
  </mergeCells>
  <printOptions/>
  <pageMargins left="0.8" right="0.8" top="0.48" bottom="0.75" header="0.5" footer="0.5"/>
  <pageSetup firstPageNumber="18" useFirstPageNumber="1" fitToHeight="4" horizontalDpi="600" verticalDpi="600" orientation="portrait" paperSize="9" scale="85" r:id="rId1"/>
  <headerFooter alignWithMargins="0">
    <oddFooter>&amp;L 
    หมายเหตุประกอบงบการเงินแบบย่อเป็นส่วนหนึ่งของงบการเงินระหว่างกาลนี้
&amp;C
&amp;P</oddFooter>
  </headerFooter>
  <rowBreaks count="3" manualBreakCount="3">
    <brk id="40" max="8" man="1"/>
    <brk id="79" max="8" man="1"/>
    <brk id="1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Kantaporn, Jangjittum</cp:lastModifiedBy>
  <cp:lastPrinted>2019-08-09T10:05:44Z</cp:lastPrinted>
  <dcterms:created xsi:type="dcterms:W3CDTF">2006-01-06T08:39:44Z</dcterms:created>
  <dcterms:modified xsi:type="dcterms:W3CDTF">2019-08-13T08:13:04Z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