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75" yWindow="65461" windowWidth="10350" windowHeight="8100" tabRatio="835" activeTab="5"/>
  </bookViews>
  <sheets>
    <sheet name="BL-3-6" sheetId="1" r:id="rId1"/>
    <sheet name="PL7-10" sheetId="2" r:id="rId2"/>
    <sheet name="SH11" sheetId="3" r:id="rId3"/>
    <sheet name="CH12" sheetId="4" r:id="rId4"/>
    <sheet name="SH13" sheetId="5" r:id="rId5"/>
    <sheet name="CF14-17" sheetId="6" r:id="rId6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"08/31/2015 04:32:23"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'BL-3-6'!$A$1:$J$118</definedName>
    <definedName name="_xlnm.Print_Area" localSheetId="5">'CF14-17'!$A$1:$K$131</definedName>
    <definedName name="_xlnm.Print_Area" localSheetId="3">'CH12'!$A$1:$AJ$40</definedName>
    <definedName name="_xlnm.Print_Area" localSheetId="1">'PL7-10'!$A$1:$J$94</definedName>
    <definedName name="_xlnm.Print_Area" localSheetId="2">'SH11'!$A$1:$AE$37</definedName>
    <definedName name="_xlnm.Print_Area" localSheetId="4">'SH13'!$A$1:$V$25</definedName>
  </definedNames>
  <calcPr fullCalcOnLoad="1"/>
</workbook>
</file>

<file path=xl/sharedStrings.xml><?xml version="1.0" encoding="utf-8"?>
<sst xmlns="http://schemas.openxmlformats.org/spreadsheetml/2006/main" count="627" uniqueCount="305">
  <si>
    <t>สินทรัพย์</t>
  </si>
  <si>
    <t>หมายเหตุ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</si>
  <si>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</si>
  <si>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</si>
  <si>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</si>
  <si>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</si>
  <si>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</si>
  <si>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</si>
  <si>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</si>
  <si>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</si>
  <si>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</si>
  <si>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</si>
  <si>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</si>
  <si>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</si>
  <si>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</si>
  <si>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</si>
  <si>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</si>
  <si>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</si>
  <si>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</si>
  <si>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</si>
  <si>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ดอกเบี้ยรับ</t>
  </si>
  <si>
    <t>รายได้อื่น</t>
  </si>
  <si>
    <t>รวมรายได้</t>
  </si>
  <si>
    <t>รวมค่าใช้จ่าย</t>
  </si>
  <si>
    <t>ส่วนเกิน</t>
  </si>
  <si>
    <t>ส่วนของ</t>
  </si>
  <si>
    <t>ผู้ถือหุ้น</t>
  </si>
  <si>
    <t>กระแสเงินสดจากกิจกรรมดำเนินงาน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</si>
  <si>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</si>
  <si>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</si>
  <si>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</si>
  <si>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>ยังไม่ได้</t>
  </si>
  <si>
    <t>จ่ายภาษีเงินได้</t>
  </si>
  <si>
    <t xml:space="preserve">ที่ดิน อาคารและอุปกรณ์ </t>
  </si>
  <si>
    <t>ภาษีเงินได้ค้างจ่าย</t>
  </si>
  <si>
    <t>การเปลี่ยนแปลง</t>
  </si>
  <si>
    <t>ส่วนเกินทุน</t>
  </si>
  <si>
    <t>งบการเงินเฉพาะกิจการ</t>
  </si>
  <si>
    <t>บริษัท เจริญโภคภัณฑ์อาหาร จำกัด (มหาชน) และบริษัทย่อย</t>
  </si>
  <si>
    <t>งบการเงินรวม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</si>
  <si>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</si>
  <si>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</si>
  <si>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</si>
  <si>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หนี้สินระยะยาว</t>
  </si>
  <si>
    <t>กำไรสะสม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</si>
  <si>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</si>
  <si>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</si>
  <si>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</si>
  <si>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จัดสรร</t>
  </si>
  <si>
    <t>กำไรจากอัตราแลกเปลี่ยนสุทธิ</t>
  </si>
  <si>
    <t>เงินปันผลรับ</t>
  </si>
  <si>
    <t>ที่ออกและ</t>
  </si>
  <si>
    <t>ข้อมูลงบกระแสเงินสดเปิดเผยเพิ่มเติม</t>
  </si>
  <si>
    <t xml:space="preserve"> </t>
  </si>
  <si>
    <t>เงินเบิกเกินบัญชีและเงินกู้ยืมระยะสั้น</t>
  </si>
  <si>
    <t>หนี้สินระยะยาวที่ถึงกำหนดชำระ</t>
  </si>
  <si>
    <t>ต้นทุนขายสินค้า</t>
  </si>
  <si>
    <t>ค่าใช้จ่ายค้างจ่าย</t>
  </si>
  <si>
    <t>รายได้จากการขายสินค้า</t>
  </si>
  <si>
    <t>รวมส่วนของ</t>
  </si>
  <si>
    <t>ตามกฎหมาย</t>
  </si>
  <si>
    <t>หุ้นทุน</t>
  </si>
  <si>
    <t>เงินลงทุนในบริษัทย่อย</t>
  </si>
  <si>
    <t>เงินลงทุนในบริษัทที่เกี่ยวข้องกัน</t>
  </si>
  <si>
    <t>ส่วนเกินมูลค่าหุ้น</t>
  </si>
  <si>
    <t>ค่าใช้จ่ายในการบริหาร</t>
  </si>
  <si>
    <t>มูลค่าหุ้นสามัญ</t>
  </si>
  <si>
    <t>ผลต่างจาก</t>
  </si>
  <si>
    <t>ในมูลค่า</t>
  </si>
  <si>
    <t>ยุติธรรมของ</t>
  </si>
  <si>
    <t>ทุนสำรอง</t>
  </si>
  <si>
    <t>ต้นทุนทางการเงิน</t>
  </si>
  <si>
    <t>ประกอบด้วย</t>
  </si>
  <si>
    <t>เงินเบิกเกินบัญชี</t>
  </si>
  <si>
    <t>สุทธิ</t>
  </si>
  <si>
    <t xml:space="preserve">   ที่ถึงกำหนดรับชำระภายในหนึ่งปี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</si>
  <si>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</si>
  <si>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</si>
  <si>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</si>
  <si>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</si>
  <si>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</si>
  <si>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</si>
  <si>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</si>
  <si>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>กำไรจากการขายเงินลงทุน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</si>
  <si>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</si>
  <si>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(หน่วย: พันบาท)</t>
  </si>
  <si>
    <t>หนี้สูญและหนี้สงสัยจะสูญ (กลับรายการ</t>
  </si>
  <si>
    <t xml:space="preserve">   ค่าเผื่อหนี้สงสัยจะสูญ)</t>
  </si>
  <si>
    <t>กระแสเงินสดจากกิจกรรมดำเนินงาน (ต่อ)</t>
  </si>
  <si>
    <t>งบแสดงฐานะการเงิน</t>
  </si>
  <si>
    <t>เงินลงทุนเผื่อขาย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</si>
  <si>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</si>
  <si>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</si>
  <si>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</si>
  <si>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</si>
  <si>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</si>
  <si>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</si>
  <si>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</si>
  <si>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</si>
  <si>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</si>
  <si>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</si>
  <si>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>ควบคุม</t>
  </si>
  <si>
    <t>-</t>
  </si>
  <si>
    <t xml:space="preserve">   เข้าส่วนของผู้ถือหุ้น</t>
  </si>
  <si>
    <t xml:space="preserve">   การจัดสรรส่วนทุนให้ผู้ถือหุ้น</t>
  </si>
  <si>
    <t xml:space="preserve">   รวมการจัดสรรส่วนทุนให้ผู้ถือหุ้น</t>
  </si>
  <si>
    <t xml:space="preserve">   การเปลี่ยนแปลงในส่วนได้เสีย</t>
  </si>
  <si>
    <t xml:space="preserve">   รวมการเปลี่ยนแปลงในส่วนได้เสีย</t>
  </si>
  <si>
    <t>รวมรายการกับผู้ถือหุ้นที่บันทึกโดยตรง</t>
  </si>
  <si>
    <t xml:space="preserve">   กำไร</t>
  </si>
  <si>
    <t xml:space="preserve">   กำไรขาดทุนเบ็ดเสร็จอื่น</t>
  </si>
  <si>
    <t>รายการกับผู้ถือหุ้นที่บันทึกโดยตรง</t>
  </si>
  <si>
    <t xml:space="preserve"> มูลค่าหุ้นสามัญ</t>
  </si>
  <si>
    <t>กำไรขาดทุนเบ็ดเสร็จอื่น</t>
  </si>
  <si>
    <t>ส่วนได้เสียที่ไม่มีอำนาจควบคุม</t>
  </si>
  <si>
    <t xml:space="preserve">   ส่วนที่เป็นของบริษัทใหญ่</t>
  </si>
  <si>
    <t>โอนไปกำไรสะสม</t>
  </si>
  <si>
    <t>ส่วนเกินทุนอื่น</t>
  </si>
  <si>
    <t>จากรายการกับ</t>
  </si>
  <si>
    <t>กิจการภายใต้</t>
  </si>
  <si>
    <t>การควบคุมเดียวกัน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</si>
  <si>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</si>
  <si>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</si>
  <si>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สินทรัพย์ชีวภาพส่วนที่หมุนเวียนและไม่หมุนเวียน</t>
  </si>
  <si>
    <t>เงินลงทุนในบริษัทอื่น</t>
  </si>
  <si>
    <t>ภาระผูกพันผลประโยชน์พนักงาน</t>
  </si>
  <si>
    <t>ตั๋วแลกเงิน</t>
  </si>
  <si>
    <t>ส่วนเกินทุนจากรายการกับกิจการ</t>
  </si>
  <si>
    <t xml:space="preserve">   ภายใต้การควบคุมเดียวกัน</t>
  </si>
  <si>
    <t xml:space="preserve">ค่าใช้จ่าย (รายได้) ภาษีเงินได้ </t>
  </si>
  <si>
    <t xml:space="preserve">   จากการปรับลดมูลค่าสินค้าคงเหลือ</t>
  </si>
  <si>
    <t>เงินปันผลค้างรับ</t>
  </si>
  <si>
    <t xml:space="preserve">     - อื่นๆ </t>
  </si>
  <si>
    <t>ค่าใช้จ่าย (รายได้) ภาษีเงินได้</t>
  </si>
  <si>
    <t>เงินสดจ่ายค่าสิทธิการเช่า</t>
  </si>
  <si>
    <t>2.</t>
  </si>
  <si>
    <t>1.</t>
  </si>
  <si>
    <t>จ่ายผลประโยชน์พนักงาน</t>
  </si>
  <si>
    <t xml:space="preserve">31 ธันวาคม </t>
  </si>
  <si>
    <t xml:space="preserve">สินทรัพย์หมุนเวียน </t>
  </si>
  <si>
    <t xml:space="preserve">ลูกหนี้การค้าและลูกหนี้อื่น </t>
  </si>
  <si>
    <t xml:space="preserve">สินทรัพย์ไม่มีตัวตนอื่น </t>
  </si>
  <si>
    <t xml:space="preserve">สินทรัพย์ภาษีเงินได้รอการตัดบัญชี  </t>
  </si>
  <si>
    <t xml:space="preserve">   จากสถาบันการเงิน </t>
  </si>
  <si>
    <t xml:space="preserve">หนี้สินไม่หมุนเวียน </t>
  </si>
  <si>
    <t xml:space="preserve">ประมาณการหนี้สินและอื่นๆ </t>
  </si>
  <si>
    <t xml:space="preserve">หนี้สินภาษีเงินได้รอการตัดบัญชี  </t>
  </si>
  <si>
    <t>หนี้สินและส่วนของผู้ถือหุ้น (ต่อ)</t>
  </si>
  <si>
    <t xml:space="preserve">   ทุนจดทะเบียน</t>
  </si>
  <si>
    <t xml:space="preserve">   ทุนที่ออกและชำระแล้ว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</si>
  <si>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</si>
  <si>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ส่วนเกินมูลค่าหุ้นสามัญ</t>
  </si>
  <si>
    <t>ส่วนเกินทุนจากการเปลี่ยนแปลง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</si>
  <si>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</si>
  <si>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</si>
  <si>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</si>
  <si>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รวมส่วนของผู้ถือหุ้นของบริษัท</t>
  </si>
  <si>
    <t xml:space="preserve">รายได้ </t>
  </si>
  <si>
    <t xml:space="preserve">ค่าใช้จ่าย </t>
  </si>
  <si>
    <t xml:space="preserve">   ของสินทรัพย์ชีวภาพ</t>
  </si>
  <si>
    <t xml:space="preserve">   ส่วนที่เป็นของส่วนได้เสีย</t>
  </si>
  <si>
    <t xml:space="preserve">      ที่ไม่มีอำนาจควบคุม</t>
  </si>
  <si>
    <t>ส่วนเกินทุนจาก</t>
  </si>
  <si>
    <t>ส่วนได้</t>
  </si>
  <si>
    <t>ในบริษัทย่อย</t>
  </si>
  <si>
    <t>ภาระผูกพันตามโครงการผลประโยชน์พนักงาน</t>
  </si>
  <si>
    <t xml:space="preserve">เจ้าหนี้การค้าและเจ้าหนี้อื่น </t>
  </si>
  <si>
    <t>เงินลงทุนชั่วคราว</t>
  </si>
  <si>
    <t>ค่าเสื่อมราคา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</si>
  <si>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</si>
  <si>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</si>
  <si>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 xml:space="preserve">   ส่วนได้ในบริษัทย่อยและบริษัทร่วม</t>
  </si>
  <si>
    <t>และบริษัทร่วม</t>
  </si>
  <si>
    <t xml:space="preserve">      ของบริษัทย่อยและบริษัทร่วม</t>
  </si>
  <si>
    <t xml:space="preserve">   การเปลี่ยนแปลงส่วนได้เสียในบริษัทร่วม</t>
  </si>
  <si>
    <t>ส่วนแบ่งกำไรจากเงินลงทุนในบริษัทร่วม</t>
  </si>
  <si>
    <t xml:space="preserve">   และการร่วมค้า</t>
  </si>
  <si>
    <t>เงินลงทุนในบริษัทร่วม</t>
  </si>
  <si>
    <t>เงินลงทุนในการร่วมค้า</t>
  </si>
  <si>
    <t>ผลต่างจากการตีราคาสินทรัพย์</t>
  </si>
  <si>
    <t>เงินกู้ยืมระยะสั้นจากการร่วมค้า</t>
  </si>
  <si>
    <t>ค่าเสื่อมราคาของสินทรัพย์ชีวภาพ</t>
  </si>
  <si>
    <t>ยอดคงเหลือ ณ วันที่ 1 มกราคม 2559</t>
  </si>
  <si>
    <t>สิทธิการเช่า</t>
  </si>
  <si>
    <t>กำไรก่อนค่าใช้จ่าย (รายได้) ภาษีเงินได้</t>
  </si>
  <si>
    <t>31 มีนาคม</t>
  </si>
  <si>
    <t>2559</t>
  </si>
  <si>
    <t>งบกำไรขาดทุน (ไม่ได้ตรวจสอบ)</t>
  </si>
  <si>
    <t>สำหรับงวดสามเดือนสิ้นสุด</t>
  </si>
  <si>
    <t>วันที่ 31 มีนาคม</t>
  </si>
  <si>
    <t>(กำไร) ขาดทุนจากการเปลี่ยนแปลงมูลค่า</t>
  </si>
  <si>
    <t xml:space="preserve">   ยุติธรรมของสินทรัพย์ชีวภาพ</t>
  </si>
  <si>
    <t>ขาดทุนจากอัตราแลกเปลี่ยนสุทธิ</t>
  </si>
  <si>
    <t xml:space="preserve">ส่วนแบ่งกำไรจากเงินลงทุนในบริษัทร่วม </t>
  </si>
  <si>
    <t>กำไรสำหรับงวด</t>
  </si>
  <si>
    <t>งบกำไรขาดทุน (ต่อ) (ไม่ได้ตรวจสอบ)</t>
  </si>
  <si>
    <t>ส่วนของกำไรสำหรับงวดที่เป็นของ</t>
  </si>
  <si>
    <t>งบกำไรขาดทุนเบ็ดเสร็จ (ไม่ได้ตรวจสอบ)</t>
  </si>
  <si>
    <t xml:space="preserve">   เงินลงทุนเผื่อขาย</t>
  </si>
  <si>
    <t xml:space="preserve">  - สุทธิจากภาษี</t>
  </si>
  <si>
    <t>กำไรเบ็ดเสร็จรวมสำหรับงวด</t>
  </si>
  <si>
    <t xml:space="preserve">   ส่วนที่เป็นของส่วนได้เสียที่ไม่มีอำนาจควบคุม</t>
  </si>
  <si>
    <t>งบแสดงการเปลี่ยนแปลงส่วนของผู้ถือหุ้น (ไม่ได้ตรวจสอบ)</t>
  </si>
  <si>
    <t>สำหรับงวดสามเดือนสิ้นสุดวันที่ 31 มีนาคม 2559</t>
  </si>
  <si>
    <t xml:space="preserve">    เงินปันผลจ่ายโดยบริษัทย่อยแก่ส่วนได้เสีย</t>
  </si>
  <si>
    <t>กำไรขาดทุนเบ็ดเสร็จสำหรับงวด</t>
  </si>
  <si>
    <t>รวมกำไรขาดทุนเบ็ดเสร็จสำหรับงวด</t>
  </si>
  <si>
    <t>ยอดคงเหลือ ณ วันที่ 31 มีนาคม 2559</t>
  </si>
  <si>
    <t>งบกระแสเงินสด (ไม่ได้ตรวจสอบ)</t>
  </si>
  <si>
    <t xml:space="preserve">   สำหรับงวดสามเดือนสิ้นสุด วันที่ 31 มีนาคม</t>
  </si>
  <si>
    <t xml:space="preserve">   การลงทุน และสินทรัพย์ไม่มีตัวตนอื่น</t>
  </si>
  <si>
    <t>(กำไร) ขาดทุนจากการเปลี่ยนแปลงมูลค่ายุติธรรม</t>
  </si>
  <si>
    <t xml:space="preserve">   สำหรับงวดสามเดือนสิ้นสุด </t>
  </si>
  <si>
    <t xml:space="preserve">   และอสังหาริมทรัพย์เพื่อการลงทุน</t>
  </si>
  <si>
    <t>สำหรับงวดสามเดือนสิ้นสุดวันที่ 31 มีนาคม 2560</t>
  </si>
  <si>
    <t>ยอดคงเหลือ ณ วันที่ 1 มกราคม 2560</t>
  </si>
  <si>
    <t>ยอดคงเหลือ ณ วันที่ 31 มีนาคม 2560</t>
  </si>
  <si>
    <r>
      <rPr>
        <sz val="15"/>
        <rFont val="Angsana New"/>
        <family val="1"/>
      </rPr>
      <t>ตามลำดับ</t>
    </r>
    <r>
      <rPr>
        <i/>
        <sz val="15"/>
        <rFont val="Angsana New"/>
        <family val="1"/>
      </rPr>
      <t xml:space="preserve"> (2559: 185 ล้านบาท และ 2,205 ล้านบาท ตามลำดับ)</t>
    </r>
  </si>
  <si>
    <t>(ไม่ได้ตรวจสอบ)</t>
  </si>
  <si>
    <t>8, 9</t>
  </si>
  <si>
    <t>เงินให้กู้ยืมระยะสั้นแก่บริษัทร่วม</t>
  </si>
  <si>
    <t>การออกหุ้นกู้ด้อยสิทธิที่มีลักษณะคล้ายทุน</t>
  </si>
  <si>
    <t>หุ้นกู้ด้อยสิทธิ</t>
  </si>
  <si>
    <t>ที่มีลักษณะ</t>
  </si>
  <si>
    <t>คล้ายทุน</t>
  </si>
  <si>
    <t>หุ้นกู้ด้อยสิทธิที่มีลักษณะคล้ายทุน</t>
  </si>
  <si>
    <r>
      <t xml:space="preserve">   </t>
    </r>
    <r>
      <rPr>
        <sz val="15"/>
        <color indexed="8"/>
        <rFont val="Angsana New"/>
        <family val="1"/>
      </rPr>
      <t>การได้มาซึ่งบริษัทย่อยที่มีส่วนได้เสีย</t>
    </r>
  </si>
  <si>
    <r>
      <t xml:space="preserve">   </t>
    </r>
    <r>
      <rPr>
        <sz val="15"/>
        <color indexed="8"/>
        <rFont val="Angsana New"/>
        <family val="1"/>
      </rPr>
      <t>การได้มาซึ่งส่วนได้เสียที่ไม่มีอำนาจควบคุม</t>
    </r>
  </si>
  <si>
    <t xml:space="preserve">      โดยอำนาจการควบคุมไม่เปลี่ยนแปลง</t>
  </si>
  <si>
    <r>
      <t xml:space="preserve">   </t>
    </r>
    <r>
      <rPr>
        <sz val="15"/>
        <color indexed="8"/>
        <rFont val="Angsana New"/>
        <family val="1"/>
      </rPr>
      <t>การเปลี่ยนแปลงในส่วนได้เสียของบริษัทร่วม</t>
    </r>
  </si>
  <si>
    <t xml:space="preserve">   บริษัทย่อยออกหุ้นเพิ่มทุน</t>
  </si>
  <si>
    <t>กระแสเงินสดจากกิจกรรมลงทุน (ต่อ)</t>
  </si>
  <si>
    <t>ต้นทุนในการจัดจำหน่าย</t>
  </si>
  <si>
    <t>รายการที่อาจถูกจัดประเภทใหม่ไว้ใน</t>
  </si>
  <si>
    <t xml:space="preserve">   กำไรหรือขาดทุนในภายหลัง</t>
  </si>
  <si>
    <t>ผลต่างของอัตราแลกเปลี่ยนจากการ</t>
  </si>
  <si>
    <t xml:space="preserve">   แปลงค่างบการเงิน</t>
  </si>
  <si>
    <t>ภาษีเงินได้ของรายการที่อาจถูกจัดประเภทใหม่</t>
  </si>
  <si>
    <t xml:space="preserve">   ไว้ในกำไรหรือขาดทุนในภายหลัง </t>
  </si>
  <si>
    <t>รวมรายการที่อาจถูกจัดประเภทใหม่ไว้ใน</t>
  </si>
  <si>
    <t>รายการที่จะไม่ถูกจัดประเภทใหม่ไว้ใน</t>
  </si>
  <si>
    <t>ผลกำไร (ขาดทุน) จากการวัดมูลค่าใหม่</t>
  </si>
  <si>
    <t xml:space="preserve">   ของผลประโยชน์พนักงานที่กำหนดไว้</t>
  </si>
  <si>
    <t>ภาษีเงินได้ของรายการที่จะไม่ถูกจัดประเภทใหม่</t>
  </si>
  <si>
    <t>รวมรายการที่จะไม่ถูกจัดประเภทใหม่ไว้ใน</t>
  </si>
  <si>
    <t>ปรับรายการที่กระทบกำไรเป็นเงินสดรับ (จ่าย)</t>
  </si>
  <si>
    <t xml:space="preserve">   อาคาร และอุปกรณ์ อสังหาริมทรัพย์เพื่อ</t>
  </si>
  <si>
    <t>(กำไร) ขาดทุนจากอัตราแลกเปลี่ยนที่ยังไม่เกิดขึ้น</t>
  </si>
  <si>
    <t>กระแสเงินสดสุทธิได้มาจาก (ใช้ไปใน) กิจกรรมดำเนินงาน</t>
  </si>
  <si>
    <t>เงินสดจ่ายเพื่อซื้อเงินลงทุน</t>
  </si>
  <si>
    <t>เงินสดรับจากการขายเงินลงทุน</t>
  </si>
  <si>
    <t>เงินสดจ่ายเพื่อซื้อที่ดิน อาคารและอุปกรณ์</t>
  </si>
  <si>
    <t>เงินสดรับจากการขายที่ดิน อาคารและอุปกรณ์</t>
  </si>
  <si>
    <t xml:space="preserve">เงินสดจ่ายเพื่อซื้อสินทรัพย์ไม่มีตัวตนอื่น </t>
  </si>
  <si>
    <t xml:space="preserve">เงินสดรับจากการขายสินทรัพย์ไม่มีตัวตนอื่น </t>
  </si>
  <si>
    <t>กระแสเงินสดสุทธิได้มาจาก (ใช้ไปใน) กิจกรรมลงทุน</t>
  </si>
  <si>
    <t>เงินสดที่ผู้เช่าจ่ายเพื่อลดจำนวนหนี้สินซึ่งเกิดขึ้น</t>
  </si>
  <si>
    <t xml:space="preserve">   จากสัญญาเช่าการเงิน</t>
  </si>
  <si>
    <t>เงินสดจ่ายเพื่อชำระคืนหุ้นกู้</t>
  </si>
  <si>
    <t>ดอกเบี้ยจ่าย</t>
  </si>
  <si>
    <t>กระแสเงินสดสุทธิได้มาจาก (ใช้ไปใน) กิจกรรมจัดหาเงิน</t>
  </si>
  <si>
    <t xml:space="preserve">เงินสดและรายการเทียบเท่าเงินสดลดลงสุทธิ 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</si>
  <si>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</si>
  <si>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</si>
  <si>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</si>
  <si>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</si>
  <si>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</si>
  <si>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รายการที่ไม่ใช่เงินสด</t>
  </si>
  <si>
    <t>งบกำไรขาดทุนเบ็ดเสร็จ (ต่อ) (ไม่ได้ตรวจสอบ)</t>
  </si>
  <si>
    <t>เงินปันผลจ่ายให้ส่วนได้เสียที่ไม่มีอำนาจควบคุม</t>
  </si>
  <si>
    <t>กำไร (ขาดทุน) เบ็ดเสร็จอื่นสำหรับงวด</t>
  </si>
  <si>
    <t xml:space="preserve">   การเปลี่ยนแปลงในส่วนได้เสียของบริษัทย่อยและบริษัทร่วม</t>
  </si>
  <si>
    <t>ค่าใช้จ่ายในการออกหุ้นกู้ด้อยสิทธิที่มีลักษณะคล้ายทุน</t>
  </si>
  <si>
    <t>ของบริษัท</t>
  </si>
  <si>
    <t xml:space="preserve">ผลขาดทุน (กลับรายการผลขาดทุน) </t>
  </si>
  <si>
    <t>เงินสดรับจาก (จ่ายชำระ) ต้นทุนธุรกรรมทางการเงิน</t>
  </si>
  <si>
    <t xml:space="preserve">ณ  วันที่  31  มีนาคม  2560  กลุ่มบริษัทและบริษัทมีเงินปันผลค้างรับเป็นจำนวนเงิน  256  ล้านบาท  และ 3,150  ล้านบาท </t>
  </si>
  <si>
    <t>กลับรายการขาดทุนจากการด้อยค่าของอาคาร</t>
  </si>
  <si>
    <t xml:space="preserve">   และอุปกรณ์</t>
  </si>
  <si>
    <t>เงินสดรับจากการออกหุ้นกู้ด้อยสิทธิ</t>
  </si>
  <si>
    <t xml:space="preserve">   ที่มีลักษณะคล้ายทุน</t>
  </si>
  <si>
    <t>เงินสดรับจากเงินกู้ยืมระยะยาวจากสถาบันการเงิน</t>
  </si>
  <si>
    <t>ส่วนของกำไร (ขาดทุน) เบ็ดเสร็จรวมที่เป็นของ</t>
  </si>
  <si>
    <t xml:space="preserve">ขาดทุนจากการขายและตัดจำหน่ายที่ดิน </t>
  </si>
  <si>
    <t>จ่ายเงินปันผลของบริษัทสุทธิจากส่วนที่เป็นของ</t>
  </si>
  <si>
    <t xml:space="preserve">   หุ้นทุนซื้อคืนที่ถือโดยบริษัทย่อย</t>
  </si>
  <si>
    <t>เงินสดรับจากการออกหุ้นสามัญเพิ่มทุน</t>
  </si>
  <si>
    <t>เงินสดและรายการเทียบเท่าเงินสดลดลงสุทธิ</t>
  </si>
  <si>
    <t>เงินสดรับสุทธิจากการซื้อบริษัทย่อย</t>
  </si>
  <si>
    <t>เงินสดรับจาก (จ่ายเพื่อซื้อ) เงินลงทุนชั่วคราว</t>
  </si>
  <si>
    <t xml:space="preserve">เงินสดรับจาก (จ่ายเพื่อชำระคืน) ตั๋วแลกเงิน </t>
  </si>
  <si>
    <t>เงินจ่ายล่วงหน้าค่าซื้อเงินลงทุน</t>
  </si>
  <si>
    <t>เงินสดจ่ายเพื่อชำระเงินกู้ยืมระยะยาวจากสถาบันการเงิน</t>
  </si>
  <si>
    <t>เงินสดรับจาก (จ่ายเพื่อชำระคืน) เงินกู้ยืมระยะสั้น</t>
  </si>
  <si>
    <t xml:space="preserve">   จากการร่วมค้า</t>
  </si>
  <si>
    <t xml:space="preserve">   จากสถาบันการเงิน</t>
  </si>
  <si>
    <t>การเปลี่ยนแปลงในมูลค่ายุติธรรมของ</t>
  </si>
  <si>
    <t>ผลต่างของ</t>
  </si>
  <si>
    <t>อัตราแลกเปลี่ยน</t>
  </si>
  <si>
    <t>จากการแปลงค่า</t>
  </si>
  <si>
    <t>งบการเงิน</t>
  </si>
  <si>
    <t xml:space="preserve">     - ขาดทุนจากการวัดมูลค่าใหม่ของ</t>
  </si>
  <si>
    <t xml:space="preserve">           ผลประโยชน์พนักงานที่กำหนดไว้</t>
  </si>
  <si>
    <t xml:space="preserve">     - กำไรจากการวัดมูลค่าใหม่ของ</t>
  </si>
  <si>
    <t xml:space="preserve">         ผลประโยชน์พนักงานที่กำหนดไว้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</si>
</sst>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  <numFmt numFmtId="168" formatCode="[$-409]dddd\,\ mmmm\ dd\,\ yyyy"/>
    <numFmt numFmtId="169" formatCode="[$-409]h:mm:ss\ AM/PM"/>
    <numFmt numFmtId="170" formatCode="_(* #,##0.0_);_(* \(#,##0.0\);_(* &quot;-&quot;_);_(@_)"/>
    <numFmt numFmtId="171" formatCode="_(* #,##0.00_);_(* \(#,##0.00\);_(* &quot;-&quot;_);_(@_)"/>
    <numFmt numFmtId="172" formatCode="_(* #,##0.0_);_(* \(#,##0.0\);_(* &quot;-&quot;??_);_(@_)"/>
    <numFmt numFmtId="173" formatCode="0.0%"/>
  </numFmts>
  <fonts count="52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sz val="14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0" xfId="42" applyNumberFormat="1" applyFont="1" applyFill="1" applyAlignment="1">
      <alignment/>
    </xf>
    <xf numFmtId="43" fontId="0" fillId="0" borderId="0" xfId="42" applyFont="1" applyFill="1" applyAlignment="1">
      <alignment horizontal="right"/>
    </xf>
    <xf numFmtId="165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64" fontId="0" fillId="0" borderId="0" xfId="42" applyNumberFormat="1" applyFont="1" applyFill="1" applyAlignment="1">
      <alignment horizontal="right"/>
    </xf>
    <xf numFmtId="164" fontId="0" fillId="0" borderId="0" xfId="42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8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165" fontId="4" fillId="0" borderId="1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10" xfId="42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Fill="1" applyAlignment="1">
      <alignment/>
    </xf>
    <xf numFmtId="164" fontId="0" fillId="0" borderId="12" xfId="42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1" fontId="4" fillId="0" borderId="10" xfId="42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4" fontId="7" fillId="0" borderId="0" xfId="42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37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3" fontId="0" fillId="0" borderId="0" xfId="45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3" fontId="4" fillId="0" borderId="0" xfId="45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7" fillId="0" borderId="0" xfId="45" applyNumberFormat="1" applyFont="1" applyFill="1" applyBorder="1" applyAlignment="1">
      <alignment horizontal="right"/>
    </xf>
    <xf numFmtId="43" fontId="7" fillId="0" borderId="0" xfId="45" applyFont="1" applyFill="1" applyAlignment="1">
      <alignment horizontal="right"/>
    </xf>
    <xf numFmtId="43" fontId="7" fillId="0" borderId="0" xfId="45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43" fontId="8" fillId="0" borderId="14" xfId="45" applyFont="1" applyFill="1" applyBorder="1" applyAlignment="1">
      <alignment horizontal="right"/>
    </xf>
    <xf numFmtId="43" fontId="8" fillId="0" borderId="0" xfId="45" applyFont="1" applyFill="1" applyAlignment="1">
      <alignment horizontal="right"/>
    </xf>
    <xf numFmtId="43" fontId="8" fillId="0" borderId="0" xfId="45" applyFont="1" applyFill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41" fontId="4" fillId="0" borderId="10" xfId="45" applyNumberFormat="1" applyFont="1" applyFill="1" applyBorder="1" applyAlignment="1">
      <alignment horizontal="right"/>
    </xf>
    <xf numFmtId="164" fontId="8" fillId="0" borderId="0" xfId="45" applyNumberFormat="1" applyFont="1" applyFill="1" applyBorder="1" applyAlignment="1">
      <alignment horizontal="right"/>
    </xf>
    <xf numFmtId="41" fontId="4" fillId="0" borderId="0" xfId="45" applyNumberFormat="1" applyFont="1" applyFill="1" applyBorder="1" applyAlignment="1">
      <alignment horizontal="right"/>
    </xf>
    <xf numFmtId="164" fontId="7" fillId="0" borderId="10" xfId="45" applyNumberFormat="1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41" fontId="0" fillId="0" borderId="13" xfId="4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 quotePrefix="1">
      <alignment/>
    </xf>
    <xf numFmtId="0" fontId="13" fillId="0" borderId="0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>
      <alignment horizontal="left"/>
    </xf>
    <xf numFmtId="43" fontId="0" fillId="0" borderId="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1" fontId="0" fillId="0" borderId="0" xfId="42" applyNumberFormat="1" applyFont="1" applyFill="1" applyAlignment="1">
      <alignment horizontal="right"/>
    </xf>
    <xf numFmtId="164" fontId="0" fillId="0" borderId="10" xfId="42" applyNumberFormat="1" applyFont="1" applyFill="1" applyBorder="1" applyAlignment="1">
      <alignment horizontal="right"/>
    </xf>
    <xf numFmtId="164" fontId="4" fillId="0" borderId="11" xfId="42" applyNumberFormat="1" applyFont="1" applyFill="1" applyBorder="1" applyAlignment="1">
      <alignment/>
    </xf>
    <xf numFmtId="167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14" xfId="42" applyNumberFormat="1" applyFont="1" applyFill="1" applyBorder="1" applyAlignment="1">
      <alignment/>
    </xf>
    <xf numFmtId="164" fontId="4" fillId="0" borderId="10" xfId="42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1" fontId="4" fillId="0" borderId="13" xfId="45" applyNumberFormat="1" applyFont="1" applyFill="1" applyBorder="1" applyAlignment="1">
      <alignment horizontal="right"/>
    </xf>
    <xf numFmtId="164" fontId="4" fillId="0" borderId="12" xfId="42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5" fontId="0" fillId="0" borderId="0" xfId="0" applyNumberFormat="1" applyFont="1" applyBorder="1" applyAlignment="1">
      <alignment/>
    </xf>
    <xf numFmtId="165" fontId="7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5" fillId="0" borderId="0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164" fontId="5" fillId="0" borderId="0" xfId="45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/>
    </xf>
    <xf numFmtId="41" fontId="0" fillId="0" borderId="0" xfId="45" applyNumberFormat="1" applyFont="1" applyFill="1" applyBorder="1" applyAlignment="1">
      <alignment horizontal="right"/>
    </xf>
    <xf numFmtId="164" fontId="4" fillId="0" borderId="0" xfId="42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4" fontId="7" fillId="0" borderId="10" xfId="42" applyNumberFormat="1" applyFont="1" applyFill="1" applyBorder="1" applyAlignment="1">
      <alignment/>
    </xf>
    <xf numFmtId="44" fontId="0" fillId="0" borderId="10" xfId="0" applyNumberForma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5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4" fontId="0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164" fontId="5" fillId="0" borderId="0" xfId="45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horizontal="center"/>
    </xf>
    <xf numFmtId="10" fontId="0" fillId="0" borderId="0" xfId="63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14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zoomScaleSheetLayoutView="100" zoomScalePageLayoutView="0" workbookViewId="0" topLeftCell="A1">
      <selection activeCell="E12" sqref="E12"/>
    </sheetView>
  </sheetViews>
  <sheetFormatPr defaultColWidth="9.140625" defaultRowHeight="22.5" customHeight="1"/>
  <cols>
    <col min="1" max="1" width="35.57421875" style="80" customWidth="1"/>
    <col min="2" max="2" width="8.28125" style="2" customWidth="1"/>
    <col min="3" max="3" width="1.28515625" style="3" customWidth="1"/>
    <col min="4" max="4" width="14.00390625" style="3" customWidth="1"/>
    <col min="5" max="5" width="1.28515625" style="3" customWidth="1"/>
    <col min="6" max="6" width="14.00390625" style="3" customWidth="1"/>
    <col min="7" max="7" width="1.28515625" style="3" customWidth="1"/>
    <col min="8" max="8" width="14.00390625" style="3" customWidth="1"/>
    <col min="9" max="9" width="1.421875" style="3" customWidth="1"/>
    <col min="10" max="10" width="14.00390625" style="3" customWidth="1"/>
    <col min="11" max="16384" width="9.140625" style="3" customWidth="1"/>
  </cols>
  <sheetData>
    <row r="1" ht="22.5" customHeight="1">
      <c r="A1" s="77" t="s">
        <v>38</v>
      </c>
    </row>
    <row r="2" ht="22.5" customHeight="1">
      <c r="A2" s="77" t="s">
        <v>89</v>
      </c>
    </row>
    <row r="3" spans="1:10" ht="22.5" customHeight="1">
      <c r="A3" s="83"/>
      <c r="J3" s="192" t="s">
        <v>85</v>
      </c>
    </row>
    <row r="4" spans="2:10" ht="22.5" customHeight="1">
      <c r="B4" s="17"/>
      <c r="C4" s="17"/>
      <c r="D4" s="211" t="s">
        <v>39</v>
      </c>
      <c r="E4" s="211"/>
      <c r="F4" s="211"/>
      <c r="G4" s="81"/>
      <c r="H4" s="211" t="s">
        <v>37</v>
      </c>
      <c r="I4" s="211"/>
      <c r="J4" s="211"/>
    </row>
    <row r="5" spans="3:10" ht="22.5" customHeight="1">
      <c r="C5" s="82"/>
      <c r="D5" s="99" t="s">
        <v>185</v>
      </c>
      <c r="E5" s="82"/>
      <c r="F5" s="48" t="s">
        <v>138</v>
      </c>
      <c r="G5" s="48"/>
      <c r="H5" s="99" t="s">
        <v>185</v>
      </c>
      <c r="I5" s="82"/>
      <c r="J5" s="48" t="s">
        <v>138</v>
      </c>
    </row>
    <row r="6" spans="1:10" ht="22.5" customHeight="1">
      <c r="A6" s="77" t="s">
        <v>0</v>
      </c>
      <c r="B6" s="17" t="s">
        <v>1</v>
      </c>
      <c r="C6" s="82"/>
      <c r="D6" s="48">
        <v>2560</v>
      </c>
      <c r="E6" s="82"/>
      <c r="F6" s="99" t="s">
        <v>186</v>
      </c>
      <c r="G6" s="48"/>
      <c r="H6" s="48">
        <v>2560</v>
      </c>
      <c r="I6" s="82"/>
      <c r="J6" s="99" t="s">
        <v>186</v>
      </c>
    </row>
    <row r="7" spans="1:10" ht="22.5" customHeight="1">
      <c r="A7" s="77"/>
      <c r="B7" s="17"/>
      <c r="C7" s="82"/>
      <c r="D7" s="191" t="s">
        <v>218</v>
      </c>
      <c r="E7" s="82"/>
      <c r="F7" s="149"/>
      <c r="G7" s="48"/>
      <c r="H7" s="191" t="s">
        <v>218</v>
      </c>
      <c r="I7" s="82"/>
      <c r="J7" s="149"/>
    </row>
    <row r="8" spans="1:10" ht="22.5" customHeight="1">
      <c r="A8" s="77"/>
      <c r="B8" s="17"/>
      <c r="C8" s="82"/>
      <c r="D8" s="48"/>
      <c r="E8" s="82"/>
      <c r="F8" s="48"/>
      <c r="G8" s="48"/>
      <c r="H8" s="48"/>
      <c r="I8" s="82"/>
      <c r="J8" s="48"/>
    </row>
    <row r="9" spans="1:10" ht="22.5" customHeight="1">
      <c r="A9" s="100" t="s">
        <v>139</v>
      </c>
      <c r="C9" s="12"/>
      <c r="D9" s="36"/>
      <c r="E9" s="36"/>
      <c r="F9" s="36"/>
      <c r="G9" s="36"/>
      <c r="H9" s="36"/>
      <c r="I9" s="36"/>
      <c r="J9" s="36"/>
    </row>
    <row r="10" spans="1:10" ht="22.5" customHeight="1">
      <c r="A10" s="80" t="s">
        <v>2</v>
      </c>
      <c r="C10" s="12"/>
      <c r="D10" s="12">
        <v>29099115</v>
      </c>
      <c r="E10" s="12"/>
      <c r="F10" s="12">
        <v>34100378</v>
      </c>
      <c r="G10" s="12"/>
      <c r="H10" s="8">
        <v>3639737</v>
      </c>
      <c r="I10" s="12"/>
      <c r="J10" s="8">
        <v>9067360</v>
      </c>
    </row>
    <row r="11" spans="1:10" ht="22.5" customHeight="1">
      <c r="A11" s="80" t="s">
        <v>167</v>
      </c>
      <c r="C11" s="12"/>
      <c r="D11" s="12">
        <v>4500420</v>
      </c>
      <c r="E11" s="12"/>
      <c r="F11" s="12">
        <v>6756586</v>
      </c>
      <c r="G11" s="12"/>
      <c r="H11" s="101">
        <v>0</v>
      </c>
      <c r="I11" s="12"/>
      <c r="J11" s="101">
        <v>0</v>
      </c>
    </row>
    <row r="12" spans="1:10" ht="22.5" customHeight="1">
      <c r="A12" s="80" t="s">
        <v>140</v>
      </c>
      <c r="B12" s="2">
        <v>5</v>
      </c>
      <c r="C12" s="12"/>
      <c r="D12" s="12">
        <v>30706587</v>
      </c>
      <c r="E12" s="12"/>
      <c r="F12" s="12">
        <v>30678922</v>
      </c>
      <c r="G12" s="12"/>
      <c r="H12" s="34">
        <v>3448388</v>
      </c>
      <c r="I12" s="12"/>
      <c r="J12" s="34">
        <v>3551428</v>
      </c>
    </row>
    <row r="13" spans="1:10" ht="22.5" customHeight="1">
      <c r="A13" s="91" t="s">
        <v>40</v>
      </c>
      <c r="B13" s="2">
        <v>4</v>
      </c>
      <c r="C13" s="12"/>
      <c r="D13" s="101" t="s">
        <v>102</v>
      </c>
      <c r="E13" s="12"/>
      <c r="F13" s="101">
        <v>0</v>
      </c>
      <c r="G13" s="12"/>
      <c r="H13" s="34">
        <v>27780600</v>
      </c>
      <c r="I13" s="12"/>
      <c r="J13" s="8">
        <v>34582797</v>
      </c>
    </row>
    <row r="14" spans="1:10" ht="22.5" customHeight="1">
      <c r="A14" s="91" t="s">
        <v>220</v>
      </c>
      <c r="B14" s="2">
        <v>4</v>
      </c>
      <c r="C14" s="12"/>
      <c r="D14" s="101">
        <v>1500</v>
      </c>
      <c r="E14" s="12"/>
      <c r="F14" s="101" t="s">
        <v>102</v>
      </c>
      <c r="G14" s="12"/>
      <c r="H14" s="101" t="s">
        <v>102</v>
      </c>
      <c r="I14" s="12"/>
      <c r="J14" s="101" t="s">
        <v>102</v>
      </c>
    </row>
    <row r="15" spans="1:10" ht="22.5" customHeight="1">
      <c r="A15" s="37" t="s">
        <v>45</v>
      </c>
      <c r="C15" s="12"/>
      <c r="D15" s="35"/>
      <c r="E15" s="12"/>
      <c r="F15" s="35"/>
      <c r="G15" s="12"/>
      <c r="H15" s="101"/>
      <c r="I15" s="12"/>
      <c r="J15" s="101"/>
    </row>
    <row r="16" spans="1:10" ht="22.5" customHeight="1">
      <c r="A16" s="37" t="s">
        <v>75</v>
      </c>
      <c r="B16" s="2">
        <v>4</v>
      </c>
      <c r="C16" s="12"/>
      <c r="D16" s="101" t="s">
        <v>102</v>
      </c>
      <c r="E16" s="12"/>
      <c r="F16" s="101">
        <v>0</v>
      </c>
      <c r="G16" s="12"/>
      <c r="H16" s="8">
        <v>880534</v>
      </c>
      <c r="I16" s="12"/>
      <c r="J16" s="8">
        <v>866785</v>
      </c>
    </row>
    <row r="17" spans="1:10" ht="22.5" customHeight="1">
      <c r="A17" s="27" t="s">
        <v>3</v>
      </c>
      <c r="C17" s="12"/>
      <c r="D17" s="12">
        <v>56343054</v>
      </c>
      <c r="E17" s="12"/>
      <c r="F17" s="12">
        <v>54991065</v>
      </c>
      <c r="G17" s="12"/>
      <c r="H17" s="8">
        <v>3017360</v>
      </c>
      <c r="I17" s="12"/>
      <c r="J17" s="8">
        <v>3026138</v>
      </c>
    </row>
    <row r="18" spans="1:10" ht="22.5" customHeight="1">
      <c r="A18" s="31" t="s">
        <v>121</v>
      </c>
      <c r="C18" s="12"/>
      <c r="D18" s="12">
        <v>28711193</v>
      </c>
      <c r="E18" s="12"/>
      <c r="F18" s="12">
        <v>29177777</v>
      </c>
      <c r="G18" s="12"/>
      <c r="H18" s="8">
        <v>1432211</v>
      </c>
      <c r="I18" s="12"/>
      <c r="J18" s="8">
        <v>1153521</v>
      </c>
    </row>
    <row r="19" spans="1:10" ht="22.5" customHeight="1">
      <c r="A19" s="27" t="s">
        <v>80</v>
      </c>
      <c r="C19" s="12"/>
      <c r="D19" s="12">
        <v>4052468</v>
      </c>
      <c r="E19" s="12"/>
      <c r="F19" s="12">
        <v>3440623</v>
      </c>
      <c r="G19" s="12"/>
      <c r="H19" s="101">
        <v>0</v>
      </c>
      <c r="I19" s="12"/>
      <c r="J19" s="101">
        <v>0</v>
      </c>
    </row>
    <row r="20" spans="1:10" ht="22.5" customHeight="1">
      <c r="A20" s="27" t="s">
        <v>81</v>
      </c>
      <c r="C20" s="12"/>
      <c r="D20" s="12">
        <v>2488670</v>
      </c>
      <c r="E20" s="12"/>
      <c r="F20" s="12">
        <v>2127342</v>
      </c>
      <c r="G20" s="12"/>
      <c r="H20" s="8">
        <v>235200</v>
      </c>
      <c r="I20" s="12"/>
      <c r="J20" s="8">
        <v>199387</v>
      </c>
    </row>
    <row r="21" spans="1:10" ht="22.5" customHeight="1">
      <c r="A21" s="31" t="s">
        <v>131</v>
      </c>
      <c r="B21" s="2">
        <v>4</v>
      </c>
      <c r="C21" s="12"/>
      <c r="D21" s="12">
        <v>255615</v>
      </c>
      <c r="E21" s="12"/>
      <c r="F21" s="12">
        <v>176668</v>
      </c>
      <c r="G21" s="12"/>
      <c r="H21" s="101">
        <v>3150000</v>
      </c>
      <c r="I21" s="12"/>
      <c r="J21" s="101">
        <v>0</v>
      </c>
    </row>
    <row r="22" spans="1:10" ht="22.5" customHeight="1">
      <c r="A22" s="80" t="s">
        <v>76</v>
      </c>
      <c r="C22" s="12"/>
      <c r="D22" s="103"/>
      <c r="E22" s="12"/>
      <c r="F22" s="103"/>
      <c r="G22" s="12"/>
      <c r="H22" s="8"/>
      <c r="I22" s="12"/>
      <c r="J22" s="8"/>
    </row>
    <row r="23" spans="1:10" ht="22.5" customHeight="1">
      <c r="A23" s="27" t="s">
        <v>77</v>
      </c>
      <c r="C23" s="12"/>
      <c r="D23" s="12">
        <v>695190</v>
      </c>
      <c r="E23" s="12"/>
      <c r="F23" s="12">
        <v>1472236</v>
      </c>
      <c r="G23" s="12"/>
      <c r="H23" s="101">
        <v>0</v>
      </c>
      <c r="I23" s="12"/>
      <c r="J23" s="101">
        <v>0</v>
      </c>
    </row>
    <row r="24" spans="1:10" ht="22.5" customHeight="1">
      <c r="A24" s="27" t="s">
        <v>4</v>
      </c>
      <c r="C24" s="12"/>
      <c r="D24" s="104">
        <v>4870126</v>
      </c>
      <c r="E24" s="12"/>
      <c r="F24" s="104">
        <v>3447272</v>
      </c>
      <c r="G24" s="12"/>
      <c r="H24" s="26">
        <v>309082</v>
      </c>
      <c r="I24" s="12"/>
      <c r="J24" s="26">
        <v>235587</v>
      </c>
    </row>
    <row r="25" spans="1:10" s="4" customFormat="1" ht="22.5" customHeight="1">
      <c r="A25" s="83" t="s">
        <v>5</v>
      </c>
      <c r="B25" s="11"/>
      <c r="C25" s="15"/>
      <c r="D25" s="85">
        <f>SUM(D9:D24)</f>
        <v>161723938</v>
      </c>
      <c r="E25" s="15"/>
      <c r="F25" s="85">
        <f>SUM(F9:F24)</f>
        <v>166368869</v>
      </c>
      <c r="G25" s="15"/>
      <c r="H25" s="85">
        <f>SUM(H10:H24)</f>
        <v>43893112</v>
      </c>
      <c r="I25" s="15"/>
      <c r="J25" s="85">
        <f>SUM(J10:J24)</f>
        <v>52683003</v>
      </c>
    </row>
    <row r="26" spans="1:10" s="4" customFormat="1" ht="22.5" customHeight="1">
      <c r="A26" s="83"/>
      <c r="B26" s="11"/>
      <c r="C26" s="15"/>
      <c r="D26" s="59"/>
      <c r="E26" s="15"/>
      <c r="F26" s="59"/>
      <c r="G26" s="15"/>
      <c r="H26" s="59"/>
      <c r="I26" s="15"/>
      <c r="J26" s="59"/>
    </row>
    <row r="27" ht="22.5" customHeight="1">
      <c r="A27" s="77" t="s">
        <v>38</v>
      </c>
    </row>
    <row r="28" ht="22.5" customHeight="1">
      <c r="A28" s="77" t="s">
        <v>89</v>
      </c>
    </row>
    <row r="29" spans="1:10" ht="22.5" customHeight="1">
      <c r="A29" s="83"/>
      <c r="J29" s="192" t="s">
        <v>85</v>
      </c>
    </row>
    <row r="30" spans="2:10" ht="22.5" customHeight="1">
      <c r="B30" s="17"/>
      <c r="C30" s="17"/>
      <c r="D30" s="211" t="s">
        <v>39</v>
      </c>
      <c r="E30" s="211"/>
      <c r="F30" s="211"/>
      <c r="G30" s="81"/>
      <c r="H30" s="211" t="s">
        <v>37</v>
      </c>
      <c r="I30" s="211"/>
      <c r="J30" s="211"/>
    </row>
    <row r="31" spans="1:10" ht="22.5" customHeight="1">
      <c r="A31" s="3"/>
      <c r="B31" s="3"/>
      <c r="C31" s="82"/>
      <c r="D31" s="99" t="s">
        <v>185</v>
      </c>
      <c r="E31" s="82"/>
      <c r="F31" s="48" t="s">
        <v>138</v>
      </c>
      <c r="G31" s="48"/>
      <c r="H31" s="99" t="s">
        <v>185</v>
      </c>
      <c r="I31" s="82"/>
      <c r="J31" s="48" t="s">
        <v>138</v>
      </c>
    </row>
    <row r="32" spans="1:10" ht="22.5" customHeight="1">
      <c r="A32" s="77" t="s">
        <v>82</v>
      </c>
      <c r="B32" s="17" t="s">
        <v>1</v>
      </c>
      <c r="C32" s="82"/>
      <c r="D32" s="48">
        <v>2560</v>
      </c>
      <c r="E32" s="82"/>
      <c r="F32" s="99" t="s">
        <v>186</v>
      </c>
      <c r="G32" s="48"/>
      <c r="H32" s="48">
        <v>2560</v>
      </c>
      <c r="I32" s="82"/>
      <c r="J32" s="99" t="s">
        <v>186</v>
      </c>
    </row>
    <row r="33" spans="1:10" ht="22.5" customHeight="1">
      <c r="A33" s="77"/>
      <c r="B33" s="17"/>
      <c r="C33" s="82"/>
      <c r="D33" s="54" t="s">
        <v>218</v>
      </c>
      <c r="E33" s="82"/>
      <c r="F33" s="149"/>
      <c r="G33" s="48"/>
      <c r="H33" s="54" t="s">
        <v>218</v>
      </c>
      <c r="I33" s="82"/>
      <c r="J33" s="149"/>
    </row>
    <row r="34" spans="1:10" ht="22.5" customHeight="1">
      <c r="A34" s="77"/>
      <c r="B34" s="17"/>
      <c r="C34" s="82"/>
      <c r="D34" s="48"/>
      <c r="E34" s="82"/>
      <c r="F34" s="48"/>
      <c r="G34" s="48"/>
      <c r="H34" s="48"/>
      <c r="I34" s="82"/>
      <c r="J34" s="48"/>
    </row>
    <row r="35" spans="1:10" ht="22.5" customHeight="1">
      <c r="A35" s="100" t="s">
        <v>6</v>
      </c>
      <c r="C35" s="12"/>
      <c r="D35" s="36"/>
      <c r="E35" s="36"/>
      <c r="F35" s="36"/>
      <c r="G35" s="36"/>
      <c r="H35" s="36"/>
      <c r="I35" s="36"/>
      <c r="J35" s="36"/>
    </row>
    <row r="36" spans="1:10" ht="22.5" customHeight="1">
      <c r="A36" s="37" t="s">
        <v>90</v>
      </c>
      <c r="B36" s="2">
        <v>6</v>
      </c>
      <c r="C36" s="12"/>
      <c r="D36" s="25">
        <v>4994230</v>
      </c>
      <c r="E36" s="36"/>
      <c r="F36" s="25">
        <v>5265228</v>
      </c>
      <c r="G36" s="36"/>
      <c r="H36" s="38" t="s">
        <v>102</v>
      </c>
      <c r="I36" s="36"/>
      <c r="J36" s="38" t="s">
        <v>102</v>
      </c>
    </row>
    <row r="37" spans="1:10" ht="22.5" customHeight="1">
      <c r="A37" s="91" t="s">
        <v>62</v>
      </c>
      <c r="B37" s="2">
        <v>7</v>
      </c>
      <c r="C37" s="12"/>
      <c r="D37" s="38" t="s">
        <v>102</v>
      </c>
      <c r="E37" s="12"/>
      <c r="F37" s="38" t="s">
        <v>102</v>
      </c>
      <c r="G37" s="12"/>
      <c r="H37" s="23">
        <v>127802154</v>
      </c>
      <c r="I37" s="12"/>
      <c r="J37" s="23">
        <v>120795534</v>
      </c>
    </row>
    <row r="38" spans="1:10" ht="22.5" customHeight="1">
      <c r="A38" s="146" t="s">
        <v>177</v>
      </c>
      <c r="B38" s="2">
        <v>8</v>
      </c>
      <c r="C38" s="12"/>
      <c r="D38" s="25">
        <v>81010857</v>
      </c>
      <c r="E38" s="12"/>
      <c r="F38" s="25">
        <v>75785532</v>
      </c>
      <c r="G38" s="12"/>
      <c r="H38" s="36">
        <v>334809</v>
      </c>
      <c r="I38" s="12"/>
      <c r="J38" s="36">
        <v>334809</v>
      </c>
    </row>
    <row r="39" spans="1:10" ht="22.5" customHeight="1">
      <c r="A39" s="37" t="s">
        <v>178</v>
      </c>
      <c r="B39" s="2">
        <v>9</v>
      </c>
      <c r="C39" s="12"/>
      <c r="D39" s="25">
        <v>4640567</v>
      </c>
      <c r="E39" s="12"/>
      <c r="F39" s="25">
        <v>4581774</v>
      </c>
      <c r="G39" s="12"/>
      <c r="H39" s="38" t="s">
        <v>102</v>
      </c>
      <c r="I39" s="36"/>
      <c r="J39" s="38" t="s">
        <v>102</v>
      </c>
    </row>
    <row r="40" spans="1:10" ht="22.5" customHeight="1">
      <c r="A40" s="37" t="s">
        <v>63</v>
      </c>
      <c r="B40" s="2">
        <v>10</v>
      </c>
      <c r="C40" s="12"/>
      <c r="D40" s="8">
        <v>1576274</v>
      </c>
      <c r="E40" s="12"/>
      <c r="F40" s="8">
        <v>1604989</v>
      </c>
      <c r="G40" s="12"/>
      <c r="H40" s="36">
        <v>678170</v>
      </c>
      <c r="I40" s="12"/>
      <c r="J40" s="36">
        <v>678170</v>
      </c>
    </row>
    <row r="41" spans="1:10" ht="22.5" customHeight="1">
      <c r="A41" s="37" t="s">
        <v>124</v>
      </c>
      <c r="C41" s="12"/>
      <c r="D41" s="8">
        <v>442047</v>
      </c>
      <c r="E41" s="12"/>
      <c r="F41" s="8">
        <v>420565</v>
      </c>
      <c r="G41" s="12"/>
      <c r="H41" s="38">
        <v>168838</v>
      </c>
      <c r="I41" s="36"/>
      <c r="J41" s="38" t="s">
        <v>102</v>
      </c>
    </row>
    <row r="42" spans="1:10" ht="22.5" customHeight="1">
      <c r="A42" s="80" t="s">
        <v>45</v>
      </c>
      <c r="B42" s="2">
        <v>4</v>
      </c>
      <c r="C42" s="12"/>
      <c r="D42" s="38" t="s">
        <v>102</v>
      </c>
      <c r="E42" s="12"/>
      <c r="F42" s="38" t="s">
        <v>102</v>
      </c>
      <c r="G42" s="12"/>
      <c r="H42" s="38">
        <v>17202881</v>
      </c>
      <c r="I42" s="12"/>
      <c r="J42" s="36">
        <v>6012844</v>
      </c>
    </row>
    <row r="43" spans="1:10" ht="22.5" customHeight="1">
      <c r="A43" s="37" t="s">
        <v>91</v>
      </c>
      <c r="C43" s="12"/>
      <c r="D43" s="8">
        <v>1350488</v>
      </c>
      <c r="E43" s="12"/>
      <c r="F43" s="8">
        <v>1371945</v>
      </c>
      <c r="G43" s="12"/>
      <c r="H43" s="36">
        <v>199863</v>
      </c>
      <c r="I43" s="12"/>
      <c r="J43" s="36">
        <v>199863</v>
      </c>
    </row>
    <row r="44" spans="1:10" ht="22.5" customHeight="1">
      <c r="A44" s="37" t="s">
        <v>33</v>
      </c>
      <c r="C44" s="23"/>
      <c r="D44" s="8">
        <v>178850095</v>
      </c>
      <c r="E44" s="23"/>
      <c r="F44" s="8">
        <v>176176780</v>
      </c>
      <c r="G44" s="23"/>
      <c r="H44" s="36">
        <v>16965087</v>
      </c>
      <c r="I44" s="23"/>
      <c r="J44" s="36">
        <v>17071785</v>
      </c>
    </row>
    <row r="45" spans="1:10" ht="22.5" customHeight="1">
      <c r="A45" s="31" t="s">
        <v>122</v>
      </c>
      <c r="C45" s="23"/>
      <c r="D45" s="8">
        <v>7655876</v>
      </c>
      <c r="E45" s="23"/>
      <c r="F45" s="8">
        <v>7524720</v>
      </c>
      <c r="G45" s="23"/>
      <c r="H45" s="38" t="s">
        <v>102</v>
      </c>
      <c r="I45" s="36"/>
      <c r="J45" s="38" t="s">
        <v>102</v>
      </c>
    </row>
    <row r="46" spans="1:10" ht="22.5" customHeight="1">
      <c r="A46" s="37" t="s">
        <v>92</v>
      </c>
      <c r="C46" s="23"/>
      <c r="D46" s="8">
        <v>104670935</v>
      </c>
      <c r="E46" s="23"/>
      <c r="F46" s="8">
        <v>107491745</v>
      </c>
      <c r="G46" s="23"/>
      <c r="H46" s="38" t="s">
        <v>102</v>
      </c>
      <c r="I46" s="36"/>
      <c r="J46" s="38" t="s">
        <v>102</v>
      </c>
    </row>
    <row r="47" spans="1:10" ht="22.5" customHeight="1">
      <c r="A47" s="37" t="s">
        <v>141</v>
      </c>
      <c r="C47" s="12"/>
      <c r="D47" s="8">
        <v>17219025</v>
      </c>
      <c r="E47" s="12"/>
      <c r="F47" s="8">
        <v>18688277</v>
      </c>
      <c r="G47" s="12"/>
      <c r="H47" s="12">
        <v>37541</v>
      </c>
      <c r="I47" s="12"/>
      <c r="J47" s="12">
        <v>39573</v>
      </c>
    </row>
    <row r="48" spans="1:10" ht="22.5" customHeight="1">
      <c r="A48" s="80" t="s">
        <v>76</v>
      </c>
      <c r="C48" s="12"/>
      <c r="D48" s="8"/>
      <c r="E48" s="12"/>
      <c r="F48" s="8"/>
      <c r="G48" s="12"/>
      <c r="H48" s="12"/>
      <c r="I48" s="12"/>
      <c r="J48" s="12"/>
    </row>
    <row r="49" spans="1:10" ht="22.5" customHeight="1">
      <c r="A49" s="27" t="s">
        <v>77</v>
      </c>
      <c r="C49" s="8"/>
      <c r="D49" s="8">
        <v>1031</v>
      </c>
      <c r="E49" s="8"/>
      <c r="F49" s="8">
        <v>1076</v>
      </c>
      <c r="G49" s="8"/>
      <c r="H49" s="38" t="s">
        <v>102</v>
      </c>
      <c r="I49" s="36"/>
      <c r="J49" s="38" t="s">
        <v>102</v>
      </c>
    </row>
    <row r="50" spans="1:10" ht="22.5" customHeight="1">
      <c r="A50" s="80" t="s">
        <v>142</v>
      </c>
      <c r="C50" s="12"/>
      <c r="D50" s="8">
        <v>3518184</v>
      </c>
      <c r="E50" s="12"/>
      <c r="F50" s="8">
        <v>3302684</v>
      </c>
      <c r="G50" s="12"/>
      <c r="H50" s="86">
        <v>2596242</v>
      </c>
      <c r="I50" s="12"/>
      <c r="J50" s="86">
        <v>2331312</v>
      </c>
    </row>
    <row r="51" spans="1:10" ht="22.5" customHeight="1">
      <c r="A51" s="37" t="s">
        <v>183</v>
      </c>
      <c r="C51" s="12"/>
      <c r="D51" s="8">
        <v>7587498</v>
      </c>
      <c r="E51" s="12"/>
      <c r="F51" s="8">
        <v>7728437</v>
      </c>
      <c r="G51" s="12"/>
      <c r="H51" s="38" t="s">
        <v>102</v>
      </c>
      <c r="I51" s="36"/>
      <c r="J51" s="38" t="s">
        <v>102</v>
      </c>
    </row>
    <row r="52" spans="1:10" ht="22.5" customHeight="1">
      <c r="A52" s="80" t="s">
        <v>7</v>
      </c>
      <c r="B52" s="2">
        <v>18</v>
      </c>
      <c r="C52" s="12"/>
      <c r="D52" s="26">
        <v>4612003</v>
      </c>
      <c r="E52" s="12"/>
      <c r="F52" s="26">
        <v>5866409</v>
      </c>
      <c r="G52" s="12"/>
      <c r="H52" s="13">
        <v>1939646</v>
      </c>
      <c r="I52" s="12"/>
      <c r="J52" s="13">
        <v>223586</v>
      </c>
    </row>
    <row r="53" spans="1:10" s="4" customFormat="1" ht="22.5" customHeight="1">
      <c r="A53" s="83" t="s">
        <v>8</v>
      </c>
      <c r="B53" s="11"/>
      <c r="C53" s="15"/>
      <c r="D53" s="85">
        <f>SUM(D36:D52)</f>
        <v>418129110</v>
      </c>
      <c r="E53" s="15"/>
      <c r="F53" s="85">
        <f>SUM(F36:F52)</f>
        <v>415810161</v>
      </c>
      <c r="G53" s="15"/>
      <c r="H53" s="85">
        <f>SUM(H36:H52)</f>
        <v>167925231</v>
      </c>
      <c r="I53" s="15"/>
      <c r="J53" s="85">
        <f>SUM(J36:J52)</f>
        <v>147687476</v>
      </c>
    </row>
    <row r="54" spans="1:10" s="4" customFormat="1" ht="22.5" customHeight="1">
      <c r="A54" s="83"/>
      <c r="B54" s="11"/>
      <c r="C54" s="15"/>
      <c r="D54" s="15"/>
      <c r="E54" s="15"/>
      <c r="F54" s="15"/>
      <c r="G54" s="15"/>
      <c r="H54" s="15"/>
      <c r="I54" s="15"/>
      <c r="J54" s="15"/>
    </row>
    <row r="55" spans="1:10" s="4" customFormat="1" ht="22.5" customHeight="1" thickBot="1">
      <c r="A55" s="83" t="s">
        <v>9</v>
      </c>
      <c r="B55" s="11"/>
      <c r="C55" s="15"/>
      <c r="D55" s="106">
        <f>+D53+D25</f>
        <v>579853048</v>
      </c>
      <c r="E55" s="15"/>
      <c r="F55" s="106">
        <f>+F53+F25</f>
        <v>582179030</v>
      </c>
      <c r="G55" s="15"/>
      <c r="H55" s="106">
        <f>+H53+H25</f>
        <v>211818343</v>
      </c>
      <c r="I55" s="15"/>
      <c r="J55" s="106">
        <f>+J53+J25</f>
        <v>200370479</v>
      </c>
    </row>
    <row r="56" spans="1:10" s="4" customFormat="1" ht="22.5" customHeight="1" thickTop="1">
      <c r="A56" s="83"/>
      <c r="B56" s="11"/>
      <c r="C56" s="15"/>
      <c r="D56" s="59"/>
      <c r="E56" s="15"/>
      <c r="F56" s="59"/>
      <c r="G56" s="15"/>
      <c r="H56" s="59"/>
      <c r="I56" s="15"/>
      <c r="J56" s="59"/>
    </row>
    <row r="57" ht="22.5" customHeight="1">
      <c r="A57" s="77" t="s">
        <v>38</v>
      </c>
    </row>
    <row r="58" ht="22.5" customHeight="1">
      <c r="A58" s="77" t="s">
        <v>89</v>
      </c>
    </row>
    <row r="59" spans="1:10" ht="22.5" customHeight="1">
      <c r="A59" s="83"/>
      <c r="J59" s="192" t="s">
        <v>85</v>
      </c>
    </row>
    <row r="60" spans="2:10" ht="22.5" customHeight="1">
      <c r="B60" s="17"/>
      <c r="C60" s="17"/>
      <c r="D60" s="211" t="s">
        <v>39</v>
      </c>
      <c r="E60" s="211"/>
      <c r="F60" s="211"/>
      <c r="G60" s="81"/>
      <c r="H60" s="211" t="s">
        <v>37</v>
      </c>
      <c r="I60" s="211"/>
      <c r="J60" s="211"/>
    </row>
    <row r="61" spans="1:10" ht="22.5" customHeight="1">
      <c r="A61" s="3"/>
      <c r="B61" s="3"/>
      <c r="C61" s="82"/>
      <c r="D61" s="99" t="s">
        <v>185</v>
      </c>
      <c r="E61" s="82"/>
      <c r="F61" s="48" t="s">
        <v>138</v>
      </c>
      <c r="G61" s="48"/>
      <c r="H61" s="99" t="s">
        <v>185</v>
      </c>
      <c r="I61" s="82"/>
      <c r="J61" s="48" t="s">
        <v>138</v>
      </c>
    </row>
    <row r="62" spans="1:10" ht="22.5" customHeight="1">
      <c r="A62" s="77" t="s">
        <v>10</v>
      </c>
      <c r="B62" s="17" t="s">
        <v>1</v>
      </c>
      <c r="C62" s="82"/>
      <c r="D62" s="48">
        <v>2560</v>
      </c>
      <c r="E62" s="82"/>
      <c r="F62" s="99" t="s">
        <v>186</v>
      </c>
      <c r="G62" s="48"/>
      <c r="H62" s="48">
        <v>2560</v>
      </c>
      <c r="I62" s="82"/>
      <c r="J62" s="99" t="s">
        <v>186</v>
      </c>
    </row>
    <row r="63" spans="1:10" ht="22.5" customHeight="1">
      <c r="A63" s="77" t="s">
        <v>53</v>
      </c>
      <c r="B63" s="17"/>
      <c r="C63" s="82"/>
      <c r="D63" s="54" t="s">
        <v>218</v>
      </c>
      <c r="E63" s="82"/>
      <c r="F63" s="149"/>
      <c r="G63" s="48"/>
      <c r="H63" s="54" t="s">
        <v>218</v>
      </c>
      <c r="I63" s="82"/>
      <c r="J63" s="149"/>
    </row>
    <row r="64" spans="2:10" ht="22.5" customHeight="1">
      <c r="B64" s="17"/>
      <c r="C64" s="50"/>
      <c r="D64" s="73"/>
      <c r="E64" s="50"/>
      <c r="F64" s="73"/>
      <c r="G64" s="48"/>
      <c r="H64" s="73"/>
      <c r="I64" s="50"/>
      <c r="J64" s="73"/>
    </row>
    <row r="65" spans="1:10" ht="22.5" customHeight="1">
      <c r="A65" s="100" t="s">
        <v>11</v>
      </c>
      <c r="B65" s="17"/>
      <c r="C65" s="12"/>
      <c r="D65" s="36"/>
      <c r="E65" s="36"/>
      <c r="F65" s="36"/>
      <c r="G65" s="36"/>
      <c r="H65" s="36"/>
      <c r="I65" s="36"/>
      <c r="J65" s="36"/>
    </row>
    <row r="66" spans="1:10" ht="22.5" customHeight="1">
      <c r="A66" s="80" t="s">
        <v>54</v>
      </c>
      <c r="C66" s="89"/>
      <c r="D66" s="89"/>
      <c r="E66" s="89"/>
      <c r="F66" s="89"/>
      <c r="G66" s="89"/>
      <c r="H66" s="89"/>
      <c r="I66" s="89"/>
      <c r="J66" s="89"/>
    </row>
    <row r="67" spans="1:10" ht="22.5" customHeight="1">
      <c r="A67" s="37" t="s">
        <v>143</v>
      </c>
      <c r="C67" s="12"/>
      <c r="D67" s="107">
        <v>68498940</v>
      </c>
      <c r="E67" s="12"/>
      <c r="F67" s="107">
        <v>68389281</v>
      </c>
      <c r="G67" s="12"/>
      <c r="H67" s="12">
        <v>6554</v>
      </c>
      <c r="I67" s="12"/>
      <c r="J67" s="12">
        <v>6629</v>
      </c>
    </row>
    <row r="68" spans="1:10" ht="22.5" customHeight="1">
      <c r="A68" s="37" t="s">
        <v>126</v>
      </c>
      <c r="C68" s="12"/>
      <c r="D68" s="107">
        <v>37665316</v>
      </c>
      <c r="E68" s="12"/>
      <c r="F68" s="107">
        <v>43562400</v>
      </c>
      <c r="G68" s="12"/>
      <c r="H68" s="107">
        <v>16895828</v>
      </c>
      <c r="I68" s="12"/>
      <c r="J68" s="107">
        <v>21055490</v>
      </c>
    </row>
    <row r="69" spans="1:10" ht="22.5" customHeight="1">
      <c r="A69" s="80" t="s">
        <v>42</v>
      </c>
      <c r="B69" s="2">
        <v>12</v>
      </c>
      <c r="C69" s="12"/>
      <c r="D69" s="8">
        <v>25316725</v>
      </c>
      <c r="E69" s="12"/>
      <c r="F69" s="8">
        <v>31561944</v>
      </c>
      <c r="G69" s="12"/>
      <c r="H69" s="12">
        <v>1427838</v>
      </c>
      <c r="I69" s="12"/>
      <c r="J69" s="12">
        <v>1358257</v>
      </c>
    </row>
    <row r="70" spans="1:10" ht="22.5" customHeight="1">
      <c r="A70" s="37" t="s">
        <v>180</v>
      </c>
      <c r="B70" s="2">
        <v>4</v>
      </c>
      <c r="C70" s="12"/>
      <c r="D70" s="8">
        <v>510043</v>
      </c>
      <c r="E70" s="12"/>
      <c r="F70" s="8">
        <v>290600</v>
      </c>
      <c r="G70" s="12"/>
      <c r="H70" s="103" t="s">
        <v>102</v>
      </c>
      <c r="I70" s="12"/>
      <c r="J70" s="103" t="s">
        <v>102</v>
      </c>
    </row>
    <row r="71" spans="1:10" ht="22.5" customHeight="1">
      <c r="A71" s="37" t="s">
        <v>55</v>
      </c>
      <c r="C71" s="12"/>
      <c r="E71" s="12"/>
      <c r="G71" s="12"/>
      <c r="H71" s="86"/>
      <c r="I71" s="12"/>
      <c r="J71" s="86"/>
    </row>
    <row r="72" spans="1:10" ht="22.5" customHeight="1">
      <c r="A72" s="37" t="s">
        <v>41</v>
      </c>
      <c r="C72" s="12"/>
      <c r="D72" s="8">
        <v>18638757</v>
      </c>
      <c r="E72" s="12"/>
      <c r="F72" s="8">
        <v>23189797</v>
      </c>
      <c r="G72" s="12"/>
      <c r="H72" s="86">
        <v>7000000</v>
      </c>
      <c r="I72" s="12"/>
      <c r="J72" s="86">
        <v>8849628</v>
      </c>
    </row>
    <row r="73" spans="1:10" ht="22.5" customHeight="1">
      <c r="A73" s="80" t="s">
        <v>57</v>
      </c>
      <c r="C73" s="12"/>
      <c r="D73" s="10">
        <v>10191596</v>
      </c>
      <c r="E73" s="12"/>
      <c r="F73" s="10">
        <v>10583205</v>
      </c>
      <c r="G73" s="12"/>
      <c r="H73" s="12">
        <v>610530</v>
      </c>
      <c r="I73" s="12"/>
      <c r="J73" s="12">
        <v>165877</v>
      </c>
    </row>
    <row r="74" spans="1:10" ht="22.5" customHeight="1">
      <c r="A74" s="80" t="s">
        <v>34</v>
      </c>
      <c r="C74" s="12"/>
      <c r="D74" s="8">
        <v>1926191</v>
      </c>
      <c r="E74" s="12"/>
      <c r="F74" s="8">
        <v>1832589</v>
      </c>
      <c r="G74" s="12"/>
      <c r="H74" s="103" t="s">
        <v>102</v>
      </c>
      <c r="I74" s="12"/>
      <c r="J74" s="103" t="s">
        <v>102</v>
      </c>
    </row>
    <row r="75" spans="1:10" ht="22.5" customHeight="1">
      <c r="A75" s="80" t="s">
        <v>12</v>
      </c>
      <c r="B75" s="2" t="s">
        <v>53</v>
      </c>
      <c r="C75" s="12"/>
      <c r="D75" s="26">
        <v>11761241</v>
      </c>
      <c r="E75" s="12"/>
      <c r="F75" s="26">
        <v>11088686</v>
      </c>
      <c r="G75" s="12"/>
      <c r="H75" s="13">
        <v>1378533</v>
      </c>
      <c r="I75" s="12"/>
      <c r="J75" s="13">
        <v>1658640</v>
      </c>
    </row>
    <row r="76" spans="1:10" s="4" customFormat="1" ht="22.5" customHeight="1">
      <c r="A76" s="83" t="s">
        <v>13</v>
      </c>
      <c r="B76" s="11"/>
      <c r="C76" s="15"/>
      <c r="D76" s="85">
        <f>SUM(D67:D75)</f>
        <v>174508809</v>
      </c>
      <c r="E76" s="15"/>
      <c r="F76" s="85">
        <f>SUM(F67:F75)</f>
        <v>190498502</v>
      </c>
      <c r="G76" s="15"/>
      <c r="H76" s="85">
        <f>SUM(H67:H75)</f>
        <v>27319283</v>
      </c>
      <c r="I76" s="15"/>
      <c r="J76" s="85">
        <f>SUM(J67:J75)</f>
        <v>33094521</v>
      </c>
    </row>
    <row r="77" spans="3:10" ht="22.5" customHeight="1">
      <c r="C77" s="12"/>
      <c r="D77" s="12"/>
      <c r="E77" s="12"/>
      <c r="F77" s="12"/>
      <c r="G77" s="12"/>
      <c r="H77" s="12"/>
      <c r="I77" s="12"/>
      <c r="J77" s="12"/>
    </row>
    <row r="78" spans="1:10" ht="22.5" customHeight="1">
      <c r="A78" s="100" t="s">
        <v>144</v>
      </c>
      <c r="C78" s="12"/>
      <c r="D78" s="12"/>
      <c r="E78" s="12"/>
      <c r="F78" s="12"/>
      <c r="G78" s="12"/>
      <c r="H78" s="12"/>
      <c r="I78" s="12"/>
      <c r="J78" s="12"/>
    </row>
    <row r="79" spans="1:10" ht="22.5" customHeight="1">
      <c r="A79" s="80" t="s">
        <v>43</v>
      </c>
      <c r="C79" s="12"/>
      <c r="D79" s="12">
        <v>176286015</v>
      </c>
      <c r="E79" s="12"/>
      <c r="F79" s="12">
        <v>177295450</v>
      </c>
      <c r="G79" s="12"/>
      <c r="H79" s="8">
        <v>73000000</v>
      </c>
      <c r="I79" s="12"/>
      <c r="J79" s="8">
        <v>73000000</v>
      </c>
    </row>
    <row r="80" spans="1:10" ht="22.5" customHeight="1">
      <c r="A80" s="80" t="s">
        <v>146</v>
      </c>
      <c r="C80" s="36"/>
      <c r="D80" s="36">
        <v>12794811</v>
      </c>
      <c r="E80" s="36"/>
      <c r="F80" s="36">
        <v>13680506</v>
      </c>
      <c r="G80" s="36"/>
      <c r="H80" s="103" t="s">
        <v>102</v>
      </c>
      <c r="I80" s="103"/>
      <c r="J80" s="148" t="s">
        <v>102</v>
      </c>
    </row>
    <row r="81" spans="1:10" ht="22.5" customHeight="1">
      <c r="A81" s="37" t="s">
        <v>125</v>
      </c>
      <c r="C81" s="36"/>
      <c r="D81" s="36">
        <v>5604171</v>
      </c>
      <c r="E81" s="36"/>
      <c r="F81" s="36">
        <v>5484489</v>
      </c>
      <c r="G81" s="36"/>
      <c r="H81" s="101">
        <v>1566645</v>
      </c>
      <c r="I81" s="36"/>
      <c r="J81" s="101">
        <v>1531137</v>
      </c>
    </row>
    <row r="82" spans="1:10" ht="22.5" customHeight="1">
      <c r="A82" s="80" t="s">
        <v>145</v>
      </c>
      <c r="C82" s="36"/>
      <c r="D82" s="210">
        <v>1459020</v>
      </c>
      <c r="E82" s="36"/>
      <c r="F82" s="210">
        <v>1513673</v>
      </c>
      <c r="G82" s="36"/>
      <c r="H82" s="202" t="s">
        <v>102</v>
      </c>
      <c r="I82" s="25"/>
      <c r="J82" s="202" t="s">
        <v>102</v>
      </c>
    </row>
    <row r="83" spans="1:10" s="4" customFormat="1" ht="22.5" customHeight="1">
      <c r="A83" s="83" t="s">
        <v>14</v>
      </c>
      <c r="B83" s="11"/>
      <c r="C83" s="15"/>
      <c r="D83" s="75">
        <f>SUM(D79:D82)</f>
        <v>196144017</v>
      </c>
      <c r="E83" s="15"/>
      <c r="F83" s="75">
        <f>SUM(F79:F82)</f>
        <v>197974118</v>
      </c>
      <c r="G83" s="15"/>
      <c r="H83" s="75">
        <f>SUM(H79:H82)</f>
        <v>74566645</v>
      </c>
      <c r="I83" s="24"/>
      <c r="J83" s="75">
        <f>SUM(J79:J82)</f>
        <v>74531137</v>
      </c>
    </row>
    <row r="84" spans="1:10" s="4" customFormat="1" ht="22.5" customHeight="1">
      <c r="A84" s="83"/>
      <c r="B84" s="11"/>
      <c r="C84" s="15"/>
      <c r="D84" s="15"/>
      <c r="E84" s="15"/>
      <c r="F84" s="15"/>
      <c r="G84" s="15"/>
      <c r="H84" s="15"/>
      <c r="I84" s="15"/>
      <c r="J84" s="15"/>
    </row>
    <row r="85" spans="1:10" s="4" customFormat="1" ht="22.5" customHeight="1">
      <c r="A85" s="83" t="s">
        <v>15</v>
      </c>
      <c r="B85" s="11"/>
      <c r="C85" s="15"/>
      <c r="D85" s="75">
        <f>SUM(D76+D83)</f>
        <v>370652826</v>
      </c>
      <c r="E85" s="15"/>
      <c r="F85" s="75">
        <f>SUM(F76+F83)</f>
        <v>388472620</v>
      </c>
      <c r="G85" s="15"/>
      <c r="H85" s="75">
        <f>+H83+H76</f>
        <v>101885928</v>
      </c>
      <c r="I85" s="15"/>
      <c r="J85" s="75">
        <f>+J83+J76</f>
        <v>107625658</v>
      </c>
    </row>
    <row r="86" spans="1:10" ht="22.5" customHeight="1">
      <c r="A86" s="77" t="s">
        <v>38</v>
      </c>
      <c r="B86" s="78"/>
      <c r="C86" s="79"/>
      <c r="D86" s="79"/>
      <c r="E86" s="79"/>
      <c r="F86" s="79"/>
      <c r="G86" s="79"/>
      <c r="H86" s="79"/>
      <c r="I86" s="79"/>
      <c r="J86" s="79"/>
    </row>
    <row r="87" spans="1:10" ht="22.5" customHeight="1">
      <c r="A87" s="77" t="s">
        <v>89</v>
      </c>
      <c r="B87" s="78"/>
      <c r="C87" s="79"/>
      <c r="D87" s="79"/>
      <c r="E87" s="79"/>
      <c r="F87" s="79"/>
      <c r="G87" s="79"/>
      <c r="H87" s="79"/>
      <c r="I87" s="79"/>
      <c r="J87" s="79"/>
    </row>
    <row r="88" spans="1:10" ht="22.5" customHeight="1">
      <c r="A88" s="83"/>
      <c r="J88" s="192" t="s">
        <v>85</v>
      </c>
    </row>
    <row r="89" spans="2:10" ht="22.5" customHeight="1">
      <c r="B89" s="17"/>
      <c r="C89" s="17"/>
      <c r="D89" s="211" t="s">
        <v>39</v>
      </c>
      <c r="E89" s="211"/>
      <c r="F89" s="211"/>
      <c r="G89" s="81"/>
      <c r="H89" s="211" t="s">
        <v>37</v>
      </c>
      <c r="I89" s="211"/>
      <c r="J89" s="211"/>
    </row>
    <row r="90" spans="1:10" ht="22.5" customHeight="1">
      <c r="A90" s="3"/>
      <c r="B90" s="3"/>
      <c r="C90" s="82"/>
      <c r="D90" s="99" t="s">
        <v>185</v>
      </c>
      <c r="E90" s="82"/>
      <c r="F90" s="48" t="s">
        <v>138</v>
      </c>
      <c r="G90" s="48"/>
      <c r="H90" s="99" t="s">
        <v>185</v>
      </c>
      <c r="I90" s="82"/>
      <c r="J90" s="48" t="s">
        <v>138</v>
      </c>
    </row>
    <row r="91" spans="1:10" ht="22.5" customHeight="1">
      <c r="A91" s="77" t="s">
        <v>147</v>
      </c>
      <c r="B91" s="17" t="s">
        <v>1</v>
      </c>
      <c r="C91" s="82"/>
      <c r="D91" s="48">
        <v>2560</v>
      </c>
      <c r="E91" s="82"/>
      <c r="F91" s="99" t="s">
        <v>186</v>
      </c>
      <c r="G91" s="48"/>
      <c r="H91" s="48">
        <v>2560</v>
      </c>
      <c r="I91" s="82"/>
      <c r="J91" s="99" t="s">
        <v>186</v>
      </c>
    </row>
    <row r="92" spans="1:10" ht="22.5" customHeight="1">
      <c r="A92" s="77" t="s">
        <v>53</v>
      </c>
      <c r="B92" s="17"/>
      <c r="C92" s="82"/>
      <c r="D92" s="54" t="s">
        <v>218</v>
      </c>
      <c r="E92" s="82"/>
      <c r="F92" s="149"/>
      <c r="G92" s="48"/>
      <c r="H92" s="54" t="s">
        <v>218</v>
      </c>
      <c r="I92" s="82"/>
      <c r="J92" s="149"/>
    </row>
    <row r="93" spans="2:10" ht="22.5" customHeight="1">
      <c r="B93" s="17"/>
      <c r="D93" s="73"/>
      <c r="E93" s="50"/>
      <c r="F93" s="73"/>
      <c r="G93" s="48"/>
      <c r="H93" s="73"/>
      <c r="I93" s="50"/>
      <c r="J93" s="73"/>
    </row>
    <row r="94" spans="1:10" ht="22.5" customHeight="1">
      <c r="A94" s="100" t="s">
        <v>16</v>
      </c>
      <c r="B94" s="17"/>
      <c r="C94" s="89"/>
      <c r="D94" s="108"/>
      <c r="E94" s="108"/>
      <c r="F94" s="108"/>
      <c r="G94" s="108"/>
      <c r="H94" s="108"/>
      <c r="I94" s="108"/>
      <c r="J94" s="108"/>
    </row>
    <row r="95" spans="1:10" ht="22.5" customHeight="1">
      <c r="A95" s="109" t="s">
        <v>17</v>
      </c>
      <c r="B95" s="17"/>
      <c r="C95" s="108"/>
      <c r="D95" s="108"/>
      <c r="E95" s="108"/>
      <c r="F95" s="108"/>
      <c r="G95" s="108"/>
      <c r="H95" s="108"/>
      <c r="I95" s="108"/>
      <c r="J95" s="108"/>
    </row>
    <row r="96" spans="1:10" ht="22.5" customHeight="1" thickBot="1">
      <c r="A96" s="109" t="s">
        <v>148</v>
      </c>
      <c r="B96" s="17"/>
      <c r="C96" s="36"/>
      <c r="D96" s="110">
        <v>7742942</v>
      </c>
      <c r="E96" s="36"/>
      <c r="F96" s="110">
        <v>7742942</v>
      </c>
      <c r="G96" s="36"/>
      <c r="H96" s="90">
        <v>7742942</v>
      </c>
      <c r="I96" s="36"/>
      <c r="J96" s="90">
        <v>7742942</v>
      </c>
    </row>
    <row r="97" spans="1:10" ht="22.5" customHeight="1" thickTop="1">
      <c r="A97" s="109" t="s">
        <v>149</v>
      </c>
      <c r="B97" s="17"/>
      <c r="C97" s="36"/>
      <c r="D97" s="8">
        <v>7742942</v>
      </c>
      <c r="E97" s="36"/>
      <c r="F97" s="8">
        <v>7742942</v>
      </c>
      <c r="G97" s="36"/>
      <c r="H97" s="38">
        <v>7742942</v>
      </c>
      <c r="I97" s="36"/>
      <c r="J97" s="38">
        <v>7742942</v>
      </c>
    </row>
    <row r="98" spans="1:10" ht="22.5" customHeight="1">
      <c r="A98" s="111" t="s">
        <v>150</v>
      </c>
      <c r="C98" s="112"/>
      <c r="D98" s="112">
        <v>-1135146</v>
      </c>
      <c r="E98" s="112"/>
      <c r="F98" s="112">
        <v>-1135146</v>
      </c>
      <c r="G98" s="112"/>
      <c r="H98" s="103" t="s">
        <v>102</v>
      </c>
      <c r="I98" s="112"/>
      <c r="J98" s="103" t="s">
        <v>102</v>
      </c>
    </row>
    <row r="99" spans="1:10" ht="22.5" customHeight="1">
      <c r="A99" s="109" t="s">
        <v>64</v>
      </c>
      <c r="C99" s="112"/>
      <c r="D99" s="113"/>
      <c r="E99" s="112"/>
      <c r="F99" s="113"/>
      <c r="G99" s="112"/>
      <c r="H99" s="112"/>
      <c r="I99" s="112"/>
      <c r="J99" s="112"/>
    </row>
    <row r="100" spans="1:10" ht="22.5" customHeight="1">
      <c r="A100" s="91" t="s">
        <v>151</v>
      </c>
      <c r="B100" s="17"/>
      <c r="C100" s="36"/>
      <c r="D100" s="107">
        <v>36462883</v>
      </c>
      <c r="E100" s="36"/>
      <c r="F100" s="107">
        <v>36462883</v>
      </c>
      <c r="G100" s="36"/>
      <c r="H100" s="8">
        <v>35572855</v>
      </c>
      <c r="I100" s="36"/>
      <c r="J100" s="8">
        <v>35572855</v>
      </c>
    </row>
    <row r="101" spans="1:10" ht="22.5" customHeight="1">
      <c r="A101" s="37" t="s">
        <v>117</v>
      </c>
      <c r="B101" s="17"/>
      <c r="C101" s="36"/>
      <c r="D101" s="107">
        <v>3470021</v>
      </c>
      <c r="E101" s="36"/>
      <c r="F101" s="107">
        <v>3470021</v>
      </c>
      <c r="G101" s="36"/>
      <c r="H101" s="38">
        <v>3470021</v>
      </c>
      <c r="I101" s="36"/>
      <c r="J101" s="38">
        <v>3470021</v>
      </c>
    </row>
    <row r="102" spans="1:10" ht="22.5" customHeight="1">
      <c r="A102" s="37" t="s">
        <v>152</v>
      </c>
      <c r="B102" s="17"/>
      <c r="C102" s="36"/>
      <c r="D102" s="107"/>
      <c r="E102" s="36"/>
      <c r="F102" s="107"/>
      <c r="G102" s="36"/>
      <c r="H102" s="36"/>
      <c r="I102" s="36"/>
      <c r="J102" s="36"/>
    </row>
    <row r="103" spans="1:10" ht="22.5" customHeight="1">
      <c r="A103" s="37" t="s">
        <v>171</v>
      </c>
      <c r="B103" s="17"/>
      <c r="C103" s="36"/>
      <c r="D103" s="107">
        <v>4005607</v>
      </c>
      <c r="E103" s="36"/>
      <c r="F103" s="107">
        <v>4001573</v>
      </c>
      <c r="G103" s="36"/>
      <c r="H103" s="103" t="s">
        <v>102</v>
      </c>
      <c r="I103" s="112"/>
      <c r="J103" s="103" t="s">
        <v>102</v>
      </c>
    </row>
    <row r="104" spans="1:10" ht="22.5" customHeight="1">
      <c r="A104" s="37" t="s">
        <v>127</v>
      </c>
      <c r="B104" s="17"/>
      <c r="C104" s="36"/>
      <c r="D104" s="107"/>
      <c r="E104" s="36"/>
      <c r="F104" s="107"/>
      <c r="G104" s="36"/>
      <c r="H104" s="36"/>
      <c r="I104" s="36"/>
      <c r="J104" s="36"/>
    </row>
    <row r="105" spans="1:10" ht="22.5" customHeight="1">
      <c r="A105" s="37" t="s">
        <v>128</v>
      </c>
      <c r="B105" s="17"/>
      <c r="C105" s="36"/>
      <c r="D105" s="112">
        <v>-5159</v>
      </c>
      <c r="E105" s="36"/>
      <c r="F105" s="112">
        <v>-5159</v>
      </c>
      <c r="G105" s="36"/>
      <c r="H105" s="38">
        <v>490423</v>
      </c>
      <c r="I105" s="36"/>
      <c r="J105" s="38">
        <v>490423</v>
      </c>
    </row>
    <row r="106" spans="1:10" ht="22.5" customHeight="1">
      <c r="A106" s="109" t="s">
        <v>44</v>
      </c>
      <c r="B106" s="17"/>
      <c r="C106" s="36"/>
      <c r="D106" s="107"/>
      <c r="E106" s="36"/>
      <c r="F106" s="107"/>
      <c r="G106" s="36"/>
      <c r="H106" s="36"/>
      <c r="I106" s="36"/>
      <c r="J106" s="36"/>
    </row>
    <row r="107" spans="1:10" ht="22.5" customHeight="1">
      <c r="A107" s="109" t="s">
        <v>153</v>
      </c>
      <c r="B107" s="17"/>
      <c r="C107" s="36"/>
      <c r="D107" s="107"/>
      <c r="E107" s="36"/>
      <c r="F107" s="107"/>
      <c r="G107" s="36"/>
      <c r="H107" s="36"/>
      <c r="I107" s="36"/>
      <c r="J107" s="36"/>
    </row>
    <row r="108" spans="1:10" ht="22.5" customHeight="1">
      <c r="A108" s="109" t="s">
        <v>154</v>
      </c>
      <c r="B108" s="17"/>
      <c r="C108" s="36"/>
      <c r="D108" s="8">
        <v>820666</v>
      </c>
      <c r="E108" s="36"/>
      <c r="F108" s="8">
        <v>820666</v>
      </c>
      <c r="G108" s="36"/>
      <c r="H108" s="8">
        <v>820666</v>
      </c>
      <c r="I108" s="36"/>
      <c r="J108" s="8">
        <v>820666</v>
      </c>
    </row>
    <row r="109" spans="1:10" ht="22.5" customHeight="1">
      <c r="A109" s="109" t="s">
        <v>155</v>
      </c>
      <c r="B109" s="17">
        <v>13</v>
      </c>
      <c r="C109" s="36"/>
      <c r="D109" s="107">
        <v>78666706</v>
      </c>
      <c r="E109" s="36"/>
      <c r="F109" s="107">
        <v>74782483</v>
      </c>
      <c r="G109" s="36"/>
      <c r="H109" s="25">
        <v>44013124</v>
      </c>
      <c r="I109" s="36"/>
      <c r="J109" s="25">
        <v>41825530</v>
      </c>
    </row>
    <row r="110" spans="1:10" ht="22.5" customHeight="1">
      <c r="A110" s="40" t="s">
        <v>93</v>
      </c>
      <c r="B110" s="17"/>
      <c r="C110" s="36"/>
      <c r="D110" s="26">
        <v>4211963</v>
      </c>
      <c r="E110" s="36"/>
      <c r="F110" s="26">
        <v>7557420</v>
      </c>
      <c r="G110" s="36"/>
      <c r="H110" s="13">
        <v>2822384</v>
      </c>
      <c r="I110" s="36"/>
      <c r="J110" s="13">
        <v>2822384</v>
      </c>
    </row>
    <row r="111" spans="1:10" s="4" customFormat="1" ht="22.5" customHeight="1">
      <c r="A111" s="83" t="s">
        <v>94</v>
      </c>
      <c r="B111" s="11"/>
      <c r="C111" s="15"/>
      <c r="D111" s="15">
        <f>SUM(D97:D110)</f>
        <v>134240483</v>
      </c>
      <c r="E111" s="15"/>
      <c r="F111" s="15">
        <f>SUM(F97:F110)</f>
        <v>133697683</v>
      </c>
      <c r="G111" s="15"/>
      <c r="H111" s="15">
        <f>SUM(H97:H110)</f>
        <v>94932415</v>
      </c>
      <c r="I111" s="15"/>
      <c r="J111" s="15">
        <f>SUM(J97:J110)</f>
        <v>92744821</v>
      </c>
    </row>
    <row r="112" spans="1:10" s="4" customFormat="1" ht="22.5" customHeight="1">
      <c r="A112" s="193" t="s">
        <v>225</v>
      </c>
      <c r="B112" s="17">
        <v>13</v>
      </c>
      <c r="C112" s="36"/>
      <c r="D112" s="201">
        <v>15000000</v>
      </c>
      <c r="E112" s="36"/>
      <c r="F112" s="202" t="s">
        <v>102</v>
      </c>
      <c r="G112" s="36"/>
      <c r="H112" s="26">
        <v>15000000</v>
      </c>
      <c r="I112" s="36"/>
      <c r="J112" s="202" t="s">
        <v>102</v>
      </c>
    </row>
    <row r="113" spans="1:10" s="4" customFormat="1" ht="22.5" customHeight="1">
      <c r="A113" s="92" t="s">
        <v>156</v>
      </c>
      <c r="B113" s="17"/>
      <c r="C113" s="36"/>
      <c r="D113" s="15">
        <f>SUM(D111:D112)</f>
        <v>149240483</v>
      </c>
      <c r="E113" s="15"/>
      <c r="F113" s="15">
        <f>SUM(F111:F112)</f>
        <v>133697683</v>
      </c>
      <c r="G113" s="15"/>
      <c r="H113" s="15">
        <f>SUM(H111:H112)</f>
        <v>109932415</v>
      </c>
      <c r="I113" s="15"/>
      <c r="J113" s="15">
        <f>SUM(J111:J112)</f>
        <v>92744821</v>
      </c>
    </row>
    <row r="114" spans="1:10" ht="22.5" customHeight="1">
      <c r="A114" s="80" t="s">
        <v>114</v>
      </c>
      <c r="C114" s="36"/>
      <c r="D114" s="26">
        <v>59959739</v>
      </c>
      <c r="E114" s="36"/>
      <c r="F114" s="26">
        <v>60008727</v>
      </c>
      <c r="G114" s="36"/>
      <c r="H114" s="87">
        <v>0</v>
      </c>
      <c r="I114" s="12"/>
      <c r="J114" s="87">
        <v>0</v>
      </c>
    </row>
    <row r="115" spans="1:10" s="4" customFormat="1" ht="22.5" customHeight="1">
      <c r="A115" s="83" t="s">
        <v>18</v>
      </c>
      <c r="B115" s="2"/>
      <c r="C115" s="59"/>
      <c r="D115" s="85">
        <f>SUM(D113:D114)</f>
        <v>209200222</v>
      </c>
      <c r="E115" s="59"/>
      <c r="F115" s="85">
        <f>SUM(F113:F114)</f>
        <v>193706410</v>
      </c>
      <c r="G115" s="59"/>
      <c r="H115" s="85">
        <f>SUM(H113:H114)</f>
        <v>109932415</v>
      </c>
      <c r="I115" s="59"/>
      <c r="J115" s="85">
        <f>SUM(J113:J114)</f>
        <v>92744821</v>
      </c>
    </row>
    <row r="116" spans="1:10" ht="22.5" customHeight="1">
      <c r="A116" s="83"/>
      <c r="C116" s="12"/>
      <c r="D116" s="12"/>
      <c r="E116" s="12"/>
      <c r="F116" s="12"/>
      <c r="G116" s="12"/>
      <c r="H116" s="12"/>
      <c r="I116" s="12"/>
      <c r="J116" s="12"/>
    </row>
    <row r="117" spans="1:10" ht="22.5" customHeight="1" thickBot="1">
      <c r="A117" s="83" t="s">
        <v>19</v>
      </c>
      <c r="C117" s="15"/>
      <c r="D117" s="106">
        <f>SUM(D85+D115)</f>
        <v>579853048</v>
      </c>
      <c r="E117" s="15"/>
      <c r="F117" s="106">
        <f>SUM(F85+F115)</f>
        <v>582179030</v>
      </c>
      <c r="G117" s="15"/>
      <c r="H117" s="106">
        <f>SUM(H85+H115)</f>
        <v>211818343</v>
      </c>
      <c r="I117" s="15"/>
      <c r="J117" s="106">
        <f>SUM(J85+J115)</f>
        <v>200370479</v>
      </c>
    </row>
    <row r="118" spans="1:10" ht="22.5" customHeight="1" thickTop="1">
      <c r="A118" s="83"/>
      <c r="C118" s="114"/>
      <c r="D118" s="115"/>
      <c r="E118" s="114"/>
      <c r="F118" s="115"/>
      <c r="G118" s="114"/>
      <c r="H118" s="115"/>
      <c r="I118" s="114"/>
      <c r="J118" s="115"/>
    </row>
  </sheetData>
  <sheetProtection/>
  <mergeCells count="8">
    <mergeCell ref="D89:F89"/>
    <mergeCell ref="H89:J89"/>
    <mergeCell ref="D4:F4"/>
    <mergeCell ref="H4:J4"/>
    <mergeCell ref="D30:F30"/>
    <mergeCell ref="H30:J30"/>
    <mergeCell ref="D60:F60"/>
    <mergeCell ref="H60:J60"/>
  </mergeCells>
  <printOptions/>
  <pageMargins left="0.7" right="0.7" top="0.48" bottom="0.5" header="0.5" footer="0.5"/>
  <pageSetup firstPageNumber="3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26" max="255" man="1"/>
    <brk id="56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100" workbookViewId="0" topLeftCell="A1">
      <selection activeCell="A12" sqref="A12"/>
    </sheetView>
  </sheetViews>
  <sheetFormatPr defaultColWidth="9.140625" defaultRowHeight="23.25" customHeight="1"/>
  <cols>
    <col min="1" max="1" width="34.57421875" style="80" customWidth="1"/>
    <col min="2" max="2" width="8.00390625" style="2" customWidth="1"/>
    <col min="3" max="3" width="0.85546875" style="3" customWidth="1"/>
    <col min="4" max="4" width="13.8515625" style="3" customWidth="1"/>
    <col min="5" max="5" width="0.85546875" style="3" customWidth="1"/>
    <col min="6" max="6" width="13.421875" style="3" customWidth="1"/>
    <col min="7" max="7" width="0.9921875" style="3" customWidth="1"/>
    <col min="8" max="8" width="14.57421875" style="3" customWidth="1"/>
    <col min="9" max="9" width="0.85546875" style="3" customWidth="1"/>
    <col min="10" max="10" width="14.57421875" style="3" customWidth="1"/>
    <col min="11" max="16384" width="9.140625" style="3" customWidth="1"/>
  </cols>
  <sheetData>
    <row r="1" spans="1:10" ht="23.25" customHeight="1">
      <c r="A1" s="77" t="s">
        <v>38</v>
      </c>
      <c r="B1" s="78"/>
      <c r="C1" s="79"/>
      <c r="D1" s="79"/>
      <c r="E1" s="79"/>
      <c r="F1" s="79"/>
      <c r="G1" s="79"/>
      <c r="H1" s="214"/>
      <c r="I1" s="214"/>
      <c r="J1" s="214"/>
    </row>
    <row r="2" spans="1:10" ht="23.25" customHeight="1">
      <c r="A2" s="77" t="s">
        <v>187</v>
      </c>
      <c r="B2" s="78"/>
      <c r="C2" s="79"/>
      <c r="D2" s="79"/>
      <c r="E2" s="79"/>
      <c r="F2" s="79"/>
      <c r="G2" s="79"/>
      <c r="H2" s="214"/>
      <c r="I2" s="214"/>
      <c r="J2" s="214"/>
    </row>
    <row r="3" spans="1:10" ht="23.25" customHeight="1">
      <c r="A3" s="6"/>
      <c r="B3" s="6"/>
      <c r="C3" s="79"/>
      <c r="D3" s="79"/>
      <c r="E3" s="79"/>
      <c r="F3" s="79"/>
      <c r="G3" s="79"/>
      <c r="H3" s="79"/>
      <c r="I3" s="215" t="s">
        <v>85</v>
      </c>
      <c r="J3" s="215"/>
    </row>
    <row r="4" spans="2:10" ht="23.25" customHeight="1">
      <c r="B4" s="17"/>
      <c r="C4" s="17"/>
      <c r="D4" s="211" t="s">
        <v>39</v>
      </c>
      <c r="E4" s="211"/>
      <c r="F4" s="211"/>
      <c r="G4" s="81"/>
      <c r="H4" s="211" t="s">
        <v>37</v>
      </c>
      <c r="I4" s="211"/>
      <c r="J4" s="211"/>
    </row>
    <row r="5" spans="2:10" ht="23.25" customHeight="1">
      <c r="B5" s="17"/>
      <c r="C5" s="17"/>
      <c r="D5" s="217" t="s">
        <v>188</v>
      </c>
      <c r="E5" s="217"/>
      <c r="F5" s="217"/>
      <c r="G5" s="81"/>
      <c r="H5" s="217" t="s">
        <v>188</v>
      </c>
      <c r="I5" s="217"/>
      <c r="J5" s="217"/>
    </row>
    <row r="6" spans="2:10" ht="23.25" customHeight="1">
      <c r="B6" s="17"/>
      <c r="C6" s="17"/>
      <c r="D6" s="212" t="s">
        <v>189</v>
      </c>
      <c r="E6" s="212"/>
      <c r="F6" s="212"/>
      <c r="G6" s="81"/>
      <c r="H6" s="212" t="s">
        <v>189</v>
      </c>
      <c r="I6" s="212"/>
      <c r="J6" s="212"/>
    </row>
    <row r="7" spans="2:10" ht="23.25" customHeight="1">
      <c r="B7" s="17" t="s">
        <v>1</v>
      </c>
      <c r="C7" s="82"/>
      <c r="D7" s="54">
        <v>2560</v>
      </c>
      <c r="E7" s="82"/>
      <c r="F7" s="54">
        <v>2559</v>
      </c>
      <c r="G7" s="48"/>
      <c r="H7" s="54">
        <v>2560</v>
      </c>
      <c r="I7" s="82"/>
      <c r="J7" s="54">
        <v>2559</v>
      </c>
    </row>
    <row r="8" spans="1:10" ht="23.25" customHeight="1">
      <c r="A8" s="100" t="s">
        <v>157</v>
      </c>
      <c r="B8" s="2">
        <v>4</v>
      </c>
      <c r="C8" s="12"/>
      <c r="D8" s="36"/>
      <c r="E8" s="36"/>
      <c r="F8" s="36"/>
      <c r="G8" s="36"/>
      <c r="H8" s="36"/>
      <c r="I8" s="36"/>
      <c r="J8" s="36"/>
    </row>
    <row r="9" spans="1:10" ht="23.25" customHeight="1">
      <c r="A9" s="80" t="s">
        <v>58</v>
      </c>
      <c r="C9" s="12"/>
      <c r="D9" s="89">
        <v>119616585</v>
      </c>
      <c r="E9" s="12"/>
      <c r="F9" s="89">
        <v>105512574</v>
      </c>
      <c r="G9" s="12"/>
      <c r="H9" s="12">
        <v>6445774</v>
      </c>
      <c r="I9" s="12"/>
      <c r="J9" s="12">
        <v>6539585</v>
      </c>
    </row>
    <row r="10" spans="1:10" ht="23.25" customHeight="1">
      <c r="A10" s="37" t="s">
        <v>20</v>
      </c>
      <c r="C10" s="12"/>
      <c r="D10" s="89">
        <v>227730</v>
      </c>
      <c r="E10" s="12"/>
      <c r="F10" s="89">
        <v>133391</v>
      </c>
      <c r="G10" s="12"/>
      <c r="H10" s="8">
        <v>770171</v>
      </c>
      <c r="I10" s="12"/>
      <c r="J10" s="8">
        <v>1020677</v>
      </c>
    </row>
    <row r="11" spans="1:10" ht="23.25" customHeight="1">
      <c r="A11" s="27" t="s">
        <v>50</v>
      </c>
      <c r="B11" s="2">
        <v>7</v>
      </c>
      <c r="C11" s="12"/>
      <c r="D11" s="35" t="s">
        <v>102</v>
      </c>
      <c r="E11" s="12"/>
      <c r="F11" s="35" t="s">
        <v>102</v>
      </c>
      <c r="G11" s="12"/>
      <c r="H11" s="86">
        <v>3150000</v>
      </c>
      <c r="I11" s="12"/>
      <c r="J11" s="86">
        <v>2025000</v>
      </c>
    </row>
    <row r="12" spans="1:10" ht="23.25" customHeight="1">
      <c r="A12" s="27" t="s">
        <v>49</v>
      </c>
      <c r="C12" s="12"/>
      <c r="D12" s="35" t="s">
        <v>102</v>
      </c>
      <c r="E12" s="12"/>
      <c r="F12" s="10">
        <v>67415</v>
      </c>
      <c r="G12" s="12"/>
      <c r="H12" s="86">
        <v>0</v>
      </c>
      <c r="I12" s="12"/>
      <c r="J12" s="86">
        <v>104289</v>
      </c>
    </row>
    <row r="13" spans="1:10" ht="23.25" customHeight="1">
      <c r="A13" s="37" t="s">
        <v>83</v>
      </c>
      <c r="B13" s="2">
        <v>8</v>
      </c>
      <c r="C13" s="116"/>
      <c r="D13" s="89">
        <v>2830721</v>
      </c>
      <c r="E13" s="116"/>
      <c r="F13" s="89">
        <v>903210</v>
      </c>
      <c r="G13" s="12"/>
      <c r="H13" s="86">
        <v>0</v>
      </c>
      <c r="I13" s="12"/>
      <c r="J13" s="86">
        <v>0</v>
      </c>
    </row>
    <row r="14" spans="1:10" ht="23.25" customHeight="1">
      <c r="A14" s="80" t="s">
        <v>21</v>
      </c>
      <c r="C14" s="12"/>
      <c r="D14" s="89">
        <v>525780</v>
      </c>
      <c r="E14" s="12"/>
      <c r="F14" s="89">
        <v>494600</v>
      </c>
      <c r="G14" s="12"/>
      <c r="H14" s="117">
        <v>22481</v>
      </c>
      <c r="I14" s="12"/>
      <c r="J14" s="117">
        <v>10992</v>
      </c>
    </row>
    <row r="15" spans="1:10" s="4" customFormat="1" ht="23.25" customHeight="1">
      <c r="A15" s="83" t="s">
        <v>22</v>
      </c>
      <c r="B15" s="11"/>
      <c r="C15" s="15"/>
      <c r="D15" s="105">
        <f>SUM(D9:D14)</f>
        <v>123200816</v>
      </c>
      <c r="E15" s="15"/>
      <c r="F15" s="105">
        <f>SUM(F9:F14)</f>
        <v>107111190</v>
      </c>
      <c r="G15" s="15"/>
      <c r="H15" s="105">
        <f>SUM(H9:H14)</f>
        <v>10388426</v>
      </c>
      <c r="I15" s="15"/>
      <c r="J15" s="105">
        <f>SUM(J9:J14)</f>
        <v>9700543</v>
      </c>
    </row>
    <row r="16" spans="1:10" ht="23.25" customHeight="1">
      <c r="A16" s="216"/>
      <c r="B16" s="216"/>
      <c r="C16" s="12"/>
      <c r="D16" s="12"/>
      <c r="E16" s="12"/>
      <c r="F16" s="12"/>
      <c r="G16" s="12"/>
      <c r="H16" s="12"/>
      <c r="I16" s="12"/>
      <c r="J16" s="12"/>
    </row>
    <row r="17" spans="1:10" ht="23.25" customHeight="1">
      <c r="A17" s="100" t="s">
        <v>158</v>
      </c>
      <c r="B17" s="2">
        <v>4</v>
      </c>
      <c r="C17" s="12"/>
      <c r="D17" s="12"/>
      <c r="E17" s="12"/>
      <c r="F17" s="12"/>
      <c r="G17" s="12"/>
      <c r="H17" s="12"/>
      <c r="I17" s="12"/>
      <c r="J17" s="12"/>
    </row>
    <row r="18" spans="1:10" ht="23.25" customHeight="1">
      <c r="A18" s="80" t="s">
        <v>56</v>
      </c>
      <c r="C18" s="12"/>
      <c r="D18" s="89">
        <v>104436891</v>
      </c>
      <c r="E18" s="12"/>
      <c r="F18" s="89">
        <v>88986875</v>
      </c>
      <c r="G18" s="12"/>
      <c r="H18" s="12">
        <v>5732157</v>
      </c>
      <c r="I18" s="12"/>
      <c r="J18" s="12">
        <v>5875007</v>
      </c>
    </row>
    <row r="19" spans="1:10" ht="23.25" customHeight="1">
      <c r="A19" s="37" t="s">
        <v>190</v>
      </c>
      <c r="C19" s="12"/>
      <c r="D19" s="39"/>
      <c r="E19" s="12"/>
      <c r="F19" s="39"/>
      <c r="G19" s="12"/>
      <c r="H19" s="12"/>
      <c r="I19" s="12"/>
      <c r="J19" s="12"/>
    </row>
    <row r="20" spans="1:10" ht="23.25" customHeight="1">
      <c r="A20" s="37" t="s">
        <v>191</v>
      </c>
      <c r="C20" s="12"/>
      <c r="D20" s="89">
        <v>528712</v>
      </c>
      <c r="E20" s="12"/>
      <c r="F20" s="89">
        <v>-675333</v>
      </c>
      <c r="G20" s="12"/>
      <c r="H20" s="150">
        <v>0</v>
      </c>
      <c r="I20" s="12"/>
      <c r="J20" s="150">
        <v>0</v>
      </c>
    </row>
    <row r="21" spans="1:10" ht="23.25" customHeight="1">
      <c r="A21" s="91" t="s">
        <v>232</v>
      </c>
      <c r="C21" s="12"/>
      <c r="D21" s="89">
        <v>4719101</v>
      </c>
      <c r="E21" s="12"/>
      <c r="F21" s="89">
        <v>4530171</v>
      </c>
      <c r="G21" s="12"/>
      <c r="H21" s="12">
        <v>269924</v>
      </c>
      <c r="I21" s="12"/>
      <c r="J21" s="12">
        <v>236391</v>
      </c>
    </row>
    <row r="22" spans="1:10" ht="23.25" customHeight="1">
      <c r="A22" s="80" t="s">
        <v>65</v>
      </c>
      <c r="C22" s="12"/>
      <c r="D22" s="39">
        <v>7497332</v>
      </c>
      <c r="E22" s="12"/>
      <c r="F22" s="39">
        <v>6372348</v>
      </c>
      <c r="G22" s="12"/>
      <c r="H22" s="12">
        <v>923412</v>
      </c>
      <c r="I22" s="12"/>
      <c r="J22" s="12">
        <v>805772</v>
      </c>
    </row>
    <row r="23" spans="1:10" ht="23.25" customHeight="1">
      <c r="A23" s="37" t="s">
        <v>192</v>
      </c>
      <c r="C23" s="12"/>
      <c r="D23" s="10">
        <v>130690</v>
      </c>
      <c r="E23" s="12"/>
      <c r="F23" s="35" t="s">
        <v>102</v>
      </c>
      <c r="G23" s="12"/>
      <c r="H23" s="150">
        <v>514459</v>
      </c>
      <c r="I23" s="12"/>
      <c r="J23" s="150">
        <v>0</v>
      </c>
    </row>
    <row r="24" spans="1:10" ht="23.25" customHeight="1">
      <c r="A24" s="37" t="s">
        <v>71</v>
      </c>
      <c r="B24" s="60"/>
      <c r="D24" s="26">
        <v>3071003</v>
      </c>
      <c r="F24" s="26">
        <v>2600172</v>
      </c>
      <c r="H24" s="26">
        <v>950614</v>
      </c>
      <c r="I24" s="50"/>
      <c r="J24" s="26">
        <v>842772</v>
      </c>
    </row>
    <row r="25" spans="1:10" s="4" customFormat="1" ht="23.25" customHeight="1">
      <c r="A25" s="83" t="s">
        <v>23</v>
      </c>
      <c r="B25" s="11"/>
      <c r="C25" s="15"/>
      <c r="D25" s="85">
        <f>SUM(D18:D24)</f>
        <v>120383729</v>
      </c>
      <c r="E25" s="15"/>
      <c r="F25" s="85">
        <f>SUM(F18:F24)</f>
        <v>101814233</v>
      </c>
      <c r="G25" s="15"/>
      <c r="H25" s="85">
        <f>SUM(H18:H24)</f>
        <v>8390566</v>
      </c>
      <c r="I25" s="15"/>
      <c r="J25" s="85">
        <f>SUM(J18:J24)</f>
        <v>7759942</v>
      </c>
    </row>
    <row r="26" spans="1:10" ht="23.25" customHeight="1">
      <c r="A26" s="216"/>
      <c r="B26" s="216"/>
      <c r="C26" s="12"/>
      <c r="D26" s="12"/>
      <c r="E26" s="12"/>
      <c r="F26" s="12"/>
      <c r="G26" s="12"/>
      <c r="H26" s="12"/>
      <c r="I26" s="12"/>
      <c r="J26" s="12"/>
    </row>
    <row r="27" spans="1:6" ht="23.25" customHeight="1">
      <c r="A27" s="80" t="s">
        <v>193</v>
      </c>
      <c r="C27" s="12"/>
      <c r="D27" s="12"/>
      <c r="F27" s="12"/>
    </row>
    <row r="28" spans="1:10" ht="23.25" customHeight="1">
      <c r="A28" s="37" t="s">
        <v>176</v>
      </c>
      <c r="B28" s="2" t="s">
        <v>219</v>
      </c>
      <c r="C28" s="12"/>
      <c r="D28" s="118">
        <v>1954153</v>
      </c>
      <c r="E28" s="12"/>
      <c r="F28" s="118">
        <v>1552664</v>
      </c>
      <c r="G28" s="12"/>
      <c r="H28" s="87">
        <v>0</v>
      </c>
      <c r="I28" s="12"/>
      <c r="J28" s="87">
        <v>0</v>
      </c>
    </row>
    <row r="29" spans="1:10" ht="23.25" customHeight="1">
      <c r="A29" s="83" t="s">
        <v>184</v>
      </c>
      <c r="C29" s="12"/>
      <c r="D29" s="15">
        <f>D15-D25+D28</f>
        <v>4771240</v>
      </c>
      <c r="E29" s="12"/>
      <c r="F29" s="15">
        <f>F15-F25+F28</f>
        <v>6849621</v>
      </c>
      <c r="G29" s="15"/>
      <c r="H29" s="15">
        <f>SUM(H15-H25)</f>
        <v>1997860</v>
      </c>
      <c r="I29" s="15"/>
      <c r="J29" s="15">
        <f>SUM(J15-J25)</f>
        <v>1940601</v>
      </c>
    </row>
    <row r="30" spans="1:11" ht="23.25" customHeight="1">
      <c r="A30" s="37" t="s">
        <v>129</v>
      </c>
      <c r="C30" s="12"/>
      <c r="D30" s="26">
        <v>67131</v>
      </c>
      <c r="E30" s="12"/>
      <c r="F30" s="26">
        <v>1694802</v>
      </c>
      <c r="G30" s="12"/>
      <c r="H30" s="151">
        <v>-264931</v>
      </c>
      <c r="I30" s="12"/>
      <c r="J30" s="151">
        <v>-30457</v>
      </c>
      <c r="K30" s="225"/>
    </row>
    <row r="31" spans="1:10" ht="23.25" customHeight="1" thickBot="1">
      <c r="A31" s="83" t="s">
        <v>194</v>
      </c>
      <c r="C31" s="15"/>
      <c r="D31" s="106">
        <f>D29-D30</f>
        <v>4704109</v>
      </c>
      <c r="E31" s="15"/>
      <c r="F31" s="106">
        <f>F29-F30</f>
        <v>5154819</v>
      </c>
      <c r="G31" s="15"/>
      <c r="H31" s="106">
        <f>H29-H30</f>
        <v>2262791</v>
      </c>
      <c r="I31" s="15"/>
      <c r="J31" s="106">
        <f>J29-J30</f>
        <v>1971058</v>
      </c>
    </row>
    <row r="32" spans="1:10" ht="23.25" customHeight="1" thickTop="1">
      <c r="A32" s="83"/>
      <c r="C32" s="15"/>
      <c r="D32" s="59"/>
      <c r="E32" s="15"/>
      <c r="F32" s="59"/>
      <c r="G32" s="15"/>
      <c r="H32" s="59"/>
      <c r="I32" s="15"/>
      <c r="J32" s="59"/>
    </row>
    <row r="33" spans="1:10" ht="23.25" customHeight="1">
      <c r="A33" s="77" t="s">
        <v>38</v>
      </c>
      <c r="B33" s="78"/>
      <c r="C33" s="79"/>
      <c r="D33" s="79"/>
      <c r="E33" s="79"/>
      <c r="F33" s="79"/>
      <c r="G33" s="79"/>
      <c r="H33" s="214"/>
      <c r="I33" s="214"/>
      <c r="J33" s="214"/>
    </row>
    <row r="34" spans="1:10" ht="23.25" customHeight="1">
      <c r="A34" s="77" t="s">
        <v>195</v>
      </c>
      <c r="B34" s="78"/>
      <c r="C34" s="79"/>
      <c r="D34" s="79"/>
      <c r="E34" s="79"/>
      <c r="F34" s="79"/>
      <c r="G34" s="79"/>
      <c r="H34" s="214"/>
      <c r="I34" s="214"/>
      <c r="J34" s="214"/>
    </row>
    <row r="35" spans="1:10" ht="23.25" customHeight="1">
      <c r="A35" s="6"/>
      <c r="B35" s="6"/>
      <c r="C35" s="79"/>
      <c r="D35" s="79"/>
      <c r="E35" s="79"/>
      <c r="F35" s="79"/>
      <c r="G35" s="79"/>
      <c r="H35" s="79"/>
      <c r="I35" s="215" t="s">
        <v>85</v>
      </c>
      <c r="J35" s="215"/>
    </row>
    <row r="36" spans="2:10" ht="23.25" customHeight="1">
      <c r="B36" s="17"/>
      <c r="C36" s="17"/>
      <c r="D36" s="211" t="s">
        <v>39</v>
      </c>
      <c r="E36" s="211"/>
      <c r="F36" s="211"/>
      <c r="G36" s="81"/>
      <c r="H36" s="211" t="s">
        <v>37</v>
      </c>
      <c r="I36" s="211"/>
      <c r="J36" s="211"/>
    </row>
    <row r="37" spans="2:10" ht="23.25" customHeight="1">
      <c r="B37" s="17"/>
      <c r="C37" s="17"/>
      <c r="D37" s="212" t="str">
        <f>D5</f>
        <v>สำหรับงวดสามเดือนสิ้นสุด</v>
      </c>
      <c r="E37" s="213"/>
      <c r="F37" s="213"/>
      <c r="G37" s="81"/>
      <c r="H37" s="212" t="str">
        <f>H5</f>
        <v>สำหรับงวดสามเดือนสิ้นสุด</v>
      </c>
      <c r="I37" s="213"/>
      <c r="J37" s="213"/>
    </row>
    <row r="38" spans="2:10" ht="23.25" customHeight="1">
      <c r="B38" s="17"/>
      <c r="C38" s="17"/>
      <c r="D38" s="212" t="s">
        <v>189</v>
      </c>
      <c r="E38" s="212"/>
      <c r="F38" s="212"/>
      <c r="G38" s="81"/>
      <c r="H38" s="212" t="s">
        <v>189</v>
      </c>
      <c r="I38" s="212"/>
      <c r="J38" s="212"/>
    </row>
    <row r="39" spans="2:10" ht="23.25" customHeight="1">
      <c r="B39" s="17" t="s">
        <v>1</v>
      </c>
      <c r="C39" s="82"/>
      <c r="D39" s="54">
        <v>2560</v>
      </c>
      <c r="E39" s="82"/>
      <c r="F39" s="54">
        <v>2559</v>
      </c>
      <c r="G39" s="48"/>
      <c r="H39" s="54">
        <v>2560</v>
      </c>
      <c r="I39" s="82"/>
      <c r="J39" s="54">
        <v>2559</v>
      </c>
    </row>
    <row r="40" spans="2:10" ht="23.25" customHeight="1">
      <c r="B40" s="17"/>
      <c r="C40" s="82"/>
      <c r="D40" s="48"/>
      <c r="E40" s="82"/>
      <c r="F40" s="48"/>
      <c r="G40" s="48"/>
      <c r="H40" s="48"/>
      <c r="I40" s="82"/>
      <c r="J40" s="48"/>
    </row>
    <row r="41" spans="1:10" ht="23.25" customHeight="1">
      <c r="A41" s="83" t="s">
        <v>196</v>
      </c>
      <c r="C41" s="12"/>
      <c r="D41" s="36"/>
      <c r="E41" s="36"/>
      <c r="F41" s="36"/>
      <c r="G41" s="36"/>
      <c r="H41" s="36"/>
      <c r="I41" s="36"/>
      <c r="J41" s="36"/>
    </row>
    <row r="42" spans="1:10" ht="23.25" customHeight="1">
      <c r="A42" s="37" t="s">
        <v>115</v>
      </c>
      <c r="C42" s="12"/>
      <c r="D42" s="12">
        <v>3955316</v>
      </c>
      <c r="E42" s="12"/>
      <c r="F42" s="12">
        <v>3764292</v>
      </c>
      <c r="G42" s="12"/>
      <c r="H42" s="86">
        <f>H31</f>
        <v>2262791</v>
      </c>
      <c r="I42" s="117"/>
      <c r="J42" s="86">
        <f>J31</f>
        <v>1971058</v>
      </c>
    </row>
    <row r="43" spans="1:10" ht="23.25" customHeight="1">
      <c r="A43" s="37" t="s">
        <v>160</v>
      </c>
      <c r="C43" s="12"/>
      <c r="D43" s="12"/>
      <c r="E43" s="12"/>
      <c r="F43" s="12"/>
      <c r="G43" s="12"/>
      <c r="H43" s="117"/>
      <c r="I43" s="117"/>
      <c r="J43" s="117"/>
    </row>
    <row r="44" spans="1:10" ht="23.25" customHeight="1">
      <c r="A44" s="37" t="s">
        <v>161</v>
      </c>
      <c r="C44" s="12"/>
      <c r="D44" s="119">
        <v>748793</v>
      </c>
      <c r="E44" s="12"/>
      <c r="F44" s="119">
        <v>1390527</v>
      </c>
      <c r="G44" s="12"/>
      <c r="H44" s="87">
        <v>0</v>
      </c>
      <c r="I44" s="12"/>
      <c r="J44" s="87">
        <v>0</v>
      </c>
    </row>
    <row r="45" spans="1:10" ht="23.25" customHeight="1" thickBot="1">
      <c r="A45" s="83" t="s">
        <v>194</v>
      </c>
      <c r="C45" s="59"/>
      <c r="D45" s="14">
        <f>D31</f>
        <v>4704109</v>
      </c>
      <c r="E45" s="59"/>
      <c r="F45" s="14">
        <f>F31</f>
        <v>5154819</v>
      </c>
      <c r="G45" s="59"/>
      <c r="H45" s="152">
        <f>H31</f>
        <v>2262791</v>
      </c>
      <c r="I45" s="59"/>
      <c r="J45" s="152">
        <f>J31</f>
        <v>1971058</v>
      </c>
    </row>
    <row r="46" spans="1:10" ht="23.25" customHeight="1" thickTop="1">
      <c r="A46" s="83"/>
      <c r="C46" s="15"/>
      <c r="D46" s="59"/>
      <c r="E46" s="15"/>
      <c r="F46" s="59"/>
      <c r="G46" s="15"/>
      <c r="H46" s="59"/>
      <c r="I46" s="15"/>
      <c r="J46" s="59"/>
    </row>
    <row r="47" spans="1:10" ht="23.25" customHeight="1" thickBot="1">
      <c r="A47" s="83" t="s">
        <v>84</v>
      </c>
      <c r="B47" s="2">
        <v>15</v>
      </c>
      <c r="C47" s="12"/>
      <c r="D47" s="153">
        <v>0.53</v>
      </c>
      <c r="E47" s="12"/>
      <c r="F47" s="153">
        <v>0.51</v>
      </c>
      <c r="G47" s="12"/>
      <c r="H47" s="153">
        <v>0.29</v>
      </c>
      <c r="I47" s="12"/>
      <c r="J47" s="153">
        <v>0.25</v>
      </c>
    </row>
    <row r="48" spans="1:10" ht="23.25" customHeight="1" thickTop="1">
      <c r="A48" s="77" t="s">
        <v>38</v>
      </c>
      <c r="B48" s="78"/>
      <c r="C48" s="79"/>
      <c r="D48" s="79"/>
      <c r="E48" s="79"/>
      <c r="F48" s="79"/>
      <c r="G48" s="79"/>
      <c r="H48" s="214"/>
      <c r="I48" s="214"/>
      <c r="J48" s="214"/>
    </row>
    <row r="49" spans="1:10" ht="23.25" customHeight="1">
      <c r="A49" s="77" t="s">
        <v>197</v>
      </c>
      <c r="B49" s="78"/>
      <c r="C49" s="79"/>
      <c r="D49" s="79"/>
      <c r="E49" s="79"/>
      <c r="F49" s="79"/>
      <c r="G49" s="79"/>
      <c r="H49" s="214"/>
      <c r="I49" s="214"/>
      <c r="J49" s="214"/>
    </row>
    <row r="50" spans="1:10" ht="21.75" customHeight="1">
      <c r="A50" s="6"/>
      <c r="B50" s="6"/>
      <c r="C50" s="79"/>
      <c r="D50" s="79"/>
      <c r="E50" s="79"/>
      <c r="F50" s="79"/>
      <c r="G50" s="79"/>
      <c r="H50" s="79"/>
      <c r="I50" s="215" t="s">
        <v>85</v>
      </c>
      <c r="J50" s="215"/>
    </row>
    <row r="51" spans="2:10" ht="21.75" customHeight="1">
      <c r="B51" s="17"/>
      <c r="C51" s="17"/>
      <c r="D51" s="211" t="s">
        <v>39</v>
      </c>
      <c r="E51" s="211"/>
      <c r="F51" s="211"/>
      <c r="G51" s="81"/>
      <c r="H51" s="211" t="s">
        <v>37</v>
      </c>
      <c r="I51" s="211"/>
      <c r="J51" s="211"/>
    </row>
    <row r="52" spans="2:10" ht="25.5" customHeight="1">
      <c r="B52" s="17"/>
      <c r="C52" s="17"/>
      <c r="D52" s="212" t="str">
        <f>D37</f>
        <v>สำหรับงวดสามเดือนสิ้นสุด</v>
      </c>
      <c r="E52" s="213"/>
      <c r="F52" s="213"/>
      <c r="G52" s="81"/>
      <c r="H52" s="212" t="str">
        <f>H37</f>
        <v>สำหรับงวดสามเดือนสิ้นสุด</v>
      </c>
      <c r="I52" s="213"/>
      <c r="J52" s="213"/>
    </row>
    <row r="53" spans="2:10" ht="21.75" customHeight="1">
      <c r="B53" s="17"/>
      <c r="C53" s="17"/>
      <c r="D53" s="212" t="s">
        <v>189</v>
      </c>
      <c r="E53" s="212"/>
      <c r="F53" s="212"/>
      <c r="G53" s="81"/>
      <c r="H53" s="212" t="s">
        <v>189</v>
      </c>
      <c r="I53" s="212"/>
      <c r="J53" s="212"/>
    </row>
    <row r="54" spans="2:10" ht="21.75" customHeight="1">
      <c r="B54" s="17"/>
      <c r="C54" s="82"/>
      <c r="D54" s="54">
        <v>2560</v>
      </c>
      <c r="E54" s="82"/>
      <c r="F54" s="54">
        <v>2559</v>
      </c>
      <c r="G54" s="48"/>
      <c r="H54" s="54">
        <v>2560</v>
      </c>
      <c r="I54" s="82"/>
      <c r="J54" s="54">
        <v>2559</v>
      </c>
    </row>
    <row r="55" spans="4:10" ht="2.25" customHeight="1">
      <c r="D55" s="48"/>
      <c r="E55" s="82"/>
      <c r="F55" s="48"/>
      <c r="G55" s="48"/>
      <c r="H55" s="48"/>
      <c r="I55" s="82"/>
      <c r="J55" s="48"/>
    </row>
    <row r="56" spans="1:10" ht="21.75" customHeight="1">
      <c r="A56" s="83" t="s">
        <v>194</v>
      </c>
      <c r="D56" s="15">
        <f>D45</f>
        <v>4704109</v>
      </c>
      <c r="E56" s="4"/>
      <c r="F56" s="15">
        <f>F45</f>
        <v>5154819</v>
      </c>
      <c r="G56" s="15"/>
      <c r="H56" s="15">
        <f>H31</f>
        <v>2262791</v>
      </c>
      <c r="I56" s="4"/>
      <c r="J56" s="15">
        <f>J31</f>
        <v>1971058</v>
      </c>
    </row>
    <row r="57" ht="10.5" customHeight="1"/>
    <row r="58" ht="21.75" customHeight="1">
      <c r="A58" s="83" t="s">
        <v>113</v>
      </c>
    </row>
    <row r="59" ht="21.75" customHeight="1">
      <c r="A59" s="100" t="s">
        <v>233</v>
      </c>
    </row>
    <row r="60" ht="21.75" customHeight="1">
      <c r="A60" s="100" t="s">
        <v>234</v>
      </c>
    </row>
    <row r="61" spans="1:6" ht="21.75" customHeight="1">
      <c r="A61" s="37" t="s">
        <v>296</v>
      </c>
      <c r="D61" s="8"/>
      <c r="F61" s="8"/>
    </row>
    <row r="62" spans="1:10" ht="21.75" customHeight="1">
      <c r="A62" s="37" t="s">
        <v>198</v>
      </c>
      <c r="D62" s="8">
        <v>-130555</v>
      </c>
      <c r="F62" s="8">
        <v>524086</v>
      </c>
      <c r="H62" s="86">
        <v>0</v>
      </c>
      <c r="J62" s="86">
        <v>0</v>
      </c>
    </row>
    <row r="63" spans="1:10" ht="21.75" customHeight="1">
      <c r="A63" s="37" t="s">
        <v>235</v>
      </c>
      <c r="D63" s="8"/>
      <c r="F63" s="8"/>
      <c r="H63" s="86"/>
      <c r="J63" s="86"/>
    </row>
    <row r="64" spans="1:10" ht="21.75" customHeight="1">
      <c r="A64" s="91" t="s">
        <v>236</v>
      </c>
      <c r="D64" s="8">
        <v>-4241082</v>
      </c>
      <c r="F64" s="8">
        <v>111834</v>
      </c>
      <c r="H64" s="86">
        <v>0</v>
      </c>
      <c r="J64" s="86">
        <v>0</v>
      </c>
    </row>
    <row r="65" spans="1:10" ht="21.75" customHeight="1">
      <c r="A65" s="37" t="s">
        <v>237</v>
      </c>
      <c r="D65" s="8"/>
      <c r="F65" s="8"/>
      <c r="H65" s="86"/>
      <c r="J65" s="86"/>
    </row>
    <row r="66" spans="1:10" ht="21.75" customHeight="1">
      <c r="A66" s="37" t="s">
        <v>238</v>
      </c>
      <c r="D66" s="26">
        <v>18627</v>
      </c>
      <c r="F66" s="26">
        <v>-33361</v>
      </c>
      <c r="H66" s="87">
        <v>0</v>
      </c>
      <c r="J66" s="87" t="s">
        <v>102</v>
      </c>
    </row>
    <row r="67" spans="1:10" ht="21.75" customHeight="1">
      <c r="A67" s="83" t="s">
        <v>239</v>
      </c>
      <c r="B67" s="50"/>
      <c r="C67" s="50"/>
      <c r="D67" s="50"/>
      <c r="E67" s="50"/>
      <c r="F67" s="50"/>
      <c r="G67" s="50"/>
      <c r="H67" s="50"/>
      <c r="I67" s="50"/>
      <c r="J67" s="50"/>
    </row>
    <row r="68" spans="1:10" ht="21.75" customHeight="1">
      <c r="A68" s="83" t="s">
        <v>234</v>
      </c>
      <c r="D68" s="156">
        <f>SUM(D61:D66)</f>
        <v>-4353010</v>
      </c>
      <c r="E68" s="50"/>
      <c r="F68" s="156">
        <f>SUM(F61:F66)</f>
        <v>602559</v>
      </c>
      <c r="G68" s="50"/>
      <c r="H68" s="97">
        <f>SUM(H60:H66)</f>
        <v>0</v>
      </c>
      <c r="I68" s="56"/>
      <c r="J68" s="97">
        <f>SUM(J60:J66)</f>
        <v>0</v>
      </c>
    </row>
    <row r="69" spans="1:10" ht="12.75" customHeight="1">
      <c r="A69" s="3"/>
      <c r="D69" s="50"/>
      <c r="E69" s="50"/>
      <c r="F69" s="50"/>
      <c r="G69" s="50"/>
      <c r="H69" s="50"/>
      <c r="I69" s="50"/>
      <c r="J69" s="50"/>
    </row>
    <row r="70" ht="21.75" customHeight="1">
      <c r="A70" s="100" t="s">
        <v>240</v>
      </c>
    </row>
    <row r="71" ht="21.75" customHeight="1">
      <c r="A71" s="100" t="s">
        <v>234</v>
      </c>
    </row>
    <row r="72" spans="1:10" ht="21.75" customHeight="1">
      <c r="A72" s="37" t="s">
        <v>179</v>
      </c>
      <c r="D72" s="86">
        <v>109484</v>
      </c>
      <c r="F72" s="86">
        <v>0</v>
      </c>
      <c r="H72" s="86">
        <v>0</v>
      </c>
      <c r="J72" s="86">
        <v>0</v>
      </c>
    </row>
    <row r="73" ht="21.75" customHeight="1">
      <c r="A73" s="37" t="s">
        <v>241</v>
      </c>
    </row>
    <row r="74" spans="1:10" ht="21.75" customHeight="1">
      <c r="A74" s="37" t="s">
        <v>242</v>
      </c>
      <c r="D74" s="8">
        <v>3314</v>
      </c>
      <c r="F74" s="8">
        <v>-2473</v>
      </c>
      <c r="H74" s="86">
        <v>0</v>
      </c>
      <c r="J74" s="86">
        <v>0</v>
      </c>
    </row>
    <row r="75" spans="1:10" ht="21.75" customHeight="1">
      <c r="A75" s="37" t="s">
        <v>243</v>
      </c>
      <c r="D75" s="8"/>
      <c r="F75" s="8"/>
      <c r="H75" s="86"/>
      <c r="J75" s="86"/>
    </row>
    <row r="76" spans="1:10" ht="21.75" customHeight="1">
      <c r="A76" s="37" t="s">
        <v>238</v>
      </c>
      <c r="D76" s="26">
        <v>-7559</v>
      </c>
      <c r="F76" s="26">
        <v>856</v>
      </c>
      <c r="H76" s="87">
        <v>0</v>
      </c>
      <c r="J76" s="87" t="s">
        <v>102</v>
      </c>
    </row>
    <row r="77" spans="1:10" ht="21.75" customHeight="1">
      <c r="A77" s="4" t="s">
        <v>244</v>
      </c>
      <c r="B77" s="3"/>
      <c r="D77" s="50"/>
      <c r="E77" s="50"/>
      <c r="F77" s="50"/>
      <c r="G77" s="50"/>
      <c r="H77" s="50"/>
      <c r="I77" s="50"/>
      <c r="J77" s="50"/>
    </row>
    <row r="78" spans="1:10" ht="21.75" customHeight="1">
      <c r="A78" s="83" t="s">
        <v>234</v>
      </c>
      <c r="D78" s="156">
        <f>SUM(D69:D76)</f>
        <v>105239</v>
      </c>
      <c r="F78" s="156">
        <f>SUM(F69:F76)</f>
        <v>-1617</v>
      </c>
      <c r="H78" s="97">
        <f>SUM(H70:H76)</f>
        <v>0</v>
      </c>
      <c r="I78" s="4"/>
      <c r="J78" s="97">
        <f>SUM(J70:J76)</f>
        <v>0</v>
      </c>
    </row>
    <row r="79" spans="1:10" ht="21.75" customHeight="1">
      <c r="A79" s="154" t="s">
        <v>270</v>
      </c>
      <c r="E79" s="50"/>
      <c r="G79" s="50"/>
      <c r="H79" s="155"/>
      <c r="I79" s="50"/>
      <c r="J79" s="155"/>
    </row>
    <row r="80" spans="1:10" ht="21.75" customHeight="1">
      <c r="A80" s="154" t="s">
        <v>199</v>
      </c>
      <c r="D80" s="156">
        <f>SUM(D68,D78)</f>
        <v>-4247771</v>
      </c>
      <c r="E80" s="50"/>
      <c r="F80" s="156">
        <f>SUM(F68,F78)</f>
        <v>600942</v>
      </c>
      <c r="G80" s="50"/>
      <c r="H80" s="97">
        <f>SUM(H68,H78)</f>
        <v>0</v>
      </c>
      <c r="I80" s="4"/>
      <c r="J80" s="97">
        <f>SUM(J68,J78)</f>
        <v>0</v>
      </c>
    </row>
    <row r="81" spans="1:10" ht="21.75" customHeight="1" thickBot="1">
      <c r="A81" s="154" t="s">
        <v>200</v>
      </c>
      <c r="D81" s="152">
        <f>SUM(D56,D80)</f>
        <v>456338</v>
      </c>
      <c r="F81" s="152">
        <f>SUM(F56,F80)</f>
        <v>5755761</v>
      </c>
      <c r="H81" s="152">
        <f>SUM(H56,H80)</f>
        <v>2262791</v>
      </c>
      <c r="J81" s="152">
        <f>SUM(J56,J80)</f>
        <v>1971058</v>
      </c>
    </row>
    <row r="82" ht="6.75" customHeight="1" thickTop="1"/>
    <row r="83" spans="1:10" ht="23.25" customHeight="1">
      <c r="A83" s="77" t="s">
        <v>38</v>
      </c>
      <c r="B83" s="78"/>
      <c r="C83" s="79"/>
      <c r="D83" s="79"/>
      <c r="E83" s="79"/>
      <c r="F83" s="79"/>
      <c r="G83" s="79"/>
      <c r="H83" s="214"/>
      <c r="I83" s="214"/>
      <c r="J83" s="214"/>
    </row>
    <row r="84" spans="1:10" ht="23.25" customHeight="1">
      <c r="A84" s="77" t="s">
        <v>268</v>
      </c>
      <c r="B84" s="78"/>
      <c r="C84" s="79"/>
      <c r="D84" s="79"/>
      <c r="E84" s="79"/>
      <c r="F84" s="79"/>
      <c r="G84" s="79"/>
      <c r="H84" s="214"/>
      <c r="I84" s="214"/>
      <c r="J84" s="214"/>
    </row>
    <row r="85" spans="1:10" ht="21.75" customHeight="1">
      <c r="A85" s="6"/>
      <c r="B85" s="6"/>
      <c r="C85" s="79"/>
      <c r="D85" s="79"/>
      <c r="E85" s="79"/>
      <c r="F85" s="79"/>
      <c r="G85" s="79"/>
      <c r="H85" s="79"/>
      <c r="I85" s="215" t="s">
        <v>85</v>
      </c>
      <c r="J85" s="215"/>
    </row>
    <row r="86" spans="2:10" ht="21.75" customHeight="1">
      <c r="B86" s="17"/>
      <c r="C86" s="17"/>
      <c r="D86" s="211" t="s">
        <v>39</v>
      </c>
      <c r="E86" s="211"/>
      <c r="F86" s="211"/>
      <c r="G86" s="81"/>
      <c r="H86" s="211" t="s">
        <v>37</v>
      </c>
      <c r="I86" s="211"/>
      <c r="J86" s="211"/>
    </row>
    <row r="87" spans="2:10" ht="26.25" customHeight="1">
      <c r="B87" s="17"/>
      <c r="C87" s="17"/>
      <c r="D87" s="212" t="str">
        <f>D52</f>
        <v>สำหรับงวดสามเดือนสิ้นสุด</v>
      </c>
      <c r="E87" s="213"/>
      <c r="F87" s="213"/>
      <c r="G87" s="81"/>
      <c r="H87" s="212" t="str">
        <f>H52</f>
        <v>สำหรับงวดสามเดือนสิ้นสุด</v>
      </c>
      <c r="I87" s="213"/>
      <c r="J87" s="213"/>
    </row>
    <row r="88" spans="2:10" ht="21.75" customHeight="1">
      <c r="B88" s="17"/>
      <c r="C88" s="17"/>
      <c r="D88" s="212" t="s">
        <v>189</v>
      </c>
      <c r="E88" s="212"/>
      <c r="F88" s="212"/>
      <c r="G88" s="81"/>
      <c r="H88" s="212" t="s">
        <v>189</v>
      </c>
      <c r="I88" s="212"/>
      <c r="J88" s="212"/>
    </row>
    <row r="89" spans="2:10" ht="21.75" customHeight="1">
      <c r="B89" s="17"/>
      <c r="C89" s="82"/>
      <c r="D89" s="54">
        <v>2560</v>
      </c>
      <c r="E89" s="82"/>
      <c r="F89" s="54">
        <v>2559</v>
      </c>
      <c r="G89" s="48"/>
      <c r="H89" s="54">
        <v>2560</v>
      </c>
      <c r="I89" s="82"/>
      <c r="J89" s="54">
        <v>2559</v>
      </c>
    </row>
    <row r="90" spans="4:10" ht="2.25" customHeight="1">
      <c r="D90" s="48"/>
      <c r="E90" s="82"/>
      <c r="F90" s="48"/>
      <c r="G90" s="48"/>
      <c r="H90" s="48"/>
      <c r="I90" s="82"/>
      <c r="J90" s="48"/>
    </row>
    <row r="91" ht="21.75" customHeight="1">
      <c r="A91" s="83" t="s">
        <v>282</v>
      </c>
    </row>
    <row r="92" spans="1:10" ht="21.75" customHeight="1">
      <c r="A92" s="37" t="s">
        <v>115</v>
      </c>
      <c r="D92" s="18">
        <v>613763</v>
      </c>
      <c r="F92" s="18">
        <v>4947025</v>
      </c>
      <c r="H92" s="18">
        <f>H81</f>
        <v>2262791</v>
      </c>
      <c r="I92" s="18"/>
      <c r="J92" s="18">
        <v>1971058</v>
      </c>
    </row>
    <row r="93" spans="1:10" ht="21.75" customHeight="1">
      <c r="A93" s="37" t="s">
        <v>201</v>
      </c>
      <c r="D93" s="8">
        <v>-157425</v>
      </c>
      <c r="F93" s="8">
        <v>808736</v>
      </c>
      <c r="H93" s="87">
        <v>0</v>
      </c>
      <c r="J93" s="87" t="s">
        <v>102</v>
      </c>
    </row>
    <row r="94" spans="1:10" ht="21.75" customHeight="1" thickBot="1">
      <c r="A94" s="83" t="s">
        <v>200</v>
      </c>
      <c r="D94" s="157">
        <f>SUM(D92:D93)</f>
        <v>456338</v>
      </c>
      <c r="E94" s="4"/>
      <c r="F94" s="157">
        <f>SUM(F92:F93)</f>
        <v>5755761</v>
      </c>
      <c r="G94" s="4"/>
      <c r="H94" s="157">
        <f>SUM(H92:H93)</f>
        <v>2262791</v>
      </c>
      <c r="I94" s="4"/>
      <c r="J94" s="157">
        <f>SUM(J92:J93)</f>
        <v>1971058</v>
      </c>
    </row>
    <row r="95" ht="23.25" customHeight="1" thickTop="1"/>
  </sheetData>
  <sheetProtection/>
  <mergeCells count="38">
    <mergeCell ref="D88:F88"/>
    <mergeCell ref="H88:J88"/>
    <mergeCell ref="H83:J83"/>
    <mergeCell ref="H84:J84"/>
    <mergeCell ref="I85:J85"/>
    <mergeCell ref="D86:F86"/>
    <mergeCell ref="H86:J86"/>
    <mergeCell ref="D87:F87"/>
    <mergeCell ref="H87:J87"/>
    <mergeCell ref="D36:F36"/>
    <mergeCell ref="H36:J36"/>
    <mergeCell ref="H1:J1"/>
    <mergeCell ref="H2:J2"/>
    <mergeCell ref="I3:J3"/>
    <mergeCell ref="D4:F4"/>
    <mergeCell ref="H4:J4"/>
    <mergeCell ref="D5:F5"/>
    <mergeCell ref="H5:J5"/>
    <mergeCell ref="I50:J50"/>
    <mergeCell ref="D51:F51"/>
    <mergeCell ref="D6:F6"/>
    <mergeCell ref="H6:J6"/>
    <mergeCell ref="A16:B16"/>
    <mergeCell ref="A26:B26"/>
    <mergeCell ref="H51:J51"/>
    <mergeCell ref="H33:J33"/>
    <mergeCell ref="H34:J34"/>
    <mergeCell ref="I35:J35"/>
    <mergeCell ref="D37:F37"/>
    <mergeCell ref="H37:J37"/>
    <mergeCell ref="D52:F52"/>
    <mergeCell ref="H52:J52"/>
    <mergeCell ref="D53:F53"/>
    <mergeCell ref="H53:J53"/>
    <mergeCell ref="D38:F38"/>
    <mergeCell ref="H38:J38"/>
    <mergeCell ref="H48:J48"/>
    <mergeCell ref="H49:J49"/>
  </mergeCells>
  <printOptions/>
  <pageMargins left="0.8" right="0.43" top="0.48" bottom="0.5" header="0.5" footer="0.5"/>
  <pageSetup firstPageNumber="7" useFirstPageNumber="1" horizontalDpi="600" verticalDpi="600" orientation="portrait" paperSize="9" scale="98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3" manualBreakCount="3">
    <brk id="32" max="9" man="1"/>
    <brk id="47" max="9" man="1"/>
    <brk id="8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SheetLayoutView="70" zoomScalePageLayoutView="0" workbookViewId="0" topLeftCell="A1">
      <selection activeCell="A1" sqref="A1"/>
    </sheetView>
  </sheetViews>
  <sheetFormatPr defaultColWidth="9.00390625" defaultRowHeight="21" customHeight="1"/>
  <cols>
    <col min="1" max="1" width="44.140625" style="44" customWidth="1"/>
    <col min="2" max="2" width="1.1484375" style="44" customWidth="1"/>
    <col min="3" max="3" width="13.7109375" style="44" customWidth="1"/>
    <col min="4" max="4" width="0.71875" style="44" customWidth="1"/>
    <col min="5" max="5" width="13.7109375" style="44" customWidth="1"/>
    <col min="6" max="6" width="0.71875" style="44" customWidth="1"/>
    <col min="7" max="7" width="13.7109375" style="44" customWidth="1"/>
    <col min="8" max="8" width="0.9921875" style="44" customWidth="1"/>
    <col min="9" max="9" width="13.7109375" style="44" customWidth="1"/>
    <col min="10" max="10" width="0.85546875" style="44" customWidth="1"/>
    <col min="11" max="11" width="13.7109375" style="44" customWidth="1"/>
    <col min="12" max="12" width="0.85546875" style="44" customWidth="1"/>
    <col min="13" max="13" width="14.8515625" style="44" bestFit="1" customWidth="1"/>
    <col min="14" max="14" width="0.85546875" style="44" customWidth="1"/>
    <col min="15" max="15" width="13.7109375" style="44" customWidth="1"/>
    <col min="16" max="16" width="0.85546875" style="44" customWidth="1"/>
    <col min="17" max="17" width="13.7109375" style="44" customWidth="1"/>
    <col min="18" max="18" width="0.85546875" style="44" customWidth="1"/>
    <col min="19" max="19" width="13.7109375" style="44" customWidth="1"/>
    <col min="20" max="20" width="0.71875" style="44" customWidth="1"/>
    <col min="21" max="21" width="13.7109375" style="44" customWidth="1"/>
    <col min="22" max="22" width="0.71875" style="44" customWidth="1"/>
    <col min="23" max="23" width="13.7109375" style="44" customWidth="1"/>
    <col min="24" max="24" width="0.5625" style="44" customWidth="1"/>
    <col min="25" max="25" width="13.7109375" style="44" customWidth="1"/>
    <col min="26" max="26" width="0.71875" style="44" customWidth="1"/>
    <col min="27" max="27" width="13.7109375" style="44" customWidth="1"/>
    <col min="28" max="28" width="0.5625" style="44" customWidth="1"/>
    <col min="29" max="29" width="13.7109375" style="44" customWidth="1"/>
    <col min="30" max="30" width="0.5625" style="44" customWidth="1"/>
    <col min="31" max="31" width="15.28125" style="44" bestFit="1" customWidth="1"/>
    <col min="32" max="16384" width="9.00390625" style="44" customWidth="1"/>
  </cols>
  <sheetData>
    <row r="1" spans="1:30" ht="25.5">
      <c r="A1" s="41" t="s">
        <v>38</v>
      </c>
      <c r="B1" s="41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2"/>
      <c r="T1" s="43"/>
      <c r="U1" s="42"/>
      <c r="V1" s="43"/>
      <c r="W1" s="42"/>
      <c r="X1" s="42"/>
      <c r="Y1" s="42"/>
      <c r="Z1" s="42"/>
      <c r="AA1" s="43"/>
      <c r="AB1" s="43"/>
      <c r="AC1" s="42"/>
      <c r="AD1" s="43"/>
    </row>
    <row r="2" spans="1:30" ht="25.5">
      <c r="A2" s="41" t="s">
        <v>202</v>
      </c>
      <c r="B2" s="41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2"/>
      <c r="T2" s="43"/>
      <c r="U2" s="42"/>
      <c r="V2" s="43"/>
      <c r="W2" s="42"/>
      <c r="X2" s="42"/>
      <c r="Y2" s="42"/>
      <c r="Z2" s="42"/>
      <c r="AA2" s="43"/>
      <c r="AB2" s="43"/>
      <c r="AC2" s="42"/>
      <c r="AD2" s="43"/>
    </row>
    <row r="3" spans="1:31" ht="24.75">
      <c r="A3" s="41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7" t="s">
        <v>85</v>
      </c>
    </row>
    <row r="4" spans="1:31" ht="20.25" customHeight="1">
      <c r="A4" s="41"/>
      <c r="B4" s="41"/>
      <c r="C4" s="218" t="s">
        <v>39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</row>
    <row r="5" spans="1:31" ht="21.75">
      <c r="A5" s="120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219" t="s">
        <v>93</v>
      </c>
      <c r="T5" s="219"/>
      <c r="U5" s="219"/>
      <c r="V5" s="219"/>
      <c r="W5" s="219"/>
      <c r="X5" s="219"/>
      <c r="Y5" s="219"/>
      <c r="Z5" s="121"/>
      <c r="AA5" s="121"/>
      <c r="AB5" s="121"/>
      <c r="AC5" s="121"/>
      <c r="AD5" s="121"/>
      <c r="AE5" s="121"/>
    </row>
    <row r="6" spans="1:31" ht="20.25" customHeight="1">
      <c r="A6" s="120"/>
      <c r="B6" s="120"/>
      <c r="C6" s="121"/>
      <c r="D6" s="121"/>
      <c r="E6" s="121"/>
      <c r="F6" s="121"/>
      <c r="G6" s="121"/>
      <c r="H6" s="121"/>
      <c r="I6" s="121"/>
      <c r="J6" s="121"/>
      <c r="K6" s="49" t="s">
        <v>162</v>
      </c>
      <c r="L6" s="121"/>
      <c r="M6" s="73"/>
      <c r="N6" s="121"/>
      <c r="O6" s="121"/>
      <c r="P6" s="121"/>
      <c r="Q6" s="121"/>
      <c r="R6" s="121"/>
      <c r="S6" s="88"/>
      <c r="T6" s="88"/>
      <c r="U6" s="88"/>
      <c r="V6" s="88"/>
      <c r="W6" s="88"/>
      <c r="X6" s="88"/>
      <c r="Y6" s="88"/>
      <c r="Z6" s="121"/>
      <c r="AA6" s="121"/>
      <c r="AB6" s="121"/>
      <c r="AC6" s="121"/>
      <c r="AD6" s="121"/>
      <c r="AE6" s="121"/>
    </row>
    <row r="7" spans="1:31" ht="20.25" customHeight="1">
      <c r="A7" s="122"/>
      <c r="B7" s="122"/>
      <c r="C7" s="48"/>
      <c r="D7" s="3"/>
      <c r="E7" s="3"/>
      <c r="F7" s="3"/>
      <c r="G7" s="49"/>
      <c r="H7" s="49"/>
      <c r="I7" s="49"/>
      <c r="J7" s="49"/>
      <c r="K7" s="49" t="s">
        <v>35</v>
      </c>
      <c r="L7" s="49"/>
      <c r="M7" s="73" t="s">
        <v>36</v>
      </c>
      <c r="N7" s="49"/>
      <c r="O7" s="49"/>
      <c r="P7" s="49"/>
      <c r="Q7" s="49"/>
      <c r="R7" s="49"/>
      <c r="S7" s="20"/>
      <c r="T7" s="49"/>
      <c r="U7" s="49" t="s">
        <v>35</v>
      </c>
      <c r="V7" s="49"/>
      <c r="W7" s="49" t="s">
        <v>297</v>
      </c>
      <c r="X7" s="49"/>
      <c r="Y7" s="48" t="s">
        <v>94</v>
      </c>
      <c r="Z7" s="50"/>
      <c r="AA7" s="197"/>
      <c r="AB7" s="49"/>
      <c r="AC7" s="49" t="s">
        <v>25</v>
      </c>
      <c r="AD7" s="20"/>
      <c r="AE7" s="18"/>
    </row>
    <row r="8" spans="1:31" ht="20.25" customHeight="1">
      <c r="A8" s="122"/>
      <c r="B8" s="122"/>
      <c r="C8" s="48" t="s">
        <v>17</v>
      </c>
      <c r="D8" s="3"/>
      <c r="E8" s="3"/>
      <c r="F8" s="3"/>
      <c r="G8" s="49"/>
      <c r="H8" s="49"/>
      <c r="I8" s="49"/>
      <c r="J8" s="49"/>
      <c r="K8" s="49" t="s">
        <v>163</v>
      </c>
      <c r="L8" s="49"/>
      <c r="M8" s="93" t="s">
        <v>118</v>
      </c>
      <c r="N8" s="49"/>
      <c r="O8" s="49"/>
      <c r="P8" s="49"/>
      <c r="Q8" s="1" t="s">
        <v>44</v>
      </c>
      <c r="R8" s="49"/>
      <c r="S8" s="20" t="s">
        <v>67</v>
      </c>
      <c r="T8" s="49"/>
      <c r="U8" s="20" t="s">
        <v>68</v>
      </c>
      <c r="V8" s="49"/>
      <c r="W8" s="49" t="s">
        <v>298</v>
      </c>
      <c r="X8" s="49"/>
      <c r="Y8" s="48" t="s">
        <v>95</v>
      </c>
      <c r="Z8" s="50"/>
      <c r="AA8" s="197" t="s">
        <v>59</v>
      </c>
      <c r="AB8" s="49"/>
      <c r="AC8" s="49" t="s">
        <v>96</v>
      </c>
      <c r="AD8" s="20"/>
      <c r="AE8" s="18"/>
    </row>
    <row r="9" spans="1:31" ht="20.25" customHeight="1">
      <c r="A9" s="122"/>
      <c r="B9" s="122"/>
      <c r="C9" s="51" t="s">
        <v>51</v>
      </c>
      <c r="D9" s="49"/>
      <c r="E9" s="49" t="s">
        <v>61</v>
      </c>
      <c r="F9" s="49"/>
      <c r="G9" s="49" t="s">
        <v>24</v>
      </c>
      <c r="H9" s="49"/>
      <c r="I9" s="49"/>
      <c r="J9" s="49"/>
      <c r="K9" s="49" t="s">
        <v>164</v>
      </c>
      <c r="L9" s="49"/>
      <c r="M9" s="49" t="s">
        <v>119</v>
      </c>
      <c r="N9" s="49"/>
      <c r="O9" s="49" t="s">
        <v>70</v>
      </c>
      <c r="P9" s="49"/>
      <c r="Q9" s="49" t="s">
        <v>31</v>
      </c>
      <c r="R9" s="49"/>
      <c r="S9" s="20" t="s">
        <v>47</v>
      </c>
      <c r="T9" s="49"/>
      <c r="U9" s="20" t="s">
        <v>69</v>
      </c>
      <c r="V9" s="49"/>
      <c r="W9" s="49" t="s">
        <v>299</v>
      </c>
      <c r="X9" s="49"/>
      <c r="Y9" s="49" t="s">
        <v>97</v>
      </c>
      <c r="Z9" s="49"/>
      <c r="AA9" s="197" t="s">
        <v>26</v>
      </c>
      <c r="AB9" s="49"/>
      <c r="AC9" s="49" t="s">
        <v>98</v>
      </c>
      <c r="AD9" s="20"/>
      <c r="AE9" s="49" t="s">
        <v>59</v>
      </c>
    </row>
    <row r="10" spans="1:31" ht="20.25" customHeight="1">
      <c r="A10" s="123"/>
      <c r="B10" s="145"/>
      <c r="C10" s="52" t="s">
        <v>99</v>
      </c>
      <c r="D10" s="49"/>
      <c r="E10" s="53" t="s">
        <v>100</v>
      </c>
      <c r="F10" s="49"/>
      <c r="G10" s="53" t="s">
        <v>66</v>
      </c>
      <c r="H10" s="49"/>
      <c r="I10" s="29" t="s">
        <v>117</v>
      </c>
      <c r="J10" s="49"/>
      <c r="K10" s="53" t="s">
        <v>172</v>
      </c>
      <c r="L10" s="49"/>
      <c r="M10" s="53" t="s">
        <v>120</v>
      </c>
      <c r="N10" s="49"/>
      <c r="O10" s="53" t="s">
        <v>60</v>
      </c>
      <c r="P10" s="49"/>
      <c r="Q10" s="53" t="s">
        <v>48</v>
      </c>
      <c r="R10" s="49"/>
      <c r="S10" s="21" t="s">
        <v>0</v>
      </c>
      <c r="T10" s="49"/>
      <c r="U10" s="29" t="s">
        <v>90</v>
      </c>
      <c r="V10" s="49"/>
      <c r="W10" s="53" t="s">
        <v>300</v>
      </c>
      <c r="X10" s="49"/>
      <c r="Y10" s="53" t="s">
        <v>16</v>
      </c>
      <c r="Z10" s="49"/>
      <c r="AA10" s="203" t="s">
        <v>273</v>
      </c>
      <c r="AB10" s="49"/>
      <c r="AC10" s="53" t="s">
        <v>101</v>
      </c>
      <c r="AD10" s="20"/>
      <c r="AE10" s="53" t="s">
        <v>26</v>
      </c>
    </row>
    <row r="11" spans="1:31" ht="7.5" customHeight="1">
      <c r="A11" s="123"/>
      <c r="B11" s="123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</row>
    <row r="12" spans="1:2" ht="23.25" customHeight="1">
      <c r="A12" s="161" t="s">
        <v>203</v>
      </c>
      <c r="B12" s="161"/>
    </row>
    <row r="13" spans="1:31" s="56" customFormat="1" ht="20.25" customHeight="1">
      <c r="A13" s="94" t="s">
        <v>182</v>
      </c>
      <c r="B13" s="94"/>
      <c r="C13" s="24">
        <v>7742942</v>
      </c>
      <c r="D13" s="24"/>
      <c r="E13" s="24">
        <v>-1135146</v>
      </c>
      <c r="F13" s="24"/>
      <c r="G13" s="24">
        <v>36462883</v>
      </c>
      <c r="H13" s="24"/>
      <c r="I13" s="138">
        <v>3470021</v>
      </c>
      <c r="J13" s="24"/>
      <c r="K13" s="138">
        <v>3997711</v>
      </c>
      <c r="L13" s="24"/>
      <c r="M13" s="138">
        <v>-5159</v>
      </c>
      <c r="N13" s="24"/>
      <c r="O13" s="24">
        <v>820666</v>
      </c>
      <c r="P13" s="24"/>
      <c r="Q13" s="24">
        <v>65919003</v>
      </c>
      <c r="R13" s="24"/>
      <c r="S13" s="24">
        <v>7272105</v>
      </c>
      <c r="T13" s="24"/>
      <c r="U13" s="24">
        <f>-3145843</f>
        <v>-3145843</v>
      </c>
      <c r="V13" s="24"/>
      <c r="W13" s="24">
        <f>-5034508</f>
        <v>-5034508</v>
      </c>
      <c r="X13" s="24"/>
      <c r="Y13" s="24">
        <f>SUM(S13:W13)</f>
        <v>-908246</v>
      </c>
      <c r="Z13" s="24"/>
      <c r="AA13" s="24">
        <f>SUM(Y13,C13:Q13)</f>
        <v>116364675</v>
      </c>
      <c r="AB13" s="24"/>
      <c r="AC13" s="24">
        <v>57360275</v>
      </c>
      <c r="AE13" s="138">
        <f>SUM(AC13:AD13,AA13)</f>
        <v>173724950</v>
      </c>
    </row>
    <row r="14" spans="1:31" s="56" customFormat="1" ht="20.25" customHeight="1">
      <c r="A14" s="56" t="s">
        <v>111</v>
      </c>
      <c r="B14" s="161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55"/>
      <c r="AB14" s="24"/>
      <c r="AC14" s="24"/>
      <c r="AD14" s="24"/>
      <c r="AE14" s="24"/>
    </row>
    <row r="15" spans="1:31" s="56" customFormat="1" ht="20.25" customHeight="1">
      <c r="A15" s="56" t="s">
        <v>103</v>
      </c>
      <c r="B15" s="16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55"/>
      <c r="AB15" s="24"/>
      <c r="AC15" s="24"/>
      <c r="AD15" s="24"/>
      <c r="AE15" s="24"/>
    </row>
    <row r="16" spans="1:31" s="56" customFormat="1" ht="20.25" customHeight="1">
      <c r="A16" s="127" t="s">
        <v>104</v>
      </c>
      <c r="B16" s="16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38"/>
      <c r="T16" s="24"/>
      <c r="U16" s="24"/>
      <c r="V16" s="24"/>
      <c r="W16" s="24"/>
      <c r="X16" s="24"/>
      <c r="Y16" s="24"/>
      <c r="Z16" s="24"/>
      <c r="AA16" s="55"/>
      <c r="AB16" s="24"/>
      <c r="AC16" s="24"/>
      <c r="AD16" s="24"/>
      <c r="AE16" s="24"/>
    </row>
    <row r="17" spans="1:31" s="56" customFormat="1" ht="20.25" customHeight="1">
      <c r="A17" s="162" t="s">
        <v>204</v>
      </c>
      <c r="B17" s="16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138"/>
      <c r="T17" s="24"/>
      <c r="U17" s="24"/>
      <c r="V17" s="24"/>
      <c r="W17" s="24"/>
      <c r="X17" s="24"/>
      <c r="Y17" s="24"/>
      <c r="Z17" s="24"/>
      <c r="AA17" s="55"/>
      <c r="AB17" s="24"/>
      <c r="AC17" s="24"/>
      <c r="AD17" s="24"/>
      <c r="AE17" s="24"/>
    </row>
    <row r="18" spans="1:31" s="60" customFormat="1" ht="20.25" customHeight="1">
      <c r="A18" s="162" t="s">
        <v>161</v>
      </c>
      <c r="B18" s="57"/>
      <c r="C18" s="140">
        <v>0</v>
      </c>
      <c r="D18" s="129"/>
      <c r="E18" s="131">
        <v>0</v>
      </c>
      <c r="F18" s="130"/>
      <c r="G18" s="131">
        <v>0</v>
      </c>
      <c r="H18" s="125"/>
      <c r="I18" s="131">
        <v>0</v>
      </c>
      <c r="J18" s="129"/>
      <c r="K18" s="131">
        <v>0</v>
      </c>
      <c r="L18" s="130"/>
      <c r="M18" s="131">
        <v>0</v>
      </c>
      <c r="N18" s="130"/>
      <c r="O18" s="131">
        <v>0</v>
      </c>
      <c r="P18" s="130"/>
      <c r="Q18" s="131">
        <v>0</v>
      </c>
      <c r="R18" s="129"/>
      <c r="S18" s="131">
        <v>0</v>
      </c>
      <c r="T18" s="129"/>
      <c r="U18" s="131">
        <v>0</v>
      </c>
      <c r="V18" s="124"/>
      <c r="W18" s="131">
        <v>0</v>
      </c>
      <c r="X18" s="129"/>
      <c r="Y18" s="131">
        <f>SUM(S18:W18)</f>
        <v>0</v>
      </c>
      <c r="Z18" s="24"/>
      <c r="AA18" s="131">
        <f>SUM(Y18,C18:Q18)</f>
        <v>0</v>
      </c>
      <c r="AB18" s="66"/>
      <c r="AC18" s="131">
        <v>-149599</v>
      </c>
      <c r="AD18" s="66"/>
      <c r="AE18" s="131">
        <f>SUM(AA18:AC18)</f>
        <v>-149599</v>
      </c>
    </row>
    <row r="19" spans="1:31" s="4" customFormat="1" ht="20.25" customHeight="1">
      <c r="A19" s="127" t="s">
        <v>105</v>
      </c>
      <c r="B19" s="62"/>
      <c r="C19" s="136">
        <f>SUM(C18:C18)</f>
        <v>0</v>
      </c>
      <c r="D19" s="133"/>
      <c r="E19" s="136">
        <f>SUM(E18:E18)</f>
        <v>0</v>
      </c>
      <c r="F19" s="134"/>
      <c r="G19" s="136">
        <f>SUM(G18:G18)</f>
        <v>0</v>
      </c>
      <c r="H19" s="138"/>
      <c r="I19" s="136">
        <f>SUM(I18:I18)</f>
        <v>0</v>
      </c>
      <c r="J19" s="133"/>
      <c r="K19" s="136">
        <f>SUM(K18:K18)</f>
        <v>0</v>
      </c>
      <c r="L19" s="134"/>
      <c r="M19" s="136">
        <f>SUM(M18:M18)</f>
        <v>0</v>
      </c>
      <c r="N19" s="134"/>
      <c r="O19" s="136">
        <f>SUM(O18:O18)</f>
        <v>0</v>
      </c>
      <c r="P19" s="134"/>
      <c r="Q19" s="136">
        <f>SUM(Q18:Q18)</f>
        <v>0</v>
      </c>
      <c r="R19" s="133"/>
      <c r="S19" s="136">
        <f>SUM(S18:S18)</f>
        <v>0</v>
      </c>
      <c r="T19" s="133"/>
      <c r="U19" s="136">
        <f>SUM(U18:U18)</f>
        <v>0</v>
      </c>
      <c r="V19" s="126"/>
      <c r="W19" s="136">
        <f>SUM(W18:W18)</f>
        <v>0</v>
      </c>
      <c r="X19" s="133"/>
      <c r="Y19" s="136">
        <f>SUM(Y18:Y18)</f>
        <v>0</v>
      </c>
      <c r="Z19" s="134"/>
      <c r="AA19" s="136">
        <f>SUM(AA18:AA18)</f>
        <v>0</v>
      </c>
      <c r="AB19" s="67"/>
      <c r="AC19" s="136">
        <f>SUM(AC18:AC18)</f>
        <v>-149599</v>
      </c>
      <c r="AD19" s="67"/>
      <c r="AE19" s="136">
        <f>SUM(AE18:AE18)</f>
        <v>-149599</v>
      </c>
    </row>
    <row r="20" spans="1:31" s="4" customFormat="1" ht="20.25" customHeight="1">
      <c r="A20" s="163" t="s">
        <v>106</v>
      </c>
      <c r="B20" s="62"/>
      <c r="C20" s="134"/>
      <c r="D20" s="133"/>
      <c r="E20" s="134"/>
      <c r="F20" s="134"/>
      <c r="G20" s="134"/>
      <c r="H20" s="134"/>
      <c r="I20" s="134"/>
      <c r="J20" s="133"/>
      <c r="K20" s="134"/>
      <c r="L20" s="134"/>
      <c r="M20" s="134"/>
      <c r="N20" s="134"/>
      <c r="O20" s="134"/>
      <c r="P20" s="134"/>
      <c r="Q20" s="134"/>
      <c r="R20" s="133"/>
      <c r="S20" s="134"/>
      <c r="T20" s="133"/>
      <c r="U20" s="134"/>
      <c r="V20" s="126"/>
      <c r="W20" s="134"/>
      <c r="X20" s="133"/>
      <c r="Y20" s="134"/>
      <c r="Z20" s="134"/>
      <c r="AA20" s="134"/>
      <c r="AB20" s="67"/>
      <c r="AC20" s="137"/>
      <c r="AD20" s="67"/>
      <c r="AE20" s="65"/>
    </row>
    <row r="21" spans="1:31" s="4" customFormat="1" ht="20.25" customHeight="1">
      <c r="A21" s="163" t="s">
        <v>173</v>
      </c>
      <c r="B21" s="62"/>
      <c r="C21" s="134"/>
      <c r="D21" s="133"/>
      <c r="E21" s="134"/>
      <c r="F21" s="134"/>
      <c r="G21" s="134"/>
      <c r="H21" s="134"/>
      <c r="I21" s="134"/>
      <c r="J21" s="133"/>
      <c r="K21" s="134"/>
      <c r="L21" s="134"/>
      <c r="M21" s="134"/>
      <c r="N21" s="134"/>
      <c r="O21" s="134"/>
      <c r="P21" s="134"/>
      <c r="Q21" s="134"/>
      <c r="R21" s="133"/>
      <c r="S21" s="134"/>
      <c r="T21" s="133"/>
      <c r="U21" s="134"/>
      <c r="V21" s="126"/>
      <c r="W21" s="134"/>
      <c r="X21" s="133"/>
      <c r="Y21" s="134"/>
      <c r="Z21" s="134"/>
      <c r="AA21" s="134"/>
      <c r="AB21" s="67"/>
      <c r="AC21" s="137"/>
      <c r="AD21" s="67"/>
      <c r="AE21" s="65"/>
    </row>
    <row r="22" spans="1:31" s="60" customFormat="1" ht="20.25" customHeight="1">
      <c r="A22" s="57" t="s">
        <v>169</v>
      </c>
      <c r="B22" s="57"/>
      <c r="C22" s="125"/>
      <c r="D22" s="129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1" s="60" customFormat="1" ht="20.25" customHeight="1">
      <c r="A23" s="57" t="s">
        <v>170</v>
      </c>
      <c r="B23" s="57"/>
      <c r="C23" s="125">
        <v>0</v>
      </c>
      <c r="D23" s="129"/>
      <c r="E23" s="125">
        <v>0</v>
      </c>
      <c r="F23" s="125"/>
      <c r="G23" s="125">
        <v>0</v>
      </c>
      <c r="H23" s="125"/>
      <c r="I23" s="125">
        <v>0</v>
      </c>
      <c r="J23" s="125"/>
      <c r="K23" s="125">
        <v>-516</v>
      </c>
      <c r="L23" s="125"/>
      <c r="M23" s="125">
        <v>0</v>
      </c>
      <c r="N23" s="125"/>
      <c r="O23" s="125">
        <v>0</v>
      </c>
      <c r="P23" s="125"/>
      <c r="Q23" s="125">
        <v>0</v>
      </c>
      <c r="R23" s="125"/>
      <c r="S23" s="125">
        <v>0</v>
      </c>
      <c r="T23" s="125"/>
      <c r="U23" s="125">
        <v>0</v>
      </c>
      <c r="V23" s="125"/>
      <c r="W23" s="125">
        <v>70</v>
      </c>
      <c r="X23" s="125"/>
      <c r="Y23" s="125">
        <f>SUM(S23:X23)</f>
        <v>70</v>
      </c>
      <c r="Z23" s="125"/>
      <c r="AA23" s="125">
        <f>SUM(C23:Q23)+Y23</f>
        <v>-446</v>
      </c>
      <c r="AB23" s="125"/>
      <c r="AC23" s="125">
        <v>443</v>
      </c>
      <c r="AD23" s="125"/>
      <c r="AE23" s="125">
        <f>SUM(AA23:AC23)</f>
        <v>-3</v>
      </c>
    </row>
    <row r="24" spans="1:31" s="60" customFormat="1" ht="20.25" customHeight="1">
      <c r="A24" s="162" t="s">
        <v>174</v>
      </c>
      <c r="B24" s="57"/>
      <c r="C24" s="125">
        <v>0</v>
      </c>
      <c r="D24" s="129"/>
      <c r="E24" s="125">
        <v>0</v>
      </c>
      <c r="F24" s="125"/>
      <c r="G24" s="125">
        <v>0</v>
      </c>
      <c r="H24" s="125"/>
      <c r="I24" s="125">
        <v>0</v>
      </c>
      <c r="J24" s="125"/>
      <c r="K24" s="125">
        <v>2027</v>
      </c>
      <c r="L24" s="125"/>
      <c r="M24" s="125">
        <v>0</v>
      </c>
      <c r="N24" s="125"/>
      <c r="O24" s="125">
        <v>0</v>
      </c>
      <c r="P24" s="125"/>
      <c r="Q24" s="125">
        <v>0</v>
      </c>
      <c r="R24" s="125"/>
      <c r="S24" s="125">
        <v>0</v>
      </c>
      <c r="T24" s="125"/>
      <c r="U24" s="125">
        <v>0</v>
      </c>
      <c r="V24" s="125"/>
      <c r="W24" s="125">
        <v>0</v>
      </c>
      <c r="X24" s="125"/>
      <c r="Y24" s="125">
        <f>SUM(S24:W24)</f>
        <v>0</v>
      </c>
      <c r="Z24" s="125"/>
      <c r="AA24" s="125">
        <f>SUM(C24:Q24)+Y24</f>
        <v>2027</v>
      </c>
      <c r="AB24" s="125"/>
      <c r="AC24" s="125">
        <v>0</v>
      </c>
      <c r="AD24" s="125"/>
      <c r="AE24" s="125">
        <f>SUM(AA24:AC24)</f>
        <v>2027</v>
      </c>
    </row>
    <row r="25" spans="1:31" s="4" customFormat="1" ht="20.25" customHeight="1">
      <c r="A25" s="164" t="s">
        <v>107</v>
      </c>
      <c r="B25" s="62"/>
      <c r="C25" s="132"/>
      <c r="D25" s="61"/>
      <c r="E25" s="132"/>
      <c r="F25" s="134"/>
      <c r="G25" s="132"/>
      <c r="H25" s="134"/>
      <c r="I25" s="132"/>
      <c r="J25" s="61"/>
      <c r="K25" s="132"/>
      <c r="L25" s="134"/>
      <c r="M25" s="132"/>
      <c r="N25" s="134"/>
      <c r="O25" s="132"/>
      <c r="P25" s="134"/>
      <c r="Q25" s="132"/>
      <c r="R25" s="61"/>
      <c r="S25" s="132"/>
      <c r="T25" s="61"/>
      <c r="U25" s="132"/>
      <c r="V25" s="59"/>
      <c r="W25" s="132"/>
      <c r="X25" s="61"/>
      <c r="Y25" s="132"/>
      <c r="Z25" s="61"/>
      <c r="AA25" s="132"/>
      <c r="AB25" s="61"/>
      <c r="AC25" s="135"/>
      <c r="AD25" s="61"/>
      <c r="AE25" s="135"/>
    </row>
    <row r="26" spans="1:31" s="4" customFormat="1" ht="20.25" customHeight="1">
      <c r="A26" s="164" t="s">
        <v>173</v>
      </c>
      <c r="B26" s="62"/>
      <c r="C26" s="136">
        <f>SUM(C22:C24)</f>
        <v>0</v>
      </c>
      <c r="D26" s="133"/>
      <c r="E26" s="136">
        <f>SUM(E22:E24)</f>
        <v>0</v>
      </c>
      <c r="F26" s="134"/>
      <c r="G26" s="136">
        <f>SUM(G22:G24)</f>
        <v>0</v>
      </c>
      <c r="H26" s="138"/>
      <c r="I26" s="136">
        <f>SUM(I22:I24)</f>
        <v>0</v>
      </c>
      <c r="J26" s="133"/>
      <c r="K26" s="136">
        <f>SUM(K22:K24)</f>
        <v>1511</v>
      </c>
      <c r="L26" s="134"/>
      <c r="M26" s="136">
        <f>SUM(M22:M24)</f>
        <v>0</v>
      </c>
      <c r="N26" s="134"/>
      <c r="O26" s="136">
        <f>SUM(O22:O24)</f>
        <v>0</v>
      </c>
      <c r="P26" s="134"/>
      <c r="Q26" s="136">
        <f>SUM(Q22:Q24)</f>
        <v>0</v>
      </c>
      <c r="R26" s="133"/>
      <c r="S26" s="136">
        <f>SUM(S22:S24)</f>
        <v>0</v>
      </c>
      <c r="T26" s="133"/>
      <c r="U26" s="136">
        <f>SUM(U22:U24)</f>
        <v>0</v>
      </c>
      <c r="V26" s="126"/>
      <c r="W26" s="136">
        <f>SUM(W22:W24)</f>
        <v>70</v>
      </c>
      <c r="X26" s="133"/>
      <c r="Y26" s="136">
        <f>SUM(S26:W26)</f>
        <v>70</v>
      </c>
      <c r="Z26" s="134"/>
      <c r="AA26" s="136">
        <f>SUM(C26:Q26)+Y26</f>
        <v>1581</v>
      </c>
      <c r="AB26" s="67"/>
      <c r="AC26" s="136">
        <f>SUM(AC21:AC24)</f>
        <v>443</v>
      </c>
      <c r="AD26" s="67"/>
      <c r="AE26" s="136">
        <f>SUM(AA26:AC26)</f>
        <v>2024</v>
      </c>
    </row>
    <row r="27" spans="1:31" s="4" customFormat="1" ht="20.25" customHeight="1">
      <c r="A27" s="165" t="s">
        <v>108</v>
      </c>
      <c r="B27" s="62"/>
      <c r="C27" s="134"/>
      <c r="D27" s="61"/>
      <c r="E27" s="134"/>
      <c r="F27" s="134"/>
      <c r="G27" s="134"/>
      <c r="H27" s="134"/>
      <c r="I27" s="134"/>
      <c r="J27" s="61"/>
      <c r="K27" s="134"/>
      <c r="L27" s="134"/>
      <c r="M27" s="134"/>
      <c r="N27" s="134"/>
      <c r="O27" s="134"/>
      <c r="P27" s="134"/>
      <c r="Q27" s="134"/>
      <c r="R27" s="61"/>
      <c r="S27" s="134"/>
      <c r="T27" s="61"/>
      <c r="U27" s="134"/>
      <c r="V27" s="59"/>
      <c r="W27" s="134"/>
      <c r="X27" s="61"/>
      <c r="Y27" s="134"/>
      <c r="Z27" s="61"/>
      <c r="AA27" s="134"/>
      <c r="AB27" s="61"/>
      <c r="AC27" s="65"/>
      <c r="AD27" s="61"/>
      <c r="AE27" s="65"/>
    </row>
    <row r="28" spans="1:31" s="4" customFormat="1" ht="20.25" customHeight="1">
      <c r="A28" s="165" t="s">
        <v>103</v>
      </c>
      <c r="B28" s="62"/>
      <c r="C28" s="136">
        <f>SUM(C19,C26)</f>
        <v>0</v>
      </c>
      <c r="D28" s="61"/>
      <c r="E28" s="136">
        <f>SUM(E19,E26)</f>
        <v>0</v>
      </c>
      <c r="F28" s="134"/>
      <c r="G28" s="136">
        <f>SUM(G19,G26)</f>
        <v>0</v>
      </c>
      <c r="H28" s="138"/>
      <c r="I28" s="136">
        <f>SUM(I19,I26)</f>
        <v>0</v>
      </c>
      <c r="J28" s="61"/>
      <c r="K28" s="136">
        <f>SUM(K19,K26)</f>
        <v>1511</v>
      </c>
      <c r="L28" s="134"/>
      <c r="M28" s="136">
        <f>SUM(M19,M26)</f>
        <v>0</v>
      </c>
      <c r="N28" s="134"/>
      <c r="O28" s="136">
        <f>SUM(O19,O26)</f>
        <v>0</v>
      </c>
      <c r="P28" s="134"/>
      <c r="Q28" s="136">
        <f>SUM(Q19,Q26)</f>
        <v>0</v>
      </c>
      <c r="R28" s="61"/>
      <c r="S28" s="136">
        <f>SUM(S19,S26)</f>
        <v>0</v>
      </c>
      <c r="T28" s="61"/>
      <c r="U28" s="136">
        <f>SUM(U19,U26)</f>
        <v>0</v>
      </c>
      <c r="V28" s="59"/>
      <c r="W28" s="136">
        <f>SUM(W19,W26)</f>
        <v>70</v>
      </c>
      <c r="X28" s="61"/>
      <c r="Y28" s="136">
        <f>SUM(Y19,Y26)</f>
        <v>70</v>
      </c>
      <c r="Z28" s="61"/>
      <c r="AA28" s="136">
        <f>SUM(AA19,AA26)</f>
        <v>1581</v>
      </c>
      <c r="AB28" s="61"/>
      <c r="AC28" s="136">
        <f>SUM(AC19,AC26)</f>
        <v>-149156</v>
      </c>
      <c r="AD28" s="61"/>
      <c r="AE28" s="136">
        <f>SUM(AE19,AE26)</f>
        <v>-147575</v>
      </c>
    </row>
    <row r="29" spans="1:31" s="4" customFormat="1" ht="20.25" customHeight="1">
      <c r="A29" s="165" t="s">
        <v>205</v>
      </c>
      <c r="B29" s="62"/>
      <c r="C29" s="134"/>
      <c r="D29" s="61"/>
      <c r="E29" s="134"/>
      <c r="F29" s="134"/>
      <c r="G29" s="134"/>
      <c r="H29" s="134"/>
      <c r="I29" s="134"/>
      <c r="J29" s="61"/>
      <c r="K29" s="134"/>
      <c r="L29" s="134"/>
      <c r="M29" s="134"/>
      <c r="N29" s="134"/>
      <c r="O29" s="134"/>
      <c r="P29" s="134"/>
      <c r="Q29" s="134"/>
      <c r="R29" s="61"/>
      <c r="S29" s="134"/>
      <c r="T29" s="61"/>
      <c r="U29" s="134"/>
      <c r="V29" s="59"/>
      <c r="W29" s="134"/>
      <c r="X29" s="61"/>
      <c r="Y29" s="134"/>
      <c r="Z29" s="61"/>
      <c r="AA29" s="134"/>
      <c r="AB29" s="61"/>
      <c r="AC29" s="65"/>
      <c r="AD29" s="61"/>
      <c r="AE29" s="65"/>
    </row>
    <row r="30" spans="1:31" s="60" customFormat="1" ht="20.25" customHeight="1">
      <c r="A30" s="162" t="s">
        <v>109</v>
      </c>
      <c r="B30" s="57"/>
      <c r="C30" s="125">
        <v>0</v>
      </c>
      <c r="D30" s="130"/>
      <c r="E30" s="125">
        <v>0</v>
      </c>
      <c r="F30" s="130"/>
      <c r="G30" s="125">
        <v>0</v>
      </c>
      <c r="H30" s="125"/>
      <c r="I30" s="125">
        <v>0</v>
      </c>
      <c r="J30" s="125"/>
      <c r="K30" s="125">
        <v>0</v>
      </c>
      <c r="L30" s="125"/>
      <c r="M30" s="125">
        <v>0</v>
      </c>
      <c r="N30" s="125"/>
      <c r="O30" s="125">
        <v>0</v>
      </c>
      <c r="P30" s="125"/>
      <c r="Q30" s="125">
        <v>3764292</v>
      </c>
      <c r="R30" s="125"/>
      <c r="S30" s="125">
        <v>0</v>
      </c>
      <c r="T30" s="125"/>
      <c r="U30" s="125">
        <v>0</v>
      </c>
      <c r="V30" s="125"/>
      <c r="W30" s="125">
        <v>0</v>
      </c>
      <c r="X30" s="125"/>
      <c r="Y30" s="125">
        <f>SUM(S30:W30)</f>
        <v>0</v>
      </c>
      <c r="Z30" s="125"/>
      <c r="AA30" s="125">
        <f>SUM(C30:Q30)+Y30</f>
        <v>3764292</v>
      </c>
      <c r="AB30" s="125"/>
      <c r="AC30" s="125">
        <v>1390527</v>
      </c>
      <c r="AD30" s="125"/>
      <c r="AE30" s="125">
        <f>SUM(AA30:AC30)</f>
        <v>5154819</v>
      </c>
    </row>
    <row r="31" spans="1:31" s="60" customFormat="1" ht="20.25" customHeight="1">
      <c r="A31" s="57" t="s">
        <v>110</v>
      </c>
      <c r="B31" s="57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28"/>
      <c r="R31" s="58"/>
      <c r="S31" s="130"/>
      <c r="T31" s="130"/>
      <c r="U31" s="130"/>
      <c r="V31" s="124"/>
      <c r="W31" s="130"/>
      <c r="X31" s="130"/>
      <c r="Y31" s="130"/>
      <c r="Z31" s="58"/>
      <c r="AA31" s="125"/>
      <c r="AB31" s="58"/>
      <c r="AC31" s="125"/>
      <c r="AD31" s="58"/>
      <c r="AE31" s="125"/>
    </row>
    <row r="32" spans="1:31" s="60" customFormat="1" ht="20.25" customHeight="1">
      <c r="A32" s="57" t="s">
        <v>301</v>
      </c>
      <c r="B32" s="57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28"/>
      <c r="R32" s="58"/>
      <c r="S32" s="130"/>
      <c r="T32" s="130"/>
      <c r="U32" s="130"/>
      <c r="V32" s="124"/>
      <c r="W32" s="130"/>
      <c r="X32" s="130"/>
      <c r="Y32" s="130"/>
      <c r="Z32" s="58"/>
      <c r="AA32" s="125"/>
      <c r="AB32" s="58"/>
      <c r="AC32" s="125"/>
      <c r="AD32" s="58"/>
      <c r="AE32" s="125"/>
    </row>
    <row r="33" spans="1:31" s="60" customFormat="1" ht="20.25" customHeight="1">
      <c r="A33" s="57" t="s">
        <v>302</v>
      </c>
      <c r="B33" s="57"/>
      <c r="C33" s="125">
        <v>0</v>
      </c>
      <c r="D33" s="130"/>
      <c r="E33" s="125">
        <v>0</v>
      </c>
      <c r="F33" s="130"/>
      <c r="G33" s="125">
        <v>0</v>
      </c>
      <c r="H33" s="125"/>
      <c r="I33" s="125">
        <v>0</v>
      </c>
      <c r="J33" s="130"/>
      <c r="K33" s="125">
        <v>0</v>
      </c>
      <c r="L33" s="130"/>
      <c r="M33" s="125">
        <v>0</v>
      </c>
      <c r="N33" s="130"/>
      <c r="O33" s="125">
        <v>0</v>
      </c>
      <c r="P33" s="130"/>
      <c r="Q33" s="128">
        <v>-1617</v>
      </c>
      <c r="R33" s="58"/>
      <c r="S33" s="125">
        <v>0</v>
      </c>
      <c r="T33" s="125"/>
      <c r="U33" s="125">
        <v>0</v>
      </c>
      <c r="V33" s="125"/>
      <c r="W33" s="125">
        <v>0</v>
      </c>
      <c r="X33" s="125"/>
      <c r="Y33" s="125">
        <f>SUM(S33:W33)</f>
        <v>0</v>
      </c>
      <c r="Z33" s="58"/>
      <c r="AA33" s="125">
        <f>SUM(C33:Q33)+Y33</f>
        <v>-1617</v>
      </c>
      <c r="AB33" s="58"/>
      <c r="AC33" s="125">
        <v>0</v>
      </c>
      <c r="AD33" s="58"/>
      <c r="AE33" s="125">
        <f>SUM(AA33:AC33)</f>
        <v>-1617</v>
      </c>
    </row>
    <row r="34" spans="1:31" s="60" customFormat="1" ht="20.25" customHeight="1">
      <c r="A34" s="57" t="s">
        <v>132</v>
      </c>
      <c r="B34" s="57"/>
      <c r="C34" s="131">
        <v>0</v>
      </c>
      <c r="D34" s="130"/>
      <c r="E34" s="131">
        <v>0</v>
      </c>
      <c r="F34" s="130"/>
      <c r="G34" s="131">
        <v>0</v>
      </c>
      <c r="H34" s="125"/>
      <c r="I34" s="131">
        <v>0</v>
      </c>
      <c r="J34" s="130"/>
      <c r="K34" s="131">
        <v>0</v>
      </c>
      <c r="L34" s="130"/>
      <c r="M34" s="131">
        <v>0</v>
      </c>
      <c r="N34" s="130"/>
      <c r="O34" s="131">
        <v>0</v>
      </c>
      <c r="P34" s="130"/>
      <c r="Q34" s="131">
        <v>0</v>
      </c>
      <c r="R34" s="130"/>
      <c r="S34" s="131">
        <v>0</v>
      </c>
      <c r="T34" s="130"/>
      <c r="U34" s="131">
        <v>489980</v>
      </c>
      <c r="V34" s="102"/>
      <c r="W34" s="131">
        <v>694370</v>
      </c>
      <c r="X34" s="58"/>
      <c r="Y34" s="131">
        <f>SUM(S34:W34)</f>
        <v>1184350</v>
      </c>
      <c r="Z34" s="58"/>
      <c r="AA34" s="131">
        <f>SUM(C34:Q34)+Y34</f>
        <v>1184350</v>
      </c>
      <c r="AB34" s="58"/>
      <c r="AC34" s="131">
        <v>-581791</v>
      </c>
      <c r="AD34" s="58"/>
      <c r="AE34" s="131">
        <f>SUM(AA34:AC34)</f>
        <v>602559</v>
      </c>
    </row>
    <row r="35" spans="1:31" s="4" customFormat="1" ht="20.25" customHeight="1">
      <c r="A35" s="165" t="s">
        <v>206</v>
      </c>
      <c r="B35" s="62"/>
      <c r="C35" s="136">
        <f>SUM(C29:C34)</f>
        <v>0</v>
      </c>
      <c r="D35" s="134"/>
      <c r="E35" s="136">
        <f>SUM(E29:E34)</f>
        <v>0</v>
      </c>
      <c r="F35" s="134"/>
      <c r="G35" s="136">
        <f>SUM(G29:G34)</f>
        <v>0</v>
      </c>
      <c r="H35" s="138"/>
      <c r="I35" s="136">
        <f>SUM(I29:I34)</f>
        <v>0</v>
      </c>
      <c r="J35" s="134"/>
      <c r="K35" s="136">
        <f>SUM(K29:K34)</f>
        <v>0</v>
      </c>
      <c r="L35" s="134"/>
      <c r="M35" s="136">
        <f>SUM(M29:M34)</f>
        <v>0</v>
      </c>
      <c r="N35" s="134"/>
      <c r="O35" s="136">
        <f>SUM(O29:O34)</f>
        <v>0</v>
      </c>
      <c r="P35" s="134"/>
      <c r="Q35" s="136">
        <f>SUM(Q29:Q34)</f>
        <v>3762675</v>
      </c>
      <c r="R35" s="63"/>
      <c r="S35" s="136">
        <f>SUM(S29:S34)</f>
        <v>0</v>
      </c>
      <c r="T35" s="134"/>
      <c r="U35" s="136">
        <f>SUM(U29:U34)</f>
        <v>489980</v>
      </c>
      <c r="V35" s="69"/>
      <c r="W35" s="136">
        <f>SUM(W29:W34)</f>
        <v>694370</v>
      </c>
      <c r="X35" s="63"/>
      <c r="Y35" s="136">
        <f>SUM(Y29:Y34)</f>
        <v>1184350</v>
      </c>
      <c r="Z35" s="63"/>
      <c r="AA35" s="136">
        <f>SUM(AA29:AA34)</f>
        <v>4947025</v>
      </c>
      <c r="AB35" s="63"/>
      <c r="AC35" s="136">
        <f>SUM(AC29:AC34)</f>
        <v>808736</v>
      </c>
      <c r="AD35" s="63"/>
      <c r="AE35" s="136">
        <f>SUM(AE29:AE34)</f>
        <v>5755761</v>
      </c>
    </row>
    <row r="36" spans="1:31" s="60" customFormat="1" ht="20.25" customHeight="1" hidden="1">
      <c r="A36" s="57" t="s">
        <v>116</v>
      </c>
      <c r="B36" s="57"/>
      <c r="C36" s="141">
        <v>0</v>
      </c>
      <c r="D36" s="130"/>
      <c r="E36" s="141">
        <v>0</v>
      </c>
      <c r="F36" s="130"/>
      <c r="G36" s="141">
        <v>0</v>
      </c>
      <c r="H36" s="125"/>
      <c r="I36" s="141">
        <v>0</v>
      </c>
      <c r="J36" s="130"/>
      <c r="K36" s="141">
        <v>0</v>
      </c>
      <c r="L36" s="130"/>
      <c r="M36" s="141">
        <v>0</v>
      </c>
      <c r="N36" s="130"/>
      <c r="O36" s="141">
        <v>0</v>
      </c>
      <c r="P36" s="130"/>
      <c r="Q36" s="141">
        <f>-O36</f>
        <v>0</v>
      </c>
      <c r="R36" s="70"/>
      <c r="S36" s="141">
        <f>-Q36</f>
        <v>0</v>
      </c>
      <c r="T36" s="130"/>
      <c r="U36" s="141">
        <v>0</v>
      </c>
      <c r="V36" s="98"/>
      <c r="W36" s="141">
        <v>0</v>
      </c>
      <c r="X36" s="70"/>
      <c r="Y36" s="141">
        <f>SUM(S36:W36)</f>
        <v>0</v>
      </c>
      <c r="Z36" s="70"/>
      <c r="AA36" s="141">
        <f>SUM(C36:Q36)+Y36</f>
        <v>0</v>
      </c>
      <c r="AB36" s="70"/>
      <c r="AC36" s="141">
        <v>0</v>
      </c>
      <c r="AD36" s="70"/>
      <c r="AE36" s="141">
        <f>SUM(AA36:AC36)</f>
        <v>0</v>
      </c>
    </row>
    <row r="37" spans="1:31" s="56" customFormat="1" ht="20.25" customHeight="1" thickBot="1">
      <c r="A37" s="161" t="s">
        <v>207</v>
      </c>
      <c r="B37" s="161"/>
      <c r="C37" s="64">
        <f>C13+C35+C28+C36</f>
        <v>7742942</v>
      </c>
      <c r="D37" s="68"/>
      <c r="E37" s="64">
        <f>E13+E35+E28+E36</f>
        <v>-1135146</v>
      </c>
      <c r="F37" s="68"/>
      <c r="G37" s="64">
        <f>G13+G35+G28+G36</f>
        <v>36462883</v>
      </c>
      <c r="H37" s="68"/>
      <c r="I37" s="64">
        <f>I13+I35+I28+I36</f>
        <v>3470021</v>
      </c>
      <c r="J37" s="68"/>
      <c r="K37" s="64">
        <f>K13+K35+K28+K36</f>
        <v>3999222</v>
      </c>
      <c r="L37" s="68"/>
      <c r="M37" s="64">
        <f>M13+M35+M28+M36</f>
        <v>-5159</v>
      </c>
      <c r="N37" s="68"/>
      <c r="O37" s="64">
        <f>O13+O35+O28+O36</f>
        <v>820666</v>
      </c>
      <c r="P37" s="68"/>
      <c r="Q37" s="64">
        <f>Q13+Q35+Q28+Q36</f>
        <v>69681678</v>
      </c>
      <c r="R37" s="68"/>
      <c r="S37" s="64">
        <f>S13+S35+S28+S36</f>
        <v>7272105</v>
      </c>
      <c r="T37" s="68"/>
      <c r="U37" s="64">
        <f>U13+U35+U28+U36</f>
        <v>-2655863</v>
      </c>
      <c r="V37" s="68"/>
      <c r="W37" s="64">
        <f>W13+W35+W28+W36</f>
        <v>-4340068</v>
      </c>
      <c r="X37" s="68"/>
      <c r="Y37" s="64">
        <f>Y13+Y35+Y28+Y36</f>
        <v>276174</v>
      </c>
      <c r="Z37" s="68"/>
      <c r="AA37" s="64">
        <f>AA13+AA35+AA28+AA36</f>
        <v>121313281</v>
      </c>
      <c r="AB37" s="68"/>
      <c r="AC37" s="64">
        <f>AC13+AC35+AC28+AC36</f>
        <v>58019855</v>
      </c>
      <c r="AD37" s="68"/>
      <c r="AE37" s="64">
        <f>AE13+AE35+AE28+AE36</f>
        <v>179333136</v>
      </c>
    </row>
    <row r="38" ht="21" customHeight="1" thickTop="1"/>
  </sheetData>
  <sheetProtection/>
  <mergeCells count="2">
    <mergeCell ref="C4:AE4"/>
    <mergeCell ref="S5:Y5"/>
  </mergeCells>
  <printOptions/>
  <pageMargins left="0.7" right="0.28" top="0.38" bottom="0.5" header="0.37" footer="0.5"/>
  <pageSetup firstPageNumber="11" useFirstPageNumber="1" fitToHeight="1" fitToWidth="1" horizontalDpi="600" verticalDpi="600" orientation="landscape" paperSize="9" scale="59" r:id="rId1"/>
  <headerFooter alignWithMargins="0">
    <oddFooter>&amp;L
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0"/>
  <sheetViews>
    <sheetView zoomScaleSheetLayoutView="70" zoomScalePageLayoutView="0" workbookViewId="0" topLeftCell="A1">
      <selection activeCell="A1" sqref="A1"/>
    </sheetView>
  </sheetViews>
  <sheetFormatPr defaultColWidth="9.00390625" defaultRowHeight="21" customHeight="1"/>
  <cols>
    <col min="1" max="1" width="48.140625" style="44" customWidth="1"/>
    <col min="2" max="2" width="9.57421875" style="44" bestFit="1" customWidth="1"/>
    <col min="3" max="3" width="0.85546875" style="44" customWidth="1"/>
    <col min="4" max="4" width="10.8515625" style="44" customWidth="1"/>
    <col min="5" max="5" width="0.71875" style="44" customWidth="1"/>
    <col min="6" max="6" width="10.57421875" style="44" bestFit="1" customWidth="1"/>
    <col min="7" max="7" width="0.71875" style="44" customWidth="1"/>
    <col min="8" max="8" width="13.00390625" style="44" bestFit="1" customWidth="1"/>
    <col min="9" max="9" width="0.9921875" style="44" customWidth="1"/>
    <col min="10" max="10" width="13.140625" style="44" customWidth="1"/>
    <col min="11" max="11" width="0.85546875" style="44" customWidth="1"/>
    <col min="12" max="12" width="14.00390625" style="44" bestFit="1" customWidth="1"/>
    <col min="13" max="13" width="0.85546875" style="44" customWidth="1"/>
    <col min="14" max="14" width="16.00390625" style="44" customWidth="1"/>
    <col min="15" max="15" width="0.85546875" style="44" customWidth="1"/>
    <col min="16" max="16" width="11.00390625" style="44" bestFit="1" customWidth="1"/>
    <col min="17" max="17" width="0.85546875" style="44" customWidth="1"/>
    <col min="18" max="18" width="11.00390625" style="44" bestFit="1" customWidth="1"/>
    <col min="19" max="19" width="0.85546875" style="44" customWidth="1"/>
    <col min="20" max="20" width="11.00390625" style="44" bestFit="1" customWidth="1"/>
    <col min="21" max="21" width="0.71875" style="44" customWidth="1"/>
    <col min="22" max="22" width="14.57421875" style="44" customWidth="1"/>
    <col min="23" max="23" width="0.71875" style="44" customWidth="1"/>
    <col min="24" max="24" width="14.28125" style="44" bestFit="1" customWidth="1"/>
    <col min="25" max="25" width="0.5625" style="44" customWidth="1"/>
    <col min="26" max="26" width="13.7109375" style="44" customWidth="1"/>
    <col min="27" max="27" width="0.71875" style="44" customWidth="1"/>
    <col min="28" max="28" width="12.421875" style="44" bestFit="1" customWidth="1"/>
    <col min="29" max="29" width="0.85546875" style="44" customWidth="1"/>
    <col min="30" max="30" width="13.421875" style="44" bestFit="1" customWidth="1"/>
    <col min="31" max="31" width="0.5625" style="44" customWidth="1"/>
    <col min="32" max="32" width="13.00390625" style="44" customWidth="1"/>
    <col min="33" max="33" width="0.5625" style="44" customWidth="1"/>
    <col min="34" max="34" width="11.00390625" style="44" bestFit="1" customWidth="1"/>
    <col min="35" max="35" width="0.71875" style="44" customWidth="1"/>
    <col min="36" max="36" width="13.57421875" style="44" customWidth="1"/>
    <col min="37" max="16384" width="9.00390625" style="44" customWidth="1"/>
  </cols>
  <sheetData>
    <row r="1" spans="1:34" ht="24.75" customHeight="1">
      <c r="A1" s="41" t="s">
        <v>38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2"/>
      <c r="U1" s="43"/>
      <c r="V1" s="42"/>
      <c r="W1" s="43"/>
      <c r="X1" s="42"/>
      <c r="Y1" s="42"/>
      <c r="Z1" s="42"/>
      <c r="AA1" s="42"/>
      <c r="AB1" s="42"/>
      <c r="AC1" s="42"/>
      <c r="AD1" s="43"/>
      <c r="AE1" s="43"/>
      <c r="AF1" s="43"/>
      <c r="AG1" s="43"/>
      <c r="AH1" s="42"/>
    </row>
    <row r="2" spans="1:34" ht="24.75" customHeight="1">
      <c r="A2" s="41" t="s">
        <v>202</v>
      </c>
      <c r="B2" s="41"/>
      <c r="C2" s="41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2"/>
      <c r="U2" s="43"/>
      <c r="V2" s="42"/>
      <c r="W2" s="43"/>
      <c r="X2" s="42"/>
      <c r="Y2" s="42"/>
      <c r="Z2" s="42"/>
      <c r="AA2" s="42"/>
      <c r="AB2" s="42"/>
      <c r="AC2" s="42"/>
      <c r="AD2" s="43"/>
      <c r="AE2" s="43"/>
      <c r="AF2" s="43"/>
      <c r="AG2" s="43"/>
      <c r="AH2" s="42"/>
    </row>
    <row r="3" spans="1:36" ht="23.25" customHeight="1">
      <c r="A3" s="41"/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J3" s="47" t="s">
        <v>85</v>
      </c>
    </row>
    <row r="4" spans="1:36" ht="23.25" customHeight="1">
      <c r="A4" s="41"/>
      <c r="B4" s="41"/>
      <c r="C4" s="41"/>
      <c r="D4" s="211" t="s">
        <v>39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07"/>
      <c r="AJ4" s="207"/>
    </row>
    <row r="5" spans="1:36" ht="21.75">
      <c r="A5" s="92"/>
      <c r="B5" s="92"/>
      <c r="C5" s="92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220" t="s">
        <v>93</v>
      </c>
      <c r="U5" s="220"/>
      <c r="V5" s="220"/>
      <c r="W5" s="220"/>
      <c r="X5" s="220"/>
      <c r="Y5" s="220"/>
      <c r="Z5" s="220"/>
      <c r="AA5" s="56"/>
      <c r="AB5" s="56"/>
      <c r="AC5" s="56"/>
      <c r="AD5" s="56"/>
      <c r="AE5" s="56"/>
      <c r="AF5" s="56"/>
      <c r="AG5" s="56"/>
      <c r="AH5" s="56"/>
      <c r="AJ5" s="56"/>
    </row>
    <row r="6" spans="1:36" ht="21.75" customHeight="1">
      <c r="A6" s="92"/>
      <c r="B6" s="92"/>
      <c r="C6" s="92"/>
      <c r="D6" s="56"/>
      <c r="E6" s="56"/>
      <c r="F6" s="56"/>
      <c r="G6" s="56"/>
      <c r="H6" s="56"/>
      <c r="I6" s="56"/>
      <c r="J6" s="56"/>
      <c r="K6" s="56"/>
      <c r="L6" s="49" t="s">
        <v>162</v>
      </c>
      <c r="M6" s="56"/>
      <c r="N6" s="49"/>
      <c r="O6" s="56"/>
      <c r="P6" s="56"/>
      <c r="Q6" s="56"/>
      <c r="R6" s="56"/>
      <c r="S6" s="56"/>
      <c r="T6" s="93"/>
      <c r="U6" s="93"/>
      <c r="V6" s="93"/>
      <c r="W6" s="93"/>
      <c r="X6" s="93"/>
      <c r="Y6" s="93"/>
      <c r="Z6" s="93"/>
      <c r="AA6" s="56"/>
      <c r="AB6" s="56"/>
      <c r="AC6" s="56"/>
      <c r="AD6" s="56"/>
      <c r="AE6" s="56"/>
      <c r="AF6" s="56"/>
      <c r="AG6" s="56"/>
      <c r="AH6" s="56"/>
      <c r="AJ6" s="56"/>
    </row>
    <row r="7" spans="1:36" ht="21.75" customHeight="1">
      <c r="A7" s="158"/>
      <c r="B7" s="158"/>
      <c r="C7" s="158"/>
      <c r="D7" s="48"/>
      <c r="E7" s="3"/>
      <c r="F7" s="3"/>
      <c r="G7" s="3"/>
      <c r="H7" s="49"/>
      <c r="I7" s="49"/>
      <c r="J7" s="49"/>
      <c r="K7" s="49"/>
      <c r="L7" s="49" t="s">
        <v>35</v>
      </c>
      <c r="M7" s="49"/>
      <c r="N7" s="73" t="s">
        <v>36</v>
      </c>
      <c r="O7" s="49"/>
      <c r="P7" s="49"/>
      <c r="Q7" s="49"/>
      <c r="R7" s="49"/>
      <c r="S7" s="49"/>
      <c r="T7" s="20"/>
      <c r="U7" s="49"/>
      <c r="V7" s="49" t="s">
        <v>35</v>
      </c>
      <c r="W7" s="49"/>
      <c r="X7" s="49" t="s">
        <v>297</v>
      </c>
      <c r="Y7" s="49"/>
      <c r="Z7" s="48" t="s">
        <v>94</v>
      </c>
      <c r="AA7" s="50"/>
      <c r="AB7" s="50"/>
      <c r="AC7" s="50"/>
      <c r="AD7" s="19"/>
      <c r="AE7" s="49"/>
      <c r="AF7" s="19"/>
      <c r="AG7" s="20"/>
      <c r="AH7" s="49" t="s">
        <v>25</v>
      </c>
      <c r="AJ7" s="18"/>
    </row>
    <row r="8" spans="1:36" ht="21.75" customHeight="1">
      <c r="A8" s="158"/>
      <c r="B8" s="158"/>
      <c r="C8" s="158"/>
      <c r="D8" s="48" t="s">
        <v>17</v>
      </c>
      <c r="E8" s="3"/>
      <c r="F8" s="3"/>
      <c r="G8" s="3"/>
      <c r="H8" s="49"/>
      <c r="I8" s="49"/>
      <c r="J8" s="49"/>
      <c r="K8" s="49"/>
      <c r="L8" s="49" t="s">
        <v>163</v>
      </c>
      <c r="M8" s="49"/>
      <c r="N8" s="93" t="s">
        <v>118</v>
      </c>
      <c r="O8" s="49"/>
      <c r="P8" s="49"/>
      <c r="Q8" s="49"/>
      <c r="R8" s="1" t="s">
        <v>44</v>
      </c>
      <c r="S8" s="49"/>
      <c r="T8" s="20" t="s">
        <v>67</v>
      </c>
      <c r="U8" s="49"/>
      <c r="V8" s="20" t="s">
        <v>68</v>
      </c>
      <c r="W8" s="49"/>
      <c r="X8" s="49" t="s">
        <v>298</v>
      </c>
      <c r="Y8" s="49"/>
      <c r="Z8" s="48" t="s">
        <v>95</v>
      </c>
      <c r="AA8" s="50"/>
      <c r="AB8" s="19"/>
      <c r="AC8" s="50"/>
      <c r="AD8" s="197" t="s">
        <v>222</v>
      </c>
      <c r="AE8" s="49"/>
      <c r="AF8" s="19" t="s">
        <v>59</v>
      </c>
      <c r="AG8" s="20"/>
      <c r="AH8" s="49" t="s">
        <v>96</v>
      </c>
      <c r="AJ8" s="18"/>
    </row>
    <row r="9" spans="1:36" ht="21.75" customHeight="1">
      <c r="A9" s="158"/>
      <c r="B9" s="158"/>
      <c r="C9" s="158"/>
      <c r="D9" s="49" t="s">
        <v>51</v>
      </c>
      <c r="E9" s="49"/>
      <c r="F9" s="49" t="s">
        <v>61</v>
      </c>
      <c r="G9" s="49"/>
      <c r="H9" s="49" t="s">
        <v>24</v>
      </c>
      <c r="I9" s="49"/>
      <c r="J9" s="49"/>
      <c r="K9" s="49"/>
      <c r="L9" s="49" t="s">
        <v>164</v>
      </c>
      <c r="M9" s="49"/>
      <c r="N9" s="49" t="s">
        <v>119</v>
      </c>
      <c r="O9" s="49"/>
      <c r="P9" s="49" t="s">
        <v>70</v>
      </c>
      <c r="Q9" s="49"/>
      <c r="R9" s="49" t="s">
        <v>31</v>
      </c>
      <c r="S9" s="49"/>
      <c r="T9" s="20" t="s">
        <v>47</v>
      </c>
      <c r="U9" s="49"/>
      <c r="V9" s="20" t="s">
        <v>69</v>
      </c>
      <c r="W9" s="49"/>
      <c r="X9" s="49" t="s">
        <v>299</v>
      </c>
      <c r="Y9" s="49"/>
      <c r="Z9" s="49" t="s">
        <v>97</v>
      </c>
      <c r="AA9" s="49"/>
      <c r="AB9" s="20"/>
      <c r="AC9" s="49"/>
      <c r="AD9" s="198" t="s">
        <v>223</v>
      </c>
      <c r="AE9" s="49"/>
      <c r="AF9" s="20" t="s">
        <v>26</v>
      </c>
      <c r="AG9" s="20"/>
      <c r="AH9" s="49" t="s">
        <v>98</v>
      </c>
      <c r="AJ9" s="49" t="s">
        <v>59</v>
      </c>
    </row>
    <row r="10" spans="1:36" ht="21.75" customHeight="1">
      <c r="A10" s="159"/>
      <c r="B10" s="145" t="s">
        <v>1</v>
      </c>
      <c r="C10" s="160"/>
      <c r="D10" s="53" t="s">
        <v>99</v>
      </c>
      <c r="E10" s="49"/>
      <c r="F10" s="53" t="s">
        <v>100</v>
      </c>
      <c r="G10" s="49"/>
      <c r="H10" s="53" t="s">
        <v>66</v>
      </c>
      <c r="I10" s="49"/>
      <c r="J10" s="29" t="s">
        <v>117</v>
      </c>
      <c r="K10" s="49"/>
      <c r="L10" s="53" t="s">
        <v>172</v>
      </c>
      <c r="M10" s="49"/>
      <c r="N10" s="53" t="s">
        <v>120</v>
      </c>
      <c r="O10" s="49"/>
      <c r="P10" s="53" t="s">
        <v>60</v>
      </c>
      <c r="Q10" s="49"/>
      <c r="R10" s="53" t="s">
        <v>48</v>
      </c>
      <c r="S10" s="49"/>
      <c r="T10" s="21" t="s">
        <v>0</v>
      </c>
      <c r="U10" s="49"/>
      <c r="V10" s="29" t="s">
        <v>90</v>
      </c>
      <c r="W10" s="49"/>
      <c r="X10" s="53" t="s">
        <v>300</v>
      </c>
      <c r="Y10" s="49"/>
      <c r="Z10" s="53" t="s">
        <v>16</v>
      </c>
      <c r="AA10" s="49"/>
      <c r="AB10" s="203" t="s">
        <v>94</v>
      </c>
      <c r="AC10" s="49"/>
      <c r="AD10" s="21" t="s">
        <v>224</v>
      </c>
      <c r="AE10" s="49"/>
      <c r="AF10" s="203" t="s">
        <v>273</v>
      </c>
      <c r="AG10" s="20"/>
      <c r="AH10" s="53" t="s">
        <v>101</v>
      </c>
      <c r="AJ10" s="53" t="s">
        <v>26</v>
      </c>
    </row>
    <row r="11" spans="1:36" ht="3.75" customHeight="1">
      <c r="A11" s="159"/>
      <c r="B11" s="159"/>
      <c r="C11" s="159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J11" s="160"/>
    </row>
    <row r="12" spans="1:36" ht="21.75">
      <c r="A12" s="94" t="s">
        <v>214</v>
      </c>
      <c r="B12" s="94"/>
      <c r="C12" s="9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J12" s="65"/>
    </row>
    <row r="13" spans="1:36" s="56" customFormat="1" ht="20.25" customHeight="1">
      <c r="A13" s="94" t="s">
        <v>215</v>
      </c>
      <c r="B13" s="94"/>
      <c r="C13" s="94"/>
      <c r="D13" s="65">
        <v>7742942</v>
      </c>
      <c r="E13" s="65"/>
      <c r="F13" s="65">
        <v>-1135146</v>
      </c>
      <c r="G13" s="65"/>
      <c r="H13" s="65">
        <v>36462883</v>
      </c>
      <c r="I13" s="65"/>
      <c r="J13" s="65">
        <v>3470021</v>
      </c>
      <c r="K13" s="65"/>
      <c r="L13" s="65">
        <v>4001573</v>
      </c>
      <c r="M13" s="65"/>
      <c r="N13" s="65">
        <v>-5159</v>
      </c>
      <c r="O13" s="65"/>
      <c r="P13" s="65">
        <v>820666</v>
      </c>
      <c r="Q13" s="65"/>
      <c r="R13" s="65">
        <v>74782483</v>
      </c>
      <c r="S13" s="65"/>
      <c r="T13" s="65">
        <v>13723199</v>
      </c>
      <c r="U13" s="65"/>
      <c r="V13" s="65">
        <v>-2894310</v>
      </c>
      <c r="W13" s="65"/>
      <c r="X13" s="65">
        <v>-3271469</v>
      </c>
      <c r="Y13" s="65"/>
      <c r="Z13" s="65">
        <v>7557420</v>
      </c>
      <c r="AA13" s="65"/>
      <c r="AB13" s="65">
        <v>133697683</v>
      </c>
      <c r="AC13" s="65"/>
      <c r="AD13" s="125">
        <v>0</v>
      </c>
      <c r="AE13" s="65"/>
      <c r="AF13" s="65">
        <f>AB13+AD13</f>
        <v>133697683</v>
      </c>
      <c r="AG13" s="65"/>
      <c r="AH13" s="65">
        <v>60008727</v>
      </c>
      <c r="AJ13" s="65">
        <f>AF13+AH13</f>
        <v>193706410</v>
      </c>
    </row>
    <row r="14" spans="1:36" s="56" customFormat="1" ht="20.25" customHeight="1">
      <c r="A14" s="56" t="s">
        <v>111</v>
      </c>
      <c r="B14" s="94"/>
      <c r="C14" s="9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55"/>
      <c r="AE14" s="24"/>
      <c r="AF14" s="55"/>
      <c r="AG14" s="24"/>
      <c r="AH14" s="24"/>
      <c r="AJ14" s="24"/>
    </row>
    <row r="15" spans="1:36" s="56" customFormat="1" ht="20.25" customHeight="1">
      <c r="A15" s="56" t="s">
        <v>103</v>
      </c>
      <c r="B15" s="94"/>
      <c r="C15" s="9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55"/>
      <c r="AE15" s="24"/>
      <c r="AF15" s="55"/>
      <c r="AG15" s="24"/>
      <c r="AH15" s="24"/>
      <c r="AJ15" s="24"/>
    </row>
    <row r="16" spans="1:36" s="56" customFormat="1" ht="20.25" customHeight="1">
      <c r="A16" s="127" t="s">
        <v>104</v>
      </c>
      <c r="B16" s="94"/>
      <c r="C16" s="9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38"/>
      <c r="U16" s="24"/>
      <c r="V16" s="24"/>
      <c r="W16" s="24"/>
      <c r="X16" s="24"/>
      <c r="Y16" s="24"/>
      <c r="Z16" s="24"/>
      <c r="AA16" s="24"/>
      <c r="AB16" s="24"/>
      <c r="AC16" s="24"/>
      <c r="AD16" s="55"/>
      <c r="AE16" s="24"/>
      <c r="AF16" s="55"/>
      <c r="AG16" s="24"/>
      <c r="AH16" s="24"/>
      <c r="AJ16" s="24"/>
    </row>
    <row r="17" spans="1:36" s="56" customFormat="1" ht="20.25" customHeight="1">
      <c r="A17" s="196" t="s">
        <v>204</v>
      </c>
      <c r="B17" s="94"/>
      <c r="C17" s="9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38"/>
      <c r="U17" s="24"/>
      <c r="V17" s="24"/>
      <c r="W17" s="24"/>
      <c r="X17" s="24"/>
      <c r="Y17" s="24"/>
      <c r="Z17" s="24"/>
      <c r="AA17" s="24"/>
      <c r="AB17" s="24"/>
      <c r="AC17" s="24"/>
      <c r="AD17" s="55"/>
      <c r="AE17" s="24"/>
      <c r="AF17" s="55"/>
      <c r="AG17" s="24"/>
      <c r="AH17" s="24"/>
      <c r="AJ17" s="24"/>
    </row>
    <row r="18" spans="1:36" s="56" customFormat="1" ht="20.25" customHeight="1">
      <c r="A18" s="57" t="s">
        <v>161</v>
      </c>
      <c r="B18" s="94"/>
      <c r="C18" s="94"/>
      <c r="D18" s="131">
        <v>0</v>
      </c>
      <c r="E18" s="24"/>
      <c r="F18" s="131">
        <v>0</v>
      </c>
      <c r="G18" s="24"/>
      <c r="H18" s="131">
        <v>0</v>
      </c>
      <c r="I18" s="24"/>
      <c r="J18" s="131">
        <v>0</v>
      </c>
      <c r="K18" s="24"/>
      <c r="L18" s="131">
        <v>0</v>
      </c>
      <c r="M18" s="24"/>
      <c r="N18" s="131">
        <v>0</v>
      </c>
      <c r="O18" s="24"/>
      <c r="P18" s="131">
        <v>0</v>
      </c>
      <c r="Q18" s="24"/>
      <c r="R18" s="131">
        <v>0</v>
      </c>
      <c r="S18" s="24"/>
      <c r="T18" s="131">
        <v>0</v>
      </c>
      <c r="U18" s="24"/>
      <c r="V18" s="131">
        <v>0</v>
      </c>
      <c r="W18" s="24"/>
      <c r="X18" s="131">
        <v>0</v>
      </c>
      <c r="Y18" s="24"/>
      <c r="Z18" s="131">
        <v>0</v>
      </c>
      <c r="AA18" s="24"/>
      <c r="AB18" s="131">
        <v>0</v>
      </c>
      <c r="AC18" s="24"/>
      <c r="AD18" s="131">
        <v>0</v>
      </c>
      <c r="AE18" s="24"/>
      <c r="AF18" s="131">
        <v>0</v>
      </c>
      <c r="AG18" s="24"/>
      <c r="AH18" s="200">
        <v>-42864</v>
      </c>
      <c r="AI18" s="199"/>
      <c r="AJ18" s="200">
        <f>AF18+AH18</f>
        <v>-42864</v>
      </c>
    </row>
    <row r="19" spans="1:36" s="4" customFormat="1" ht="20.25" customHeight="1">
      <c r="A19" s="127" t="s">
        <v>105</v>
      </c>
      <c r="B19" s="62"/>
      <c r="C19" s="62"/>
      <c r="D19" s="136">
        <f>SUM(D18:D18)</f>
        <v>0</v>
      </c>
      <c r="E19" s="133"/>
      <c r="F19" s="136">
        <f>SUM(F18:F18)</f>
        <v>0</v>
      </c>
      <c r="G19" s="134"/>
      <c r="H19" s="136">
        <f>SUM(H18:H18)</f>
        <v>0</v>
      </c>
      <c r="I19" s="138"/>
      <c r="J19" s="136">
        <f>SUM(J18:J18)</f>
        <v>0</v>
      </c>
      <c r="K19" s="133"/>
      <c r="L19" s="136">
        <f>SUM(L18:L18)</f>
        <v>0</v>
      </c>
      <c r="M19" s="134"/>
      <c r="N19" s="136">
        <f>SUM(N18:N18)</f>
        <v>0</v>
      </c>
      <c r="O19" s="134"/>
      <c r="P19" s="136">
        <f>SUM(P18:P18)</f>
        <v>0</v>
      </c>
      <c r="Q19" s="134"/>
      <c r="R19" s="136">
        <f>SUM(R18:R18)</f>
        <v>0</v>
      </c>
      <c r="S19" s="133"/>
      <c r="T19" s="136">
        <f>SUM(T18:T18)</f>
        <v>0</v>
      </c>
      <c r="U19" s="133"/>
      <c r="V19" s="136">
        <f>SUM(V18:V18)</f>
        <v>0</v>
      </c>
      <c r="W19" s="126"/>
      <c r="X19" s="136">
        <f>SUM(X18:X18)</f>
        <v>0</v>
      </c>
      <c r="Y19" s="133"/>
      <c r="Z19" s="136">
        <f>SUM(Z18:Z18)</f>
        <v>0</v>
      </c>
      <c r="AA19" s="134"/>
      <c r="AB19" s="136"/>
      <c r="AC19" s="134"/>
      <c r="AD19" s="136">
        <f>SUM(AD18:AD18)</f>
        <v>0</v>
      </c>
      <c r="AE19" s="67"/>
      <c r="AF19" s="136">
        <f>SUM(AF18:AF18)</f>
        <v>0</v>
      </c>
      <c r="AG19" s="67"/>
      <c r="AH19" s="136">
        <f>SUM(AH18:AH18)</f>
        <v>-42864</v>
      </c>
      <c r="AJ19" s="136">
        <f>SUM(AJ18:AJ18)</f>
        <v>-42864</v>
      </c>
    </row>
    <row r="20" spans="1:36" s="4" customFormat="1" ht="20.25" customHeight="1">
      <c r="A20" s="95" t="s">
        <v>271</v>
      </c>
      <c r="B20" s="62"/>
      <c r="C20" s="62"/>
      <c r="D20" s="134"/>
      <c r="E20" s="133"/>
      <c r="F20" s="134"/>
      <c r="G20" s="134"/>
      <c r="H20" s="134"/>
      <c r="I20" s="134"/>
      <c r="J20" s="134"/>
      <c r="K20" s="133"/>
      <c r="L20" s="134"/>
      <c r="M20" s="134"/>
      <c r="N20" s="134"/>
      <c r="O20" s="134"/>
      <c r="P20" s="134"/>
      <c r="Q20" s="134"/>
      <c r="R20" s="134"/>
      <c r="S20" s="133"/>
      <c r="T20" s="134"/>
      <c r="U20" s="133"/>
      <c r="V20" s="134"/>
      <c r="W20" s="126"/>
      <c r="X20" s="134"/>
      <c r="Y20" s="133"/>
      <c r="Z20" s="134"/>
      <c r="AA20" s="134"/>
      <c r="AB20" s="134"/>
      <c r="AC20" s="134"/>
      <c r="AD20" s="134"/>
      <c r="AE20" s="67"/>
      <c r="AF20" s="125"/>
      <c r="AG20" s="67"/>
      <c r="AH20" s="125"/>
      <c r="AJ20" s="65"/>
    </row>
    <row r="21" spans="1:36" s="4" customFormat="1" ht="20.25" customHeight="1">
      <c r="A21" s="95" t="s">
        <v>226</v>
      </c>
      <c r="B21" s="62"/>
      <c r="C21" s="62"/>
      <c r="D21" s="194"/>
      <c r="E21" s="130"/>
      <c r="F21" s="125"/>
      <c r="G21" s="130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34"/>
      <c r="T21" s="125"/>
      <c r="U21" s="125"/>
      <c r="V21" s="125"/>
      <c r="W21" s="125"/>
      <c r="X21" s="125"/>
      <c r="Y21" s="125"/>
      <c r="Z21" s="125"/>
      <c r="AA21" s="134"/>
      <c r="AB21" s="125"/>
      <c r="AC21" s="134"/>
      <c r="AD21" s="125"/>
      <c r="AE21" s="61"/>
      <c r="AF21" s="125"/>
      <c r="AG21" s="61"/>
      <c r="AH21" s="125"/>
      <c r="AJ21" s="125"/>
    </row>
    <row r="22" spans="1:36" s="4" customFormat="1" ht="20.25" customHeight="1">
      <c r="A22" s="57" t="s">
        <v>161</v>
      </c>
      <c r="B22" s="62"/>
      <c r="C22" s="62"/>
      <c r="D22" s="125">
        <v>0</v>
      </c>
      <c r="E22" s="130"/>
      <c r="F22" s="125">
        <v>0</v>
      </c>
      <c r="G22" s="130"/>
      <c r="H22" s="125">
        <v>0</v>
      </c>
      <c r="I22" s="125"/>
      <c r="J22" s="125">
        <v>0</v>
      </c>
      <c r="K22" s="125"/>
      <c r="L22" s="125">
        <v>0</v>
      </c>
      <c r="M22" s="125"/>
      <c r="N22" s="125">
        <v>0</v>
      </c>
      <c r="O22" s="125"/>
      <c r="P22" s="125">
        <v>0</v>
      </c>
      <c r="Q22" s="125"/>
      <c r="R22" s="125">
        <v>0</v>
      </c>
      <c r="S22" s="134"/>
      <c r="T22" s="125">
        <v>0</v>
      </c>
      <c r="U22" s="125"/>
      <c r="V22" s="125">
        <v>0</v>
      </c>
      <c r="W22" s="125"/>
      <c r="X22" s="125">
        <v>0</v>
      </c>
      <c r="Y22" s="125"/>
      <c r="Z22" s="125">
        <v>0</v>
      </c>
      <c r="AA22" s="134"/>
      <c r="AB22" s="125">
        <v>0</v>
      </c>
      <c r="AC22" s="134"/>
      <c r="AD22" s="125">
        <v>0</v>
      </c>
      <c r="AE22" s="61"/>
      <c r="AF22" s="125">
        <f>Z22+SUM(D22:R22)+AD22</f>
        <v>0</v>
      </c>
      <c r="AG22" s="61"/>
      <c r="AH22" s="128">
        <v>-54029</v>
      </c>
      <c r="AJ22" s="125">
        <f>SUM(AF22:AH22)</f>
        <v>-54029</v>
      </c>
    </row>
    <row r="23" spans="1:36" s="4" customFormat="1" ht="20.25" customHeight="1">
      <c r="A23" s="95" t="s">
        <v>227</v>
      </c>
      <c r="B23" s="62"/>
      <c r="C23" s="62"/>
      <c r="D23" s="125"/>
      <c r="E23" s="130"/>
      <c r="F23" s="125"/>
      <c r="G23" s="130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34"/>
      <c r="T23" s="125"/>
      <c r="U23" s="125"/>
      <c r="V23" s="125"/>
      <c r="W23" s="125"/>
      <c r="X23" s="125"/>
      <c r="Y23" s="125"/>
      <c r="Z23" s="125"/>
      <c r="AA23" s="134"/>
      <c r="AB23" s="125"/>
      <c r="AC23" s="134"/>
      <c r="AD23" s="125"/>
      <c r="AE23" s="61"/>
      <c r="AF23" s="125"/>
      <c r="AG23" s="61"/>
      <c r="AH23" s="125"/>
      <c r="AJ23" s="125"/>
    </row>
    <row r="24" spans="1:36" s="4" customFormat="1" ht="20.25" customHeight="1">
      <c r="A24" s="57" t="s">
        <v>228</v>
      </c>
      <c r="B24" s="62"/>
      <c r="C24" s="62"/>
      <c r="D24" s="125">
        <v>0</v>
      </c>
      <c r="E24" s="130"/>
      <c r="F24" s="125">
        <v>0</v>
      </c>
      <c r="G24" s="130"/>
      <c r="H24" s="125">
        <v>0</v>
      </c>
      <c r="I24" s="125"/>
      <c r="J24" s="125">
        <v>0</v>
      </c>
      <c r="K24" s="125"/>
      <c r="L24" s="125">
        <v>428</v>
      </c>
      <c r="M24" s="125"/>
      <c r="N24" s="125">
        <v>0</v>
      </c>
      <c r="O24" s="125"/>
      <c r="P24" s="125">
        <v>0</v>
      </c>
      <c r="Q24" s="125"/>
      <c r="R24" s="125">
        <v>6</v>
      </c>
      <c r="S24" s="134"/>
      <c r="T24" s="125">
        <v>194</v>
      </c>
      <c r="U24" s="125"/>
      <c r="V24" s="125">
        <v>0</v>
      </c>
      <c r="W24" s="125"/>
      <c r="X24" s="125">
        <v>0</v>
      </c>
      <c r="Y24" s="125"/>
      <c r="Z24" s="125">
        <v>194</v>
      </c>
      <c r="AA24" s="134"/>
      <c r="AB24" s="125">
        <f>Z24+SUM(D24:R24)+AD24</f>
        <v>628</v>
      </c>
      <c r="AC24" s="134"/>
      <c r="AD24" s="125">
        <v>0</v>
      </c>
      <c r="AE24" s="61"/>
      <c r="AF24" s="125">
        <f>Z24+SUM(D24:R24)+AD24</f>
        <v>628</v>
      </c>
      <c r="AG24" s="61"/>
      <c r="AH24" s="128">
        <v>-628</v>
      </c>
      <c r="AJ24" s="125">
        <f>SUM(AF24:AH24)</f>
        <v>0</v>
      </c>
    </row>
    <row r="25" spans="1:36" s="4" customFormat="1" ht="20.25" customHeight="1">
      <c r="A25" s="95" t="s">
        <v>229</v>
      </c>
      <c r="B25" s="62"/>
      <c r="C25" s="62"/>
      <c r="D25" s="125">
        <v>0</v>
      </c>
      <c r="E25" s="130"/>
      <c r="F25" s="125">
        <v>0</v>
      </c>
      <c r="G25" s="130"/>
      <c r="H25" s="125">
        <v>0</v>
      </c>
      <c r="I25" s="125"/>
      <c r="J25" s="125">
        <v>0</v>
      </c>
      <c r="K25" s="125"/>
      <c r="L25" s="125">
        <v>3606</v>
      </c>
      <c r="M25" s="125"/>
      <c r="N25" s="125">
        <v>0</v>
      </c>
      <c r="O25" s="125"/>
      <c r="P25" s="125">
        <v>0</v>
      </c>
      <c r="Q25" s="125"/>
      <c r="R25" s="125">
        <v>0</v>
      </c>
      <c r="S25" s="134"/>
      <c r="T25" s="125">
        <v>0</v>
      </c>
      <c r="U25" s="125"/>
      <c r="V25" s="125">
        <v>0</v>
      </c>
      <c r="W25" s="125"/>
      <c r="X25" s="125">
        <v>0</v>
      </c>
      <c r="Y25" s="125"/>
      <c r="Z25" s="125">
        <v>0</v>
      </c>
      <c r="AA25" s="134"/>
      <c r="AB25" s="125">
        <f>Z25+SUM(D25:R25)+AD25</f>
        <v>3606</v>
      </c>
      <c r="AC25" s="134"/>
      <c r="AD25" s="125">
        <v>0</v>
      </c>
      <c r="AE25" s="61"/>
      <c r="AF25" s="125">
        <f>Z25+SUM(D25:R25)+AD25</f>
        <v>3606</v>
      </c>
      <c r="AG25" s="61"/>
      <c r="AH25" s="125">
        <v>0</v>
      </c>
      <c r="AJ25" s="125">
        <f>SUM(AF25:AH25)</f>
        <v>3606</v>
      </c>
    </row>
    <row r="26" spans="1:36" s="4" customFormat="1" ht="20.25" customHeight="1">
      <c r="A26" s="196" t="s">
        <v>230</v>
      </c>
      <c r="B26" s="62"/>
      <c r="C26" s="62"/>
      <c r="D26" s="131">
        <v>0</v>
      </c>
      <c r="E26" s="130"/>
      <c r="F26" s="131">
        <v>0</v>
      </c>
      <c r="G26" s="130"/>
      <c r="H26" s="131">
        <v>0</v>
      </c>
      <c r="I26" s="125"/>
      <c r="J26" s="131">
        <v>0</v>
      </c>
      <c r="K26" s="125"/>
      <c r="L26" s="131">
        <v>0</v>
      </c>
      <c r="M26" s="125"/>
      <c r="N26" s="131">
        <v>0</v>
      </c>
      <c r="O26" s="125"/>
      <c r="P26" s="131">
        <v>0</v>
      </c>
      <c r="Q26" s="125"/>
      <c r="R26" s="131">
        <v>0</v>
      </c>
      <c r="S26" s="133"/>
      <c r="T26" s="131">
        <v>0</v>
      </c>
      <c r="U26" s="125"/>
      <c r="V26" s="131">
        <v>0</v>
      </c>
      <c r="W26" s="125"/>
      <c r="X26" s="131">
        <v>0</v>
      </c>
      <c r="Y26" s="125"/>
      <c r="Z26" s="131">
        <v>0</v>
      </c>
      <c r="AA26" s="134"/>
      <c r="AB26" s="131">
        <v>0</v>
      </c>
      <c r="AC26" s="134"/>
      <c r="AD26" s="131">
        <v>0</v>
      </c>
      <c r="AE26" s="67"/>
      <c r="AF26" s="131">
        <f>Z26+SUM(D26:R26)+AD26</f>
        <v>0</v>
      </c>
      <c r="AG26" s="67"/>
      <c r="AH26" s="131">
        <v>205958</v>
      </c>
      <c r="AJ26" s="131">
        <f>SUM(AF26:AH26)</f>
        <v>205958</v>
      </c>
    </row>
    <row r="27" spans="1:36" s="56" customFormat="1" ht="20.25" customHeight="1">
      <c r="A27" s="96" t="s">
        <v>107</v>
      </c>
      <c r="B27" s="208"/>
      <c r="C27" s="208"/>
      <c r="D27" s="125"/>
      <c r="E27" s="130"/>
      <c r="F27" s="125"/>
      <c r="G27" s="130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34"/>
      <c r="T27" s="125"/>
      <c r="U27" s="125"/>
      <c r="V27" s="125"/>
      <c r="W27" s="125"/>
      <c r="X27" s="125"/>
      <c r="Y27" s="125"/>
      <c r="Z27" s="125"/>
      <c r="AA27" s="134"/>
      <c r="AB27" s="125"/>
      <c r="AC27" s="134"/>
      <c r="AD27" s="125"/>
      <c r="AE27" s="61"/>
      <c r="AF27" s="125"/>
      <c r="AG27" s="61"/>
      <c r="AH27" s="125"/>
      <c r="AJ27" s="125"/>
    </row>
    <row r="28" spans="1:36" s="4" customFormat="1" ht="20.25" customHeight="1">
      <c r="A28" s="96" t="s">
        <v>173</v>
      </c>
      <c r="B28" s="62"/>
      <c r="C28" s="62"/>
      <c r="D28" s="136">
        <f>SUM(D21:D21)</f>
        <v>0</v>
      </c>
      <c r="E28" s="133"/>
      <c r="F28" s="136">
        <f>SUM(F21:F21)</f>
        <v>0</v>
      </c>
      <c r="G28" s="134"/>
      <c r="H28" s="136">
        <f>SUM(H21:H21)</f>
        <v>0</v>
      </c>
      <c r="I28" s="138"/>
      <c r="J28" s="136">
        <f>SUM(J21:J21)</f>
        <v>0</v>
      </c>
      <c r="K28" s="133"/>
      <c r="L28" s="136">
        <f>SUM(L20:L26)</f>
        <v>4034</v>
      </c>
      <c r="M28" s="134"/>
      <c r="N28" s="136">
        <f>SUM(N21:N21)</f>
        <v>0</v>
      </c>
      <c r="O28" s="134"/>
      <c r="P28" s="136">
        <f>SUM(P21:P21)</f>
        <v>0</v>
      </c>
      <c r="Q28" s="134"/>
      <c r="R28" s="136">
        <f>SUM(R20:R26)</f>
        <v>6</v>
      </c>
      <c r="S28" s="133"/>
      <c r="T28" s="136">
        <f>SUM(T20:T26)</f>
        <v>194</v>
      </c>
      <c r="U28" s="133"/>
      <c r="V28" s="136">
        <f>SUM(V21:V21)</f>
        <v>0</v>
      </c>
      <c r="W28" s="126"/>
      <c r="X28" s="136">
        <f>SUM(X21:X21)</f>
        <v>0</v>
      </c>
      <c r="Y28" s="133"/>
      <c r="Z28" s="136">
        <f>SUM(T28:Y28)</f>
        <v>194</v>
      </c>
      <c r="AA28" s="134"/>
      <c r="AB28" s="136">
        <f>Z28+SUM(D28:R28)+AD28</f>
        <v>4234</v>
      </c>
      <c r="AC28" s="134"/>
      <c r="AD28" s="136">
        <v>0</v>
      </c>
      <c r="AE28" s="67"/>
      <c r="AF28" s="136">
        <f>Z28+SUM(D28:R28)+AD28</f>
        <v>4234</v>
      </c>
      <c r="AG28" s="67"/>
      <c r="AH28" s="136">
        <f>SUM(AH21:AH26)</f>
        <v>151301</v>
      </c>
      <c r="AJ28" s="136">
        <f>SUM(AF28:AH28)</f>
        <v>155535</v>
      </c>
    </row>
    <row r="29" spans="1:36" s="4" customFormat="1" ht="20.25" customHeight="1">
      <c r="A29" s="62" t="s">
        <v>108</v>
      </c>
      <c r="B29" s="62"/>
      <c r="C29" s="62"/>
      <c r="D29" s="134"/>
      <c r="E29" s="61"/>
      <c r="F29" s="134"/>
      <c r="G29" s="134"/>
      <c r="H29" s="134"/>
      <c r="I29" s="134"/>
      <c r="J29" s="134"/>
      <c r="K29" s="61"/>
      <c r="L29" s="134"/>
      <c r="M29" s="134"/>
      <c r="N29" s="134"/>
      <c r="O29" s="134"/>
      <c r="P29" s="134"/>
      <c r="Q29" s="134"/>
      <c r="R29" s="134"/>
      <c r="S29" s="61"/>
      <c r="T29" s="134"/>
      <c r="U29" s="61"/>
      <c r="V29" s="134"/>
      <c r="W29" s="59"/>
      <c r="X29" s="134"/>
      <c r="Y29" s="61"/>
      <c r="Z29" s="134"/>
      <c r="AA29" s="61"/>
      <c r="AB29" s="134"/>
      <c r="AC29" s="61"/>
      <c r="AD29" s="134"/>
      <c r="AE29" s="61"/>
      <c r="AF29" s="125"/>
      <c r="AG29" s="61"/>
      <c r="AH29" s="65"/>
      <c r="AJ29" s="65"/>
    </row>
    <row r="30" spans="1:36" s="4" customFormat="1" ht="20.25" customHeight="1">
      <c r="A30" s="62" t="s">
        <v>103</v>
      </c>
      <c r="B30" s="62"/>
      <c r="C30" s="62"/>
      <c r="D30" s="136">
        <f>SUM(D19,D28)</f>
        <v>0</v>
      </c>
      <c r="E30" s="61"/>
      <c r="F30" s="136">
        <f>SUM(F19,F28)</f>
        <v>0</v>
      </c>
      <c r="G30" s="134"/>
      <c r="H30" s="136">
        <f>SUM(H19,H28)</f>
        <v>0</v>
      </c>
      <c r="I30" s="138"/>
      <c r="J30" s="136">
        <f>SUM(J19,J28)</f>
        <v>0</v>
      </c>
      <c r="K30" s="61"/>
      <c r="L30" s="136">
        <f>SUM(L19,L28)</f>
        <v>4034</v>
      </c>
      <c r="M30" s="134"/>
      <c r="N30" s="136">
        <f>SUM(N28)</f>
        <v>0</v>
      </c>
      <c r="O30" s="134"/>
      <c r="P30" s="136">
        <f>SUM(P19,P28)</f>
        <v>0</v>
      </c>
      <c r="Q30" s="134"/>
      <c r="R30" s="136">
        <f>SUM(R19,R28)</f>
        <v>6</v>
      </c>
      <c r="S30" s="61"/>
      <c r="T30" s="136">
        <f>SUM(T19,T28)</f>
        <v>194</v>
      </c>
      <c r="U30" s="61"/>
      <c r="V30" s="136">
        <f>SUM(V19,V28)</f>
        <v>0</v>
      </c>
      <c r="W30" s="59"/>
      <c r="X30" s="136">
        <f>SUM(X19,X28)</f>
        <v>0</v>
      </c>
      <c r="Y30" s="61"/>
      <c r="Z30" s="136">
        <f>SUM(Z19,Z28)</f>
        <v>194</v>
      </c>
      <c r="AA30" s="61"/>
      <c r="AB30" s="136">
        <f>Z30+SUM(D30:R30)+AD30</f>
        <v>4234</v>
      </c>
      <c r="AC30" s="61"/>
      <c r="AD30" s="136">
        <f>SUM(AD28)</f>
        <v>0</v>
      </c>
      <c r="AE30" s="61"/>
      <c r="AF30" s="136">
        <f>Z30+SUM(D30:R30)+AD30</f>
        <v>4234</v>
      </c>
      <c r="AG30" s="61"/>
      <c r="AH30" s="136">
        <f>SUM(AH19,AH28)</f>
        <v>108437</v>
      </c>
      <c r="AJ30" s="136">
        <f>SUM(AF30:AH30)</f>
        <v>112671</v>
      </c>
    </row>
    <row r="31" spans="1:36" s="4" customFormat="1" ht="20.25" customHeight="1">
      <c r="A31" s="62" t="s">
        <v>205</v>
      </c>
      <c r="B31" s="62"/>
      <c r="C31" s="62"/>
      <c r="D31" s="134"/>
      <c r="E31" s="61"/>
      <c r="F31" s="134"/>
      <c r="G31" s="134"/>
      <c r="H31" s="134"/>
      <c r="I31" s="134"/>
      <c r="J31" s="134"/>
      <c r="K31" s="61"/>
      <c r="L31" s="134"/>
      <c r="M31" s="134"/>
      <c r="N31" s="134"/>
      <c r="O31" s="134"/>
      <c r="P31" s="134"/>
      <c r="Q31" s="134"/>
      <c r="R31" s="134"/>
      <c r="S31" s="61"/>
      <c r="T31" s="134"/>
      <c r="U31" s="61"/>
      <c r="V31" s="134"/>
      <c r="W31" s="59"/>
      <c r="X31" s="134"/>
      <c r="Y31" s="61"/>
      <c r="Z31" s="134"/>
      <c r="AA31" s="61"/>
      <c r="AB31" s="134"/>
      <c r="AC31" s="61"/>
      <c r="AD31" s="134"/>
      <c r="AE31" s="61"/>
      <c r="AF31" s="125"/>
      <c r="AG31" s="61"/>
      <c r="AH31" s="65"/>
      <c r="AJ31" s="65"/>
    </row>
    <row r="32" spans="1:36" s="60" customFormat="1" ht="20.25" customHeight="1">
      <c r="A32" s="57" t="s">
        <v>109</v>
      </c>
      <c r="B32" s="57"/>
      <c r="C32" s="57"/>
      <c r="D32" s="125">
        <v>0</v>
      </c>
      <c r="E32" s="130"/>
      <c r="F32" s="125">
        <v>0</v>
      </c>
      <c r="G32" s="130"/>
      <c r="H32" s="125">
        <v>0</v>
      </c>
      <c r="I32" s="125"/>
      <c r="J32" s="125">
        <v>0</v>
      </c>
      <c r="K32" s="125"/>
      <c r="L32" s="125">
        <v>0</v>
      </c>
      <c r="M32" s="125"/>
      <c r="N32" s="125">
        <v>0</v>
      </c>
      <c r="O32" s="125"/>
      <c r="P32" s="125">
        <v>0</v>
      </c>
      <c r="Q32" s="125"/>
      <c r="R32" s="125">
        <f>'PL7-10'!D42</f>
        <v>3955316</v>
      </c>
      <c r="S32" s="125"/>
      <c r="T32" s="125">
        <v>0</v>
      </c>
      <c r="U32" s="125"/>
      <c r="V32" s="125">
        <v>0</v>
      </c>
      <c r="W32" s="125"/>
      <c r="X32" s="125">
        <v>0</v>
      </c>
      <c r="Y32" s="125"/>
      <c r="Z32" s="125">
        <v>0</v>
      </c>
      <c r="AA32" s="125"/>
      <c r="AB32" s="125">
        <f>Z32+SUM(D32:R32)+AD32</f>
        <v>3955316</v>
      </c>
      <c r="AC32" s="125"/>
      <c r="AD32" s="125">
        <v>0</v>
      </c>
      <c r="AE32" s="125"/>
      <c r="AF32" s="125">
        <f>Z32+SUM(D32:R32)+AD32</f>
        <v>3955316</v>
      </c>
      <c r="AG32" s="125"/>
      <c r="AH32" s="125">
        <f>'PL7-10'!D44</f>
        <v>748793</v>
      </c>
      <c r="AJ32" s="125">
        <f>SUM(AF32:AH32)</f>
        <v>4704109</v>
      </c>
    </row>
    <row r="33" spans="1:36" s="60" customFormat="1" ht="20.25" customHeight="1">
      <c r="A33" s="57" t="s">
        <v>110</v>
      </c>
      <c r="B33" s="57"/>
      <c r="C33" s="57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28"/>
      <c r="S33" s="58"/>
      <c r="T33" s="130"/>
      <c r="U33" s="130"/>
      <c r="V33" s="130"/>
      <c r="W33" s="124"/>
      <c r="X33" s="130"/>
      <c r="Y33" s="130"/>
      <c r="Z33" s="130"/>
      <c r="AA33" s="58"/>
      <c r="AB33" s="130"/>
      <c r="AC33" s="58"/>
      <c r="AD33" s="125"/>
      <c r="AE33" s="58"/>
      <c r="AF33" s="125"/>
      <c r="AG33" s="58"/>
      <c r="AH33" s="125"/>
      <c r="AJ33" s="125"/>
    </row>
    <row r="34" spans="1:36" s="60" customFormat="1" ht="20.25" customHeight="1">
      <c r="A34" s="57" t="s">
        <v>303</v>
      </c>
      <c r="B34" s="57"/>
      <c r="C34" s="57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28"/>
      <c r="S34" s="58"/>
      <c r="T34" s="130"/>
      <c r="U34" s="130"/>
      <c r="V34" s="130"/>
      <c r="W34" s="124"/>
      <c r="X34" s="130"/>
      <c r="Y34" s="130"/>
      <c r="Z34" s="130"/>
      <c r="AA34" s="58"/>
      <c r="AB34" s="130"/>
      <c r="AC34" s="58"/>
      <c r="AD34" s="125"/>
      <c r="AE34" s="58"/>
      <c r="AF34" s="125"/>
      <c r="AG34" s="58"/>
      <c r="AH34" s="125"/>
      <c r="AJ34" s="125"/>
    </row>
    <row r="35" spans="1:36" s="60" customFormat="1" ht="20.25" customHeight="1">
      <c r="A35" s="57" t="s">
        <v>304</v>
      </c>
      <c r="B35" s="57"/>
      <c r="C35" s="57"/>
      <c r="D35" s="125">
        <v>0</v>
      </c>
      <c r="E35" s="130"/>
      <c r="F35" s="125">
        <v>0</v>
      </c>
      <c r="G35" s="130"/>
      <c r="H35" s="125">
        <v>0</v>
      </c>
      <c r="I35" s="125"/>
      <c r="J35" s="125">
        <v>0</v>
      </c>
      <c r="K35" s="130"/>
      <c r="L35" s="125">
        <v>0</v>
      </c>
      <c r="M35" s="130"/>
      <c r="N35" s="125">
        <v>0</v>
      </c>
      <c r="O35" s="130"/>
      <c r="P35" s="125">
        <v>0</v>
      </c>
      <c r="Q35" s="130"/>
      <c r="R35" s="128">
        <v>4098</v>
      </c>
      <c r="S35" s="58"/>
      <c r="T35" s="125">
        <v>0</v>
      </c>
      <c r="U35" s="125"/>
      <c r="V35" s="125">
        <v>0</v>
      </c>
      <c r="W35" s="125"/>
      <c r="X35" s="125">
        <v>0</v>
      </c>
      <c r="Y35" s="125"/>
      <c r="Z35" s="125">
        <v>0</v>
      </c>
      <c r="AA35" s="58"/>
      <c r="AB35" s="125">
        <f>Z35+SUM(D35:R35)+AD35</f>
        <v>4098</v>
      </c>
      <c r="AC35" s="58"/>
      <c r="AD35" s="125">
        <v>0</v>
      </c>
      <c r="AE35" s="58"/>
      <c r="AF35" s="125">
        <f aca="true" t="shared" si="0" ref="AF35:AF40">Z35+SUM(D35:R35)+AD35</f>
        <v>4098</v>
      </c>
      <c r="AG35" s="58"/>
      <c r="AH35" s="125">
        <v>19</v>
      </c>
      <c r="AJ35" s="125">
        <f>SUM(AF35:AH35)</f>
        <v>4117</v>
      </c>
    </row>
    <row r="36" spans="1:36" s="60" customFormat="1" ht="20.25" customHeight="1">
      <c r="A36" s="57" t="s">
        <v>132</v>
      </c>
      <c r="B36" s="57"/>
      <c r="C36" s="57"/>
      <c r="D36" s="131">
        <v>0</v>
      </c>
      <c r="E36" s="130"/>
      <c r="F36" s="131">
        <v>0</v>
      </c>
      <c r="G36" s="130"/>
      <c r="H36" s="131">
        <v>0</v>
      </c>
      <c r="I36" s="125"/>
      <c r="J36" s="131">
        <v>0</v>
      </c>
      <c r="K36" s="130"/>
      <c r="L36" s="131">
        <v>0</v>
      </c>
      <c r="M36" s="130"/>
      <c r="N36" s="131">
        <v>0</v>
      </c>
      <c r="O36" s="130"/>
      <c r="P36" s="131">
        <v>0</v>
      </c>
      <c r="Q36" s="130"/>
      <c r="R36" s="131">
        <v>0</v>
      </c>
      <c r="S36" s="130"/>
      <c r="T36" s="131">
        <v>101122</v>
      </c>
      <c r="U36" s="130"/>
      <c r="V36" s="139">
        <v>-111512</v>
      </c>
      <c r="W36" s="102"/>
      <c r="X36" s="139">
        <v>-3335261</v>
      </c>
      <c r="Y36" s="58"/>
      <c r="Z36" s="131">
        <v>-3345651</v>
      </c>
      <c r="AA36" s="58"/>
      <c r="AB36" s="131">
        <f>Z36+SUM(D36:R36)+AD36</f>
        <v>-3345651</v>
      </c>
      <c r="AC36" s="58"/>
      <c r="AD36" s="131">
        <v>0</v>
      </c>
      <c r="AE36" s="58"/>
      <c r="AF36" s="125">
        <f t="shared" si="0"/>
        <v>-3345651</v>
      </c>
      <c r="AG36" s="58"/>
      <c r="AH36" s="131">
        <v>-906237</v>
      </c>
      <c r="AJ36" s="131">
        <f>SUM(AF36:AH36)</f>
        <v>-4251888</v>
      </c>
    </row>
    <row r="37" spans="1:36" s="4" customFormat="1" ht="20.25" customHeight="1">
      <c r="A37" s="62" t="s">
        <v>206</v>
      </c>
      <c r="B37" s="62"/>
      <c r="C37" s="62"/>
      <c r="D37" s="171">
        <f>SUM(D31:D36)</f>
        <v>0</v>
      </c>
      <c r="E37" s="134"/>
      <c r="F37" s="171">
        <f>SUM(F31:F36)</f>
        <v>0</v>
      </c>
      <c r="G37" s="134"/>
      <c r="H37" s="171">
        <f>SUM(H31:H36)</f>
        <v>0</v>
      </c>
      <c r="I37" s="138"/>
      <c r="J37" s="171">
        <f>SUM(J31:J36)</f>
        <v>0</v>
      </c>
      <c r="K37" s="134"/>
      <c r="L37" s="171">
        <f>SUM(L31:L36)</f>
        <v>0</v>
      </c>
      <c r="M37" s="134"/>
      <c r="N37" s="171">
        <f>SUM(N31:N36)</f>
        <v>0</v>
      </c>
      <c r="O37" s="134"/>
      <c r="P37" s="171">
        <f>SUM(P31:P36)</f>
        <v>0</v>
      </c>
      <c r="Q37" s="134"/>
      <c r="R37" s="171">
        <f>SUM(R31:R36)</f>
        <v>3959414</v>
      </c>
      <c r="S37" s="63"/>
      <c r="T37" s="171">
        <f>SUM(T31:T36)</f>
        <v>101122</v>
      </c>
      <c r="U37" s="134"/>
      <c r="V37" s="171">
        <f>SUM(V31:V36)</f>
        <v>-111512</v>
      </c>
      <c r="W37" s="69"/>
      <c r="X37" s="171">
        <f>SUM(X31:X36)</f>
        <v>-3335261</v>
      </c>
      <c r="Y37" s="63"/>
      <c r="Z37" s="171">
        <f>SUM(T37:X37)</f>
        <v>-3345651</v>
      </c>
      <c r="AA37" s="63"/>
      <c r="AB37" s="171">
        <f>SUM(AB31:AB36)</f>
        <v>613763</v>
      </c>
      <c r="AC37" s="63"/>
      <c r="AD37" s="171">
        <v>0</v>
      </c>
      <c r="AE37" s="63"/>
      <c r="AF37" s="171">
        <f t="shared" si="0"/>
        <v>613763</v>
      </c>
      <c r="AG37" s="63"/>
      <c r="AH37" s="171">
        <f>SUM(AH31:AH36)</f>
        <v>-157425</v>
      </c>
      <c r="AJ37" s="171">
        <f>SUM(AF37:AH37)</f>
        <v>456338</v>
      </c>
    </row>
    <row r="38" spans="1:36" s="60" customFormat="1" ht="20.25" customHeight="1">
      <c r="A38" s="57" t="s">
        <v>221</v>
      </c>
      <c r="B38" s="204">
        <v>13</v>
      </c>
      <c r="C38" s="57"/>
      <c r="D38" s="125">
        <v>0</v>
      </c>
      <c r="E38" s="130"/>
      <c r="F38" s="125">
        <v>0</v>
      </c>
      <c r="G38" s="130"/>
      <c r="H38" s="125">
        <v>0</v>
      </c>
      <c r="I38" s="125"/>
      <c r="J38" s="125">
        <v>0</v>
      </c>
      <c r="K38" s="130"/>
      <c r="L38" s="125">
        <v>0</v>
      </c>
      <c r="M38" s="130"/>
      <c r="N38" s="125">
        <v>0</v>
      </c>
      <c r="O38" s="130"/>
      <c r="P38" s="125">
        <v>0</v>
      </c>
      <c r="Q38" s="130"/>
      <c r="R38" s="125">
        <v>0</v>
      </c>
      <c r="S38" s="70"/>
      <c r="T38" s="125">
        <v>0</v>
      </c>
      <c r="U38" s="130"/>
      <c r="V38" s="125">
        <v>0</v>
      </c>
      <c r="W38" s="98"/>
      <c r="X38" s="125">
        <v>0</v>
      </c>
      <c r="Y38" s="70"/>
      <c r="Z38" s="125">
        <v>0</v>
      </c>
      <c r="AA38" s="70"/>
      <c r="AB38" s="125">
        <v>0</v>
      </c>
      <c r="AC38" s="70"/>
      <c r="AD38" s="125">
        <v>15000000</v>
      </c>
      <c r="AE38" s="70"/>
      <c r="AF38" s="125">
        <f t="shared" si="0"/>
        <v>15000000</v>
      </c>
      <c r="AG38" s="70"/>
      <c r="AH38" s="125">
        <v>0</v>
      </c>
      <c r="AI38" s="199"/>
      <c r="AJ38" s="125">
        <f>SUM(AF38:AH38)</f>
        <v>15000000</v>
      </c>
    </row>
    <row r="39" spans="1:36" s="60" customFormat="1" ht="20.25" customHeight="1">
      <c r="A39" s="57" t="s">
        <v>272</v>
      </c>
      <c r="B39" s="204">
        <v>13</v>
      </c>
      <c r="C39" s="57"/>
      <c r="D39" s="131">
        <v>0</v>
      </c>
      <c r="E39" s="130"/>
      <c r="F39" s="131">
        <v>0</v>
      </c>
      <c r="G39" s="130"/>
      <c r="H39" s="131">
        <v>0</v>
      </c>
      <c r="I39" s="125"/>
      <c r="J39" s="131">
        <v>0</v>
      </c>
      <c r="K39" s="130"/>
      <c r="L39" s="131">
        <v>0</v>
      </c>
      <c r="M39" s="130"/>
      <c r="N39" s="131">
        <v>0</v>
      </c>
      <c r="O39" s="130"/>
      <c r="P39" s="131">
        <v>0</v>
      </c>
      <c r="Q39" s="130"/>
      <c r="R39" s="131">
        <v>-75197</v>
      </c>
      <c r="S39" s="70"/>
      <c r="T39" s="131">
        <v>0</v>
      </c>
      <c r="U39" s="130"/>
      <c r="V39" s="131">
        <v>0</v>
      </c>
      <c r="W39" s="98"/>
      <c r="X39" s="131">
        <v>0</v>
      </c>
      <c r="Y39" s="70"/>
      <c r="Z39" s="131">
        <f>SUM(T39:X39)</f>
        <v>0</v>
      </c>
      <c r="AA39" s="70"/>
      <c r="AB39" s="131">
        <f>Z39+SUM(D39:R39)+AD39</f>
        <v>-75197</v>
      </c>
      <c r="AC39" s="70"/>
      <c r="AD39" s="131">
        <v>0</v>
      </c>
      <c r="AE39" s="70"/>
      <c r="AF39" s="131">
        <f t="shared" si="0"/>
        <v>-75197</v>
      </c>
      <c r="AG39" s="70"/>
      <c r="AH39" s="131">
        <v>0</v>
      </c>
      <c r="AJ39" s="131">
        <f>SUM(AF39:AH39)</f>
        <v>-75197</v>
      </c>
    </row>
    <row r="40" spans="1:36" s="56" customFormat="1" ht="20.25" customHeight="1" thickBot="1">
      <c r="A40" s="94" t="s">
        <v>216</v>
      </c>
      <c r="B40" s="94"/>
      <c r="C40" s="94"/>
      <c r="D40" s="64">
        <f>D13+D37+D30+D39</f>
        <v>7742942</v>
      </c>
      <c r="E40" s="68"/>
      <c r="F40" s="64">
        <f>F13+F37+F30+F39</f>
        <v>-1135146</v>
      </c>
      <c r="G40" s="68"/>
      <c r="H40" s="64">
        <f>H13+H37+H30+H39</f>
        <v>36462883</v>
      </c>
      <c r="I40" s="68"/>
      <c r="J40" s="64">
        <f>J13+J37+J30+J39</f>
        <v>3470021</v>
      </c>
      <c r="K40" s="68"/>
      <c r="L40" s="64">
        <f>L13+L37+L30+L39</f>
        <v>4005607</v>
      </c>
      <c r="M40" s="68"/>
      <c r="N40" s="64">
        <f>N13+N37+N30+N39</f>
        <v>-5159</v>
      </c>
      <c r="O40" s="68"/>
      <c r="P40" s="64">
        <f>P13+P37+P30+P39</f>
        <v>820666</v>
      </c>
      <c r="Q40" s="68"/>
      <c r="R40" s="64">
        <f>R13+R37+R30+R39</f>
        <v>78666706</v>
      </c>
      <c r="S40" s="68"/>
      <c r="T40" s="64">
        <f>T13+T37+T30+T39</f>
        <v>13824515</v>
      </c>
      <c r="U40" s="68"/>
      <c r="V40" s="64">
        <f>V13+V37+V30+V39</f>
        <v>-3005822</v>
      </c>
      <c r="W40" s="68"/>
      <c r="X40" s="64">
        <f>X13+X37+X30+X39</f>
        <v>-6606730</v>
      </c>
      <c r="Y40" s="68"/>
      <c r="Z40" s="64">
        <f>Z13+Z37+Z30+Z39</f>
        <v>4211963</v>
      </c>
      <c r="AA40" s="68"/>
      <c r="AB40" s="64">
        <f>AB13+AB37+AB30+AB39</f>
        <v>134240483</v>
      </c>
      <c r="AC40" s="68"/>
      <c r="AD40" s="64">
        <f>AD38+AD13+AD37+AD30+AD39</f>
        <v>15000000</v>
      </c>
      <c r="AE40" s="68"/>
      <c r="AF40" s="64">
        <f t="shared" si="0"/>
        <v>149240483</v>
      </c>
      <c r="AG40" s="68"/>
      <c r="AH40" s="64">
        <f>AH13+AH37+AH30+AH39</f>
        <v>59959739</v>
      </c>
      <c r="AJ40" s="64">
        <f>AJ13+AJ37+AJ30+AJ39+AJ38</f>
        <v>209200222</v>
      </c>
    </row>
    <row r="41" ht="21" customHeight="1" thickTop="1"/>
  </sheetData>
  <sheetProtection/>
  <mergeCells count="2">
    <mergeCell ref="D4:AH4"/>
    <mergeCell ref="T5:Z5"/>
  </mergeCells>
  <printOptions/>
  <pageMargins left="0.75" right="0.22" top="0.48" bottom="0.5" header="0.5" footer="0.5"/>
  <pageSetup firstPageNumber="12" useFirstPageNumber="1" fitToHeight="2" horizontalDpi="600" verticalDpi="600" orientation="landscape" paperSize="9" scale="54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SheetLayoutView="70" zoomScalePageLayoutView="0" workbookViewId="0" topLeftCell="A1">
      <selection activeCell="A1" sqref="A1"/>
    </sheetView>
  </sheetViews>
  <sheetFormatPr defaultColWidth="9.140625" defaultRowHeight="22.5" customHeight="1"/>
  <cols>
    <col min="1" max="1" width="46.421875" style="33" customWidth="1"/>
    <col min="2" max="2" width="9.57421875" style="33" bestFit="1" customWidth="1"/>
    <col min="3" max="3" width="2.7109375" style="33" customWidth="1"/>
    <col min="4" max="4" width="16.7109375" style="33" customWidth="1"/>
    <col min="5" max="5" width="2.140625" style="33" customWidth="1"/>
    <col min="6" max="6" width="16.7109375" style="33" customWidth="1"/>
    <col min="7" max="7" width="2.140625" style="33" customWidth="1"/>
    <col min="8" max="8" width="16.7109375" style="33" customWidth="1"/>
    <col min="9" max="9" width="2.140625" style="33" customWidth="1"/>
    <col min="10" max="10" width="16.7109375" style="33" customWidth="1"/>
    <col min="11" max="11" width="2.140625" style="33" customWidth="1"/>
    <col min="12" max="12" width="16.7109375" style="33" customWidth="1"/>
    <col min="13" max="13" width="2.140625" style="33" customWidth="1"/>
    <col min="14" max="14" width="16.7109375" style="33" customWidth="1"/>
    <col min="15" max="15" width="2.140625" style="33" customWidth="1"/>
    <col min="16" max="16" width="16.7109375" style="33" customWidth="1"/>
    <col min="17" max="17" width="2.140625" style="33" customWidth="1"/>
    <col min="18" max="18" width="16.7109375" style="33" customWidth="1"/>
    <col min="19" max="19" width="2.140625" style="33" customWidth="1"/>
    <col min="20" max="20" width="16.7109375" style="33" customWidth="1"/>
    <col min="21" max="21" width="2.140625" style="33" customWidth="1"/>
    <col min="22" max="22" width="16.7109375" style="33" customWidth="1"/>
    <col min="23" max="16384" width="9.140625" style="33" customWidth="1"/>
  </cols>
  <sheetData>
    <row r="1" spans="1:21" ht="24.75" customHeight="1">
      <c r="A1" s="45" t="s">
        <v>78</v>
      </c>
      <c r="B1" s="45"/>
      <c r="C1" s="45"/>
      <c r="D1" s="46"/>
      <c r="E1" s="45"/>
      <c r="G1" s="45"/>
      <c r="H1" s="45"/>
      <c r="I1" s="45"/>
      <c r="J1" s="45"/>
      <c r="K1" s="45"/>
      <c r="L1" s="45"/>
      <c r="M1" s="45"/>
      <c r="N1" s="45"/>
      <c r="O1" s="45"/>
      <c r="Q1" s="45"/>
      <c r="U1" s="45"/>
    </row>
    <row r="2" spans="1:21" ht="24.75" customHeight="1">
      <c r="A2" s="45" t="s">
        <v>202</v>
      </c>
      <c r="B2" s="45"/>
      <c r="C2" s="45"/>
      <c r="D2" s="46"/>
      <c r="E2" s="45"/>
      <c r="G2" s="45"/>
      <c r="H2" s="45"/>
      <c r="I2" s="45"/>
      <c r="J2" s="45"/>
      <c r="K2" s="45"/>
      <c r="L2" s="45"/>
      <c r="M2" s="45"/>
      <c r="N2" s="45"/>
      <c r="O2" s="45"/>
      <c r="Q2" s="45"/>
      <c r="U2" s="45"/>
    </row>
    <row r="3" spans="1:22" ht="21.75" customHeight="1">
      <c r="A3" s="71"/>
      <c r="B3" s="71"/>
      <c r="C3" s="71"/>
      <c r="D3" s="79"/>
      <c r="E3" s="166"/>
      <c r="F3" s="3"/>
      <c r="G3" s="166"/>
      <c r="H3" s="166"/>
      <c r="I3" s="166"/>
      <c r="J3" s="166"/>
      <c r="K3" s="166"/>
      <c r="L3" s="166"/>
      <c r="M3" s="166"/>
      <c r="N3" s="166"/>
      <c r="O3" s="166"/>
      <c r="P3" s="3"/>
      <c r="Q3" s="166"/>
      <c r="R3" s="3"/>
      <c r="S3" s="3"/>
      <c r="T3" s="3"/>
      <c r="U3" s="166"/>
      <c r="V3" s="47" t="s">
        <v>85</v>
      </c>
    </row>
    <row r="4" spans="1:22" ht="21.75" customHeight="1">
      <c r="A4" s="72"/>
      <c r="B4" s="72"/>
      <c r="C4" s="72"/>
      <c r="D4" s="211" t="s">
        <v>37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ht="21.75" customHeight="1">
      <c r="A5" s="72"/>
      <c r="B5" s="72"/>
      <c r="C5" s="72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221" t="s">
        <v>93</v>
      </c>
      <c r="Q5" s="221"/>
      <c r="R5" s="221"/>
      <c r="S5" s="93"/>
      <c r="T5" s="93"/>
      <c r="U5" s="81"/>
      <c r="V5" s="18"/>
    </row>
    <row r="6" spans="1:22" ht="21.75" customHeight="1">
      <c r="A6" s="72"/>
      <c r="B6" s="72"/>
      <c r="C6" s="72"/>
      <c r="D6" s="81"/>
      <c r="E6" s="81"/>
      <c r="F6" s="81"/>
      <c r="G6" s="81"/>
      <c r="H6" s="81"/>
      <c r="I6" s="81"/>
      <c r="J6" s="73" t="s">
        <v>36</v>
      </c>
      <c r="K6" s="81"/>
      <c r="L6" s="81"/>
      <c r="M6" s="81"/>
      <c r="N6" s="81"/>
      <c r="O6" s="81"/>
      <c r="P6" s="81"/>
      <c r="Q6" s="81"/>
      <c r="R6" s="73" t="s">
        <v>94</v>
      </c>
      <c r="S6" s="73"/>
      <c r="T6" s="73"/>
      <c r="U6" s="81"/>
      <c r="V6" s="18"/>
    </row>
    <row r="7" spans="1:22" ht="21.75" customHeight="1">
      <c r="A7" s="51"/>
      <c r="B7" s="51"/>
      <c r="C7" s="51"/>
      <c r="D7" s="49" t="s">
        <v>17</v>
      </c>
      <c r="E7" s="49"/>
      <c r="F7" s="49"/>
      <c r="G7" s="81"/>
      <c r="H7" s="81"/>
      <c r="I7" s="81"/>
      <c r="J7" s="93" t="s">
        <v>118</v>
      </c>
      <c r="K7" s="81"/>
      <c r="L7" s="81"/>
      <c r="M7" s="81"/>
      <c r="N7" s="167" t="s">
        <v>44</v>
      </c>
      <c r="O7" s="81"/>
      <c r="P7" s="20" t="s">
        <v>67</v>
      </c>
      <c r="Q7" s="20"/>
      <c r="R7" s="48" t="s">
        <v>95</v>
      </c>
      <c r="S7" s="48"/>
      <c r="T7" s="73" t="s">
        <v>222</v>
      </c>
      <c r="U7" s="49"/>
      <c r="V7" s="18"/>
    </row>
    <row r="8" spans="1:22" ht="21.75" customHeight="1">
      <c r="A8" s="51"/>
      <c r="B8" s="51"/>
      <c r="C8" s="51"/>
      <c r="D8" s="49" t="s">
        <v>51</v>
      </c>
      <c r="E8" s="49"/>
      <c r="F8" s="49" t="s">
        <v>24</v>
      </c>
      <c r="G8" s="49"/>
      <c r="H8" s="49"/>
      <c r="I8" s="49"/>
      <c r="J8" s="49" t="s">
        <v>119</v>
      </c>
      <c r="K8" s="49"/>
      <c r="L8" s="49" t="s">
        <v>70</v>
      </c>
      <c r="M8" s="49"/>
      <c r="N8" s="49" t="s">
        <v>31</v>
      </c>
      <c r="O8" s="49"/>
      <c r="P8" s="20" t="s">
        <v>47</v>
      </c>
      <c r="Q8" s="20"/>
      <c r="R8" s="49" t="s">
        <v>97</v>
      </c>
      <c r="S8" s="49"/>
      <c r="T8" s="48" t="s">
        <v>223</v>
      </c>
      <c r="U8" s="49"/>
      <c r="V8" s="49" t="s">
        <v>59</v>
      </c>
    </row>
    <row r="9" spans="1:22" ht="21.75" customHeight="1">
      <c r="A9" s="74"/>
      <c r="B9" s="145" t="s">
        <v>1</v>
      </c>
      <c r="C9" s="145"/>
      <c r="D9" s="53" t="s">
        <v>99</v>
      </c>
      <c r="E9" s="168"/>
      <c r="F9" s="53" t="s">
        <v>112</v>
      </c>
      <c r="G9" s="168"/>
      <c r="H9" s="29" t="s">
        <v>117</v>
      </c>
      <c r="I9" s="169"/>
      <c r="J9" s="53" t="s">
        <v>120</v>
      </c>
      <c r="K9" s="168"/>
      <c r="L9" s="53" t="s">
        <v>60</v>
      </c>
      <c r="M9" s="168"/>
      <c r="N9" s="53" t="s">
        <v>48</v>
      </c>
      <c r="O9" s="168"/>
      <c r="P9" s="21" t="s">
        <v>0</v>
      </c>
      <c r="Q9" s="20"/>
      <c r="R9" s="53" t="s">
        <v>16</v>
      </c>
      <c r="S9" s="49"/>
      <c r="T9" s="53" t="s">
        <v>224</v>
      </c>
      <c r="U9" s="168"/>
      <c r="V9" s="53" t="s">
        <v>26</v>
      </c>
    </row>
    <row r="10" spans="1:22" ht="22.5" customHeight="1">
      <c r="A10" s="161" t="s">
        <v>203</v>
      </c>
      <c r="B10" s="161"/>
      <c r="C10" s="2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2.5" customHeight="1">
      <c r="A11" s="170" t="s">
        <v>182</v>
      </c>
      <c r="B11" s="170"/>
      <c r="C11" s="28"/>
      <c r="D11" s="9">
        <v>7742942</v>
      </c>
      <c r="E11" s="9"/>
      <c r="F11" s="9">
        <v>35572855</v>
      </c>
      <c r="G11" s="9"/>
      <c r="H11" s="9">
        <v>3470021</v>
      </c>
      <c r="I11" s="9"/>
      <c r="J11" s="9">
        <v>490423</v>
      </c>
      <c r="K11" s="9"/>
      <c r="L11" s="9">
        <v>820666</v>
      </c>
      <c r="M11" s="9"/>
      <c r="N11" s="9">
        <v>37712076</v>
      </c>
      <c r="O11" s="9"/>
      <c r="P11" s="9">
        <v>1279923</v>
      </c>
      <c r="Q11" s="9"/>
      <c r="R11" s="9">
        <f>SUM(P11:Q11)</f>
        <v>1279923</v>
      </c>
      <c r="S11" s="9"/>
      <c r="T11" s="138" t="s">
        <v>102</v>
      </c>
      <c r="U11" s="9"/>
      <c r="V11" s="9">
        <f>R11+D11+F11+H11+J11+L11+N11</f>
        <v>87088906</v>
      </c>
    </row>
    <row r="12" spans="1:22" ht="22.5" customHeight="1">
      <c r="A12" s="28" t="s">
        <v>205</v>
      </c>
      <c r="B12" s="28"/>
      <c r="C12" s="28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34"/>
      <c r="R12" s="22"/>
      <c r="S12" s="22"/>
      <c r="T12" s="24"/>
      <c r="U12" s="22"/>
      <c r="V12" s="137"/>
    </row>
    <row r="13" spans="1:22" ht="22.5" customHeight="1">
      <c r="A13" s="30" t="s">
        <v>109</v>
      </c>
      <c r="B13" s="30"/>
      <c r="C13" s="147"/>
      <c r="D13" s="131">
        <v>0</v>
      </c>
      <c r="E13" s="76"/>
      <c r="F13" s="131">
        <v>0</v>
      </c>
      <c r="G13" s="76"/>
      <c r="H13" s="131">
        <v>0</v>
      </c>
      <c r="I13" s="130"/>
      <c r="J13" s="131">
        <v>0</v>
      </c>
      <c r="K13" s="76"/>
      <c r="L13" s="131">
        <v>0</v>
      </c>
      <c r="M13" s="130"/>
      <c r="N13" s="131">
        <v>1971058</v>
      </c>
      <c r="O13" s="76"/>
      <c r="P13" s="131">
        <v>0</v>
      </c>
      <c r="Q13" s="130"/>
      <c r="R13" s="131">
        <v>0</v>
      </c>
      <c r="S13" s="125"/>
      <c r="T13" s="140" t="s">
        <v>102</v>
      </c>
      <c r="U13" s="76"/>
      <c r="V13" s="131">
        <f>SUM(D13:P13)</f>
        <v>1971058</v>
      </c>
    </row>
    <row r="14" spans="1:22" s="142" customFormat="1" ht="22.5" customHeight="1">
      <c r="A14" s="165" t="s">
        <v>206</v>
      </c>
      <c r="B14" s="165"/>
      <c r="C14" s="28"/>
      <c r="D14" s="171">
        <f>SUM(D13)</f>
        <v>0</v>
      </c>
      <c r="E14" s="22"/>
      <c r="F14" s="171">
        <f>SUM(F13)</f>
        <v>0</v>
      </c>
      <c r="G14" s="22"/>
      <c r="H14" s="171">
        <f>SUM(H13)</f>
        <v>0</v>
      </c>
      <c r="I14" s="22"/>
      <c r="J14" s="171">
        <f>SUM(J13)</f>
        <v>0</v>
      </c>
      <c r="K14" s="22"/>
      <c r="L14" s="171">
        <f>SUM(L13)</f>
        <v>0</v>
      </c>
      <c r="M14" s="22"/>
      <c r="N14" s="171">
        <f>SUM(N13)</f>
        <v>1971058</v>
      </c>
      <c r="O14" s="22"/>
      <c r="P14" s="171">
        <f>SUM(P13)</f>
        <v>0</v>
      </c>
      <c r="Q14" s="22"/>
      <c r="R14" s="171">
        <f>SUM(R13)</f>
        <v>0</v>
      </c>
      <c r="S14" s="138"/>
      <c r="T14" s="171" t="s">
        <v>102</v>
      </c>
      <c r="U14" s="22"/>
      <c r="V14" s="171">
        <f>SUM(V13)</f>
        <v>1971058</v>
      </c>
    </row>
    <row r="15" spans="1:22" ht="22.5" customHeight="1" thickBot="1">
      <c r="A15" s="28" t="s">
        <v>207</v>
      </c>
      <c r="B15" s="28"/>
      <c r="C15" s="28"/>
      <c r="D15" s="172">
        <f>SUM(D11:D13)</f>
        <v>7742942</v>
      </c>
      <c r="E15" s="22"/>
      <c r="F15" s="172">
        <f>SUM(F11:F13)</f>
        <v>35572855</v>
      </c>
      <c r="G15" s="22"/>
      <c r="H15" s="172">
        <f>SUM(H11:H13)</f>
        <v>3470021</v>
      </c>
      <c r="I15" s="22"/>
      <c r="J15" s="172">
        <f>SUM(J11:J13)</f>
        <v>490423</v>
      </c>
      <c r="K15" s="22"/>
      <c r="L15" s="172">
        <f>SUM(L11:L13)</f>
        <v>820666</v>
      </c>
      <c r="M15" s="22"/>
      <c r="N15" s="172">
        <f>SUM(N11:N13)</f>
        <v>39683134</v>
      </c>
      <c r="O15" s="22"/>
      <c r="P15" s="172">
        <f>SUM(P11:P13)</f>
        <v>1279923</v>
      </c>
      <c r="Q15" s="22"/>
      <c r="R15" s="172">
        <f>SUM(R11:R13)</f>
        <v>1279923</v>
      </c>
      <c r="S15" s="195"/>
      <c r="T15" s="172" t="s">
        <v>102</v>
      </c>
      <c r="U15" s="22"/>
      <c r="V15" s="172">
        <f>SUM(V11:V13)</f>
        <v>89059964</v>
      </c>
    </row>
    <row r="16" ht="22.5" customHeight="1" thickTop="1"/>
    <row r="17" spans="1:22" ht="22.5" customHeight="1">
      <c r="A17" s="161" t="s">
        <v>214</v>
      </c>
      <c r="B17" s="161"/>
      <c r="C17" s="2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2.5" customHeight="1">
      <c r="A18" s="170" t="s">
        <v>215</v>
      </c>
      <c r="B18" s="170"/>
      <c r="C18" s="28"/>
      <c r="D18" s="9">
        <v>7742942</v>
      </c>
      <c r="E18" s="9"/>
      <c r="F18" s="9">
        <v>35572855</v>
      </c>
      <c r="G18" s="9"/>
      <c r="H18" s="9">
        <v>3470021</v>
      </c>
      <c r="I18" s="9"/>
      <c r="J18" s="9">
        <v>490423</v>
      </c>
      <c r="K18" s="9"/>
      <c r="L18" s="9">
        <v>820666</v>
      </c>
      <c r="M18" s="9"/>
      <c r="N18" s="9">
        <v>41825530</v>
      </c>
      <c r="O18" s="9"/>
      <c r="P18" s="9">
        <v>2822384</v>
      </c>
      <c r="Q18" s="9"/>
      <c r="R18" s="9">
        <v>2822384</v>
      </c>
      <c r="S18" s="9"/>
      <c r="T18" s="125">
        <v>0</v>
      </c>
      <c r="U18" s="9"/>
      <c r="V18" s="9">
        <v>92744821</v>
      </c>
    </row>
    <row r="19" spans="1:22" ht="22.5" customHeight="1">
      <c r="A19" s="28" t="s">
        <v>205</v>
      </c>
      <c r="B19" s="28"/>
      <c r="C19" s="28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134"/>
      <c r="R19" s="22"/>
      <c r="S19" s="22"/>
      <c r="T19" s="24"/>
      <c r="U19" s="22"/>
      <c r="V19" s="137"/>
    </row>
    <row r="20" spans="1:22" ht="22.5" customHeight="1">
      <c r="A20" s="30" t="s">
        <v>109</v>
      </c>
      <c r="B20" s="30"/>
      <c r="C20" s="147"/>
      <c r="D20" s="131">
        <v>0</v>
      </c>
      <c r="E20" s="76"/>
      <c r="F20" s="131">
        <v>0</v>
      </c>
      <c r="G20" s="76"/>
      <c r="H20" s="131">
        <v>0</v>
      </c>
      <c r="I20" s="130"/>
      <c r="J20" s="131">
        <v>0</v>
      </c>
      <c r="K20" s="76"/>
      <c r="L20" s="131">
        <v>0</v>
      </c>
      <c r="M20" s="130"/>
      <c r="N20" s="131">
        <v>2262791</v>
      </c>
      <c r="O20" s="76"/>
      <c r="P20" s="131">
        <v>0</v>
      </c>
      <c r="Q20" s="130"/>
      <c r="R20" s="131">
        <v>0</v>
      </c>
      <c r="S20" s="125"/>
      <c r="T20" s="140">
        <v>0</v>
      </c>
      <c r="U20" s="76"/>
      <c r="V20" s="131">
        <f>SUM(D20:P20)</f>
        <v>2262791</v>
      </c>
    </row>
    <row r="21" spans="1:22" ht="22.5" customHeight="1">
      <c r="A21" s="165" t="s">
        <v>206</v>
      </c>
      <c r="B21" s="165"/>
      <c r="C21" s="28"/>
      <c r="D21" s="171">
        <f>SUM(D20)</f>
        <v>0</v>
      </c>
      <c r="E21" s="22"/>
      <c r="F21" s="171">
        <f>SUM(F20)</f>
        <v>0</v>
      </c>
      <c r="G21" s="22"/>
      <c r="H21" s="171">
        <f>SUM(H20)</f>
        <v>0</v>
      </c>
      <c r="I21" s="22"/>
      <c r="J21" s="171">
        <f>SUM(J20)</f>
        <v>0</v>
      </c>
      <c r="K21" s="22"/>
      <c r="L21" s="171">
        <f>SUM(L20)</f>
        <v>0</v>
      </c>
      <c r="M21" s="22"/>
      <c r="N21" s="171">
        <f>SUM(N20)</f>
        <v>2262791</v>
      </c>
      <c r="O21" s="22"/>
      <c r="P21" s="171">
        <f>SUM(P20)</f>
        <v>0</v>
      </c>
      <c r="Q21" s="22"/>
      <c r="R21" s="171">
        <f>SUM(R20)</f>
        <v>0</v>
      </c>
      <c r="S21" s="138"/>
      <c r="T21" s="171">
        <v>0</v>
      </c>
      <c r="U21" s="22"/>
      <c r="V21" s="171">
        <f>SUM(V20)</f>
        <v>2262791</v>
      </c>
    </row>
    <row r="22" spans="1:22" ht="12" customHeight="1">
      <c r="A22" s="165"/>
      <c r="B22" s="165"/>
      <c r="C22" s="28"/>
      <c r="D22" s="138"/>
      <c r="E22" s="22"/>
      <c r="F22" s="138"/>
      <c r="G22" s="22"/>
      <c r="H22" s="138"/>
      <c r="I22" s="22"/>
      <c r="J22" s="138"/>
      <c r="K22" s="22"/>
      <c r="L22" s="138"/>
      <c r="M22" s="22"/>
      <c r="N22" s="138"/>
      <c r="O22" s="22"/>
      <c r="P22" s="138"/>
      <c r="Q22" s="22"/>
      <c r="R22" s="138"/>
      <c r="S22" s="138"/>
      <c r="T22" s="138"/>
      <c r="U22" s="22"/>
      <c r="V22" s="138"/>
    </row>
    <row r="23" spans="1:22" s="177" customFormat="1" ht="22.5" customHeight="1">
      <c r="A23" s="162" t="s">
        <v>221</v>
      </c>
      <c r="B23" s="205">
        <v>13</v>
      </c>
      <c r="C23" s="147"/>
      <c r="D23" s="125">
        <v>0</v>
      </c>
      <c r="E23" s="209"/>
      <c r="F23" s="125">
        <v>0</v>
      </c>
      <c r="G23" s="209"/>
      <c r="H23" s="125">
        <v>0</v>
      </c>
      <c r="I23" s="209"/>
      <c r="J23" s="125">
        <v>0</v>
      </c>
      <c r="K23" s="209"/>
      <c r="L23" s="125">
        <v>0</v>
      </c>
      <c r="M23" s="209"/>
      <c r="N23" s="125">
        <v>0</v>
      </c>
      <c r="O23" s="209"/>
      <c r="P23" s="125">
        <v>0</v>
      </c>
      <c r="Q23" s="209"/>
      <c r="R23" s="125">
        <v>0</v>
      </c>
      <c r="S23" s="125"/>
      <c r="T23" s="125">
        <v>15000000</v>
      </c>
      <c r="U23" s="209"/>
      <c r="V23" s="125">
        <v>15000000</v>
      </c>
    </row>
    <row r="24" spans="1:22" ht="22.5" customHeight="1">
      <c r="A24" s="162" t="s">
        <v>272</v>
      </c>
      <c r="B24" s="205">
        <v>13</v>
      </c>
      <c r="C24" s="28"/>
      <c r="D24" s="136">
        <v>0</v>
      </c>
      <c r="E24" s="22"/>
      <c r="F24" s="136">
        <v>0</v>
      </c>
      <c r="G24" s="22"/>
      <c r="H24" s="136">
        <v>0</v>
      </c>
      <c r="I24" s="22"/>
      <c r="J24" s="136">
        <v>0</v>
      </c>
      <c r="K24" s="22"/>
      <c r="L24" s="136">
        <v>0</v>
      </c>
      <c r="M24" s="22"/>
      <c r="N24" s="140">
        <v>-75197</v>
      </c>
      <c r="O24" s="22"/>
      <c r="P24" s="131">
        <v>0</v>
      </c>
      <c r="Q24" s="22"/>
      <c r="R24" s="131">
        <v>0</v>
      </c>
      <c r="S24" s="138"/>
      <c r="T24" s="131">
        <v>0</v>
      </c>
      <c r="U24" s="22"/>
      <c r="V24" s="131">
        <v>-75197</v>
      </c>
    </row>
    <row r="25" spans="1:22" ht="22.5" customHeight="1" thickBot="1">
      <c r="A25" s="28" t="s">
        <v>216</v>
      </c>
      <c r="B25" s="28"/>
      <c r="C25" s="28"/>
      <c r="D25" s="172">
        <f>SUM(D18:D20)</f>
        <v>7742942</v>
      </c>
      <c r="E25" s="22"/>
      <c r="F25" s="172">
        <f>SUM(F18:F20)</f>
        <v>35572855</v>
      </c>
      <c r="G25" s="22"/>
      <c r="H25" s="172">
        <f>SUM(H18:H20)</f>
        <v>3470021</v>
      </c>
      <c r="I25" s="22"/>
      <c r="J25" s="172">
        <f>SUM(J18:J20)</f>
        <v>490423</v>
      </c>
      <c r="K25" s="22"/>
      <c r="L25" s="172">
        <f>SUM(L18:L20)</f>
        <v>820666</v>
      </c>
      <c r="M25" s="22"/>
      <c r="N25" s="172">
        <f>SUM(N18:N20)+N24</f>
        <v>44013124</v>
      </c>
      <c r="O25" s="22"/>
      <c r="P25" s="172">
        <f>SUM(P18:P20)</f>
        <v>2822384</v>
      </c>
      <c r="Q25" s="22"/>
      <c r="R25" s="172">
        <f>SUM(R18:R20)</f>
        <v>2822384</v>
      </c>
      <c r="S25" s="195"/>
      <c r="T25" s="172">
        <f>T18+T21+T24+T23</f>
        <v>15000000</v>
      </c>
      <c r="U25" s="22"/>
      <c r="V25" s="172">
        <f>V18+V21+V24+V23</f>
        <v>109932415</v>
      </c>
    </row>
    <row r="26" ht="22.5" customHeight="1" thickTop="1"/>
  </sheetData>
  <sheetProtection/>
  <mergeCells count="2">
    <mergeCell ref="D4:V4"/>
    <mergeCell ref="P5:R5"/>
  </mergeCells>
  <printOptions/>
  <pageMargins left="0.7" right="0.4" top="0.48" bottom="0.5" header="0.5" footer="0.5"/>
  <pageSetup firstPageNumber="13" useFirstPageNumber="1" fitToHeight="1" fitToWidth="1" horizontalDpi="600" verticalDpi="600" orientation="landscape" paperSize="9" scale="63" r:id="rId1"/>
  <headerFooter alignWithMargins="0">
    <oddFooter>&amp;Lหมายเหตุประกอบงบการเงินเป็นส่วนหนึ่งของงบการเงินนี้&amp;C&amp;P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SheetLayoutView="70" zoomScalePageLayoutView="0" workbookViewId="0" topLeftCell="A1">
      <selection activeCell="O7" sqref="O7"/>
    </sheetView>
  </sheetViews>
  <sheetFormatPr defaultColWidth="9.140625" defaultRowHeight="23.25" customHeight="1"/>
  <cols>
    <col min="1" max="1" width="5.140625" style="16" customWidth="1"/>
    <col min="2" max="2" width="37.8515625" style="16" customWidth="1"/>
    <col min="3" max="3" width="8.421875" style="181" customWidth="1"/>
    <col min="4" max="4" width="0.85546875" style="16" customWidth="1"/>
    <col min="5" max="5" width="12.7109375" style="3" customWidth="1"/>
    <col min="6" max="6" width="0.42578125" style="16" customWidth="1"/>
    <col min="7" max="7" width="12.7109375" style="3" customWidth="1"/>
    <col min="8" max="8" width="0.9921875" style="3" customWidth="1"/>
    <col min="9" max="9" width="11.8515625" style="3" customWidth="1"/>
    <col min="10" max="10" width="1.1484375" style="3" customWidth="1"/>
    <col min="11" max="11" width="13.00390625" style="3" customWidth="1"/>
    <col min="12" max="16384" width="9.140625" style="16" customWidth="1"/>
  </cols>
  <sheetData>
    <row r="1" spans="1:11" ht="21.75" customHeight="1">
      <c r="A1" s="173" t="s">
        <v>38</v>
      </c>
      <c r="B1" s="173"/>
      <c r="C1" s="174"/>
      <c r="D1" s="173"/>
      <c r="I1" s="216"/>
      <c r="J1" s="216"/>
      <c r="K1" s="216"/>
    </row>
    <row r="2" spans="1:11" ht="21.75" customHeight="1">
      <c r="A2" s="173" t="s">
        <v>208</v>
      </c>
      <c r="B2" s="173"/>
      <c r="C2" s="174"/>
      <c r="D2" s="173"/>
      <c r="I2" s="216"/>
      <c r="J2" s="216"/>
      <c r="K2" s="216"/>
    </row>
    <row r="3" spans="1:11" ht="25.5" customHeight="1">
      <c r="A3" s="175"/>
      <c r="B3" s="175"/>
      <c r="C3" s="142"/>
      <c r="D3" s="142"/>
      <c r="K3" s="47" t="s">
        <v>85</v>
      </c>
    </row>
    <row r="4" spans="1:11" ht="21" customHeight="1">
      <c r="A4" s="224"/>
      <c r="B4" s="224"/>
      <c r="C4" s="177"/>
      <c r="E4" s="218" t="s">
        <v>39</v>
      </c>
      <c r="F4" s="218"/>
      <c r="G4" s="218"/>
      <c r="H4" s="81"/>
      <c r="I4" s="211" t="s">
        <v>37</v>
      </c>
      <c r="J4" s="211"/>
      <c r="K4" s="211"/>
    </row>
    <row r="5" spans="1:11" s="180" customFormat="1" ht="45.75" customHeight="1">
      <c r="A5" s="178"/>
      <c r="B5" s="178"/>
      <c r="C5" s="179"/>
      <c r="E5" s="223" t="s">
        <v>209</v>
      </c>
      <c r="F5" s="223"/>
      <c r="G5" s="223"/>
      <c r="H5" s="81"/>
      <c r="I5" s="223" t="s">
        <v>209</v>
      </c>
      <c r="J5" s="223"/>
      <c r="K5" s="223"/>
    </row>
    <row r="6" spans="1:11" ht="21" customHeight="1">
      <c r="A6" s="224"/>
      <c r="B6" s="224"/>
      <c r="C6" s="181" t="s">
        <v>1</v>
      </c>
      <c r="E6" s="54">
        <v>2560</v>
      </c>
      <c r="F6" s="82"/>
      <c r="G6" s="54">
        <v>2559</v>
      </c>
      <c r="H6" s="48"/>
      <c r="I6" s="54">
        <v>2560</v>
      </c>
      <c r="J6" s="82"/>
      <c r="K6" s="54">
        <v>2559</v>
      </c>
    </row>
    <row r="7" spans="1:11" ht="22.5" customHeight="1">
      <c r="A7" s="182" t="s">
        <v>27</v>
      </c>
      <c r="B7" s="182"/>
      <c r="C7" s="183"/>
      <c r="D7" s="182"/>
      <c r="E7" s="36"/>
      <c r="F7" s="184"/>
      <c r="G7" s="36"/>
      <c r="H7" s="36"/>
      <c r="I7" s="36"/>
      <c r="J7" s="36"/>
      <c r="K7" s="36"/>
    </row>
    <row r="8" spans="1:11" ht="22.5" customHeight="1">
      <c r="A8" s="177" t="s">
        <v>194</v>
      </c>
      <c r="B8" s="177"/>
      <c r="E8" s="12">
        <v>4704109</v>
      </c>
      <c r="F8" s="12"/>
      <c r="G8" s="12">
        <v>5154819</v>
      </c>
      <c r="H8" s="12"/>
      <c r="I8" s="185">
        <v>2262791</v>
      </c>
      <c r="J8" s="12"/>
      <c r="K8" s="185">
        <v>1971058</v>
      </c>
    </row>
    <row r="9" spans="1:11" ht="22.5" customHeight="1">
      <c r="A9" s="186" t="s">
        <v>245</v>
      </c>
      <c r="B9" s="186"/>
      <c r="D9" s="186"/>
      <c r="E9" s="12"/>
      <c r="F9" s="12"/>
      <c r="G9" s="12"/>
      <c r="H9" s="12"/>
      <c r="I9" s="12"/>
      <c r="J9" s="12"/>
      <c r="K9" s="12"/>
    </row>
    <row r="10" spans="1:11" ht="22.5" customHeight="1">
      <c r="A10" s="177" t="s">
        <v>168</v>
      </c>
      <c r="B10" s="177"/>
      <c r="E10" s="12">
        <v>3475234</v>
      </c>
      <c r="F10" s="12"/>
      <c r="G10" s="12">
        <v>2842737</v>
      </c>
      <c r="H10" s="12"/>
      <c r="I10" s="12">
        <v>441984</v>
      </c>
      <c r="J10" s="12"/>
      <c r="K10" s="12">
        <v>458297</v>
      </c>
    </row>
    <row r="11" spans="1:11" ht="22.5" customHeight="1">
      <c r="A11" s="177" t="s">
        <v>79</v>
      </c>
      <c r="B11" s="177"/>
      <c r="E11" s="12">
        <v>368996</v>
      </c>
      <c r="F11" s="12"/>
      <c r="G11" s="12">
        <v>302702</v>
      </c>
      <c r="H11" s="12"/>
      <c r="I11" s="12">
        <v>2045</v>
      </c>
      <c r="J11" s="12"/>
      <c r="K11" s="12">
        <v>2150</v>
      </c>
    </row>
    <row r="12" spans="1:11" ht="22.5" customHeight="1">
      <c r="A12" s="177" t="s">
        <v>181</v>
      </c>
      <c r="B12" s="177"/>
      <c r="E12" s="12">
        <v>1338247</v>
      </c>
      <c r="F12" s="12"/>
      <c r="G12" s="12">
        <v>1218057</v>
      </c>
      <c r="H12" s="12"/>
      <c r="I12" s="12">
        <v>38390</v>
      </c>
      <c r="J12" s="12"/>
      <c r="K12" s="12">
        <v>38466</v>
      </c>
    </row>
    <row r="13" spans="1:11" ht="22.5" customHeight="1">
      <c r="A13" s="33" t="s">
        <v>86</v>
      </c>
      <c r="B13" s="177"/>
      <c r="E13" s="12"/>
      <c r="G13" s="12"/>
      <c r="I13" s="84"/>
      <c r="K13" s="84"/>
    </row>
    <row r="14" spans="1:11" ht="22.5" customHeight="1">
      <c r="A14" s="33" t="s">
        <v>87</v>
      </c>
      <c r="B14" s="177"/>
      <c r="C14" s="2">
        <v>5</v>
      </c>
      <c r="E14" s="12">
        <v>9195</v>
      </c>
      <c r="F14" s="12"/>
      <c r="G14" s="12">
        <v>87638</v>
      </c>
      <c r="I14" s="84">
        <v>-506</v>
      </c>
      <c r="K14" s="84">
        <v>-1087</v>
      </c>
    </row>
    <row r="15" spans="1:10" ht="22.5" customHeight="1">
      <c r="A15" s="33" t="s">
        <v>274</v>
      </c>
      <c r="B15" s="177"/>
      <c r="C15" s="2"/>
      <c r="H15" s="16"/>
      <c r="J15" s="16"/>
    </row>
    <row r="16" spans="1:11" ht="22.5" customHeight="1">
      <c r="A16" s="33" t="s">
        <v>130</v>
      </c>
      <c r="B16" s="177"/>
      <c r="C16" s="2"/>
      <c r="E16" s="12">
        <v>13731</v>
      </c>
      <c r="F16" s="12"/>
      <c r="G16" s="12">
        <v>39649</v>
      </c>
      <c r="H16" s="12"/>
      <c r="I16" s="12">
        <v>3506</v>
      </c>
      <c r="J16" s="12"/>
      <c r="K16" s="12">
        <v>-8277</v>
      </c>
    </row>
    <row r="17" spans="1:11" ht="22.5" customHeight="1">
      <c r="A17" s="177" t="s">
        <v>20</v>
      </c>
      <c r="B17" s="177"/>
      <c r="C17" s="2"/>
      <c r="E17" s="12">
        <v>-227730</v>
      </c>
      <c r="F17" s="12"/>
      <c r="G17" s="12">
        <v>-133391</v>
      </c>
      <c r="H17" s="12"/>
      <c r="I17" s="12">
        <v>-770171</v>
      </c>
      <c r="J17" s="12"/>
      <c r="K17" s="12">
        <v>-1020677</v>
      </c>
    </row>
    <row r="18" spans="1:11" ht="22.5" customHeight="1">
      <c r="A18" s="177" t="s">
        <v>50</v>
      </c>
      <c r="B18" s="177"/>
      <c r="C18" s="2">
        <v>7</v>
      </c>
      <c r="E18" s="35" t="s">
        <v>102</v>
      </c>
      <c r="F18" s="12"/>
      <c r="G18" s="35" t="s">
        <v>102</v>
      </c>
      <c r="H18" s="12"/>
      <c r="I18" s="12">
        <v>-3150000</v>
      </c>
      <c r="J18" s="12"/>
      <c r="K18" s="12">
        <v>-2025000</v>
      </c>
    </row>
    <row r="19" spans="1:11" ht="22.5" customHeight="1">
      <c r="A19" s="177" t="s">
        <v>71</v>
      </c>
      <c r="B19" s="177"/>
      <c r="E19" s="12">
        <v>3071003</v>
      </c>
      <c r="F19" s="12"/>
      <c r="G19" s="12">
        <v>2600172</v>
      </c>
      <c r="H19" s="12"/>
      <c r="I19" s="12">
        <v>950614</v>
      </c>
      <c r="J19" s="12"/>
      <c r="K19" s="12">
        <v>842772</v>
      </c>
    </row>
    <row r="20" spans="1:11" ht="22.5" customHeight="1">
      <c r="A20" s="33" t="s">
        <v>83</v>
      </c>
      <c r="B20" s="177"/>
      <c r="C20" s="181">
        <v>8</v>
      </c>
      <c r="E20" s="12">
        <v>-2830721</v>
      </c>
      <c r="F20" s="12"/>
      <c r="G20" s="12">
        <v>-903210</v>
      </c>
      <c r="H20" s="12"/>
      <c r="I20" s="125">
        <v>0</v>
      </c>
      <c r="J20" s="12"/>
      <c r="K20" s="125">
        <v>0</v>
      </c>
    </row>
    <row r="21" spans="1:11" ht="22.5" customHeight="1">
      <c r="A21" s="33" t="s">
        <v>165</v>
      </c>
      <c r="B21" s="177"/>
      <c r="E21" s="10">
        <v>139285</v>
      </c>
      <c r="F21" s="8"/>
      <c r="G21" s="10">
        <v>192736</v>
      </c>
      <c r="H21" s="8"/>
      <c r="I21" s="10">
        <v>35508</v>
      </c>
      <c r="J21" s="8"/>
      <c r="K21" s="10">
        <v>49328</v>
      </c>
    </row>
    <row r="22" spans="1:11" s="3" customFormat="1" ht="22.5" customHeight="1">
      <c r="A22" s="32" t="s">
        <v>283</v>
      </c>
      <c r="B22" s="60"/>
      <c r="C22" s="2"/>
      <c r="E22" s="10"/>
      <c r="F22" s="8"/>
      <c r="G22" s="10"/>
      <c r="H22" s="8"/>
      <c r="I22" s="10"/>
      <c r="J22" s="8"/>
      <c r="K22" s="10"/>
    </row>
    <row r="23" spans="1:11" s="3" customFormat="1" ht="22.5" customHeight="1">
      <c r="A23" s="32" t="s">
        <v>246</v>
      </c>
      <c r="B23" s="60"/>
      <c r="C23" s="2"/>
      <c r="E23" s="10"/>
      <c r="F23" s="8"/>
      <c r="G23" s="10"/>
      <c r="H23" s="8"/>
      <c r="I23" s="10"/>
      <c r="J23" s="8"/>
      <c r="K23" s="10"/>
    </row>
    <row r="24" spans="1:11" s="3" customFormat="1" ht="22.5" customHeight="1">
      <c r="A24" s="32" t="s">
        <v>210</v>
      </c>
      <c r="B24" s="60"/>
      <c r="C24" s="2"/>
      <c r="E24" s="10">
        <v>47113</v>
      </c>
      <c r="F24" s="8"/>
      <c r="G24" s="10">
        <v>90791</v>
      </c>
      <c r="H24" s="8"/>
      <c r="I24" s="125">
        <v>4849</v>
      </c>
      <c r="J24" s="8"/>
      <c r="K24" s="125">
        <v>31725</v>
      </c>
    </row>
    <row r="25" spans="1:11" s="3" customFormat="1" ht="22.5" customHeight="1">
      <c r="A25" s="32" t="s">
        <v>277</v>
      </c>
      <c r="B25" s="60"/>
      <c r="C25" s="2"/>
      <c r="E25" s="10"/>
      <c r="F25" s="8"/>
      <c r="G25" s="10"/>
      <c r="H25" s="8"/>
      <c r="I25" s="125"/>
      <c r="J25" s="8"/>
      <c r="K25" s="125"/>
    </row>
    <row r="26" spans="1:11" s="3" customFormat="1" ht="22.5" customHeight="1">
      <c r="A26" s="32" t="s">
        <v>278</v>
      </c>
      <c r="B26" s="60"/>
      <c r="C26" s="2"/>
      <c r="E26" s="10">
        <v>-5397</v>
      </c>
      <c r="F26" s="8"/>
      <c r="G26" s="125">
        <v>0</v>
      </c>
      <c r="H26" s="8"/>
      <c r="I26" s="125">
        <v>-5812</v>
      </c>
      <c r="J26" s="8"/>
      <c r="K26" s="125">
        <v>0</v>
      </c>
    </row>
    <row r="27" spans="1:11" ht="22.5" customHeight="1">
      <c r="A27" s="33" t="s">
        <v>247</v>
      </c>
      <c r="B27" s="177"/>
      <c r="E27" s="117">
        <v>90492</v>
      </c>
      <c r="F27" s="12"/>
      <c r="G27" s="117">
        <v>153207</v>
      </c>
      <c r="H27" s="12"/>
      <c r="I27" s="12">
        <v>485058</v>
      </c>
      <c r="J27" s="12"/>
      <c r="K27" s="12">
        <v>-81658</v>
      </c>
    </row>
    <row r="28" spans="1:11" ht="22.5" customHeight="1">
      <c r="A28" s="33" t="s">
        <v>211</v>
      </c>
      <c r="B28" s="177"/>
      <c r="E28" s="12"/>
      <c r="F28" s="12"/>
      <c r="G28" s="12"/>
      <c r="H28" s="12"/>
      <c r="I28" s="12"/>
      <c r="J28" s="12"/>
      <c r="K28" s="12"/>
    </row>
    <row r="29" spans="1:11" ht="22.5" customHeight="1">
      <c r="A29" s="33" t="s">
        <v>159</v>
      </c>
      <c r="B29" s="177"/>
      <c r="E29" s="187">
        <v>528712</v>
      </c>
      <c r="F29" s="12"/>
      <c r="G29" s="187">
        <v>-675333</v>
      </c>
      <c r="H29" s="12"/>
      <c r="I29" s="125">
        <v>0</v>
      </c>
      <c r="J29" s="12"/>
      <c r="K29" s="125">
        <v>0</v>
      </c>
    </row>
    <row r="30" spans="1:11" ht="22.5" customHeight="1">
      <c r="A30" s="33" t="s">
        <v>175</v>
      </c>
      <c r="E30" s="188"/>
      <c r="F30" s="188"/>
      <c r="G30" s="188"/>
      <c r="H30" s="188"/>
      <c r="I30" s="188"/>
      <c r="J30" s="188"/>
      <c r="K30" s="188"/>
    </row>
    <row r="31" spans="1:11" ht="22.5" customHeight="1">
      <c r="A31" s="33" t="s">
        <v>176</v>
      </c>
      <c r="B31" s="177"/>
      <c r="C31" s="2" t="s">
        <v>219</v>
      </c>
      <c r="E31" s="117">
        <v>-1954153</v>
      </c>
      <c r="F31" s="12"/>
      <c r="G31" s="117">
        <v>-1552664</v>
      </c>
      <c r="H31" s="12"/>
      <c r="I31" s="125">
        <v>0</v>
      </c>
      <c r="J31" s="12"/>
      <c r="K31" s="125">
        <v>0</v>
      </c>
    </row>
    <row r="32" spans="1:11" ht="22.5" customHeight="1">
      <c r="A32" s="33" t="s">
        <v>133</v>
      </c>
      <c r="B32" s="60"/>
      <c r="E32" s="13">
        <v>67131</v>
      </c>
      <c r="F32" s="12"/>
      <c r="G32" s="13">
        <v>1694802</v>
      </c>
      <c r="H32" s="12"/>
      <c r="I32" s="13">
        <v>-264931</v>
      </c>
      <c r="J32" s="12"/>
      <c r="K32" s="13">
        <v>-30457</v>
      </c>
    </row>
    <row r="33" spans="1:11" ht="22.5" customHeight="1">
      <c r="A33" s="177"/>
      <c r="B33" s="177"/>
      <c r="E33" s="12">
        <f>SUM(E7:E31)+SUM(E32:E32)</f>
        <v>8835247</v>
      </c>
      <c r="F33" s="189"/>
      <c r="G33" s="12">
        <f>SUM(G7:G31)+SUM(G32:G32)</f>
        <v>11112712</v>
      </c>
      <c r="H33" s="189"/>
      <c r="I33" s="12">
        <f>SUM(I7:I31)+SUM(I32:I32)</f>
        <v>33325</v>
      </c>
      <c r="J33" s="189"/>
      <c r="K33" s="12">
        <f>SUM(K7:K31)+SUM(K32:K32)</f>
        <v>226640</v>
      </c>
    </row>
    <row r="34" spans="1:11" ht="21" customHeight="1">
      <c r="A34" s="173" t="s">
        <v>38</v>
      </c>
      <c r="B34" s="173"/>
      <c r="C34" s="174"/>
      <c r="D34" s="173"/>
      <c r="I34" s="216"/>
      <c r="J34" s="216"/>
      <c r="K34" s="216"/>
    </row>
    <row r="35" spans="1:11" ht="21" customHeight="1">
      <c r="A35" s="173" t="s">
        <v>208</v>
      </c>
      <c r="B35" s="173"/>
      <c r="C35" s="174"/>
      <c r="D35" s="173"/>
      <c r="I35" s="216"/>
      <c r="J35" s="216"/>
      <c r="K35" s="216"/>
    </row>
    <row r="36" spans="1:11" ht="22.5" customHeight="1">
      <c r="A36" s="175"/>
      <c r="B36" s="175"/>
      <c r="C36" s="142"/>
      <c r="D36" s="142"/>
      <c r="K36" s="47" t="s">
        <v>85</v>
      </c>
    </row>
    <row r="37" spans="1:11" ht="22.5" customHeight="1">
      <c r="A37" s="224"/>
      <c r="B37" s="224"/>
      <c r="C37" s="177"/>
      <c r="E37" s="218" t="s">
        <v>39</v>
      </c>
      <c r="F37" s="218"/>
      <c r="G37" s="218"/>
      <c r="H37" s="81"/>
      <c r="I37" s="211" t="s">
        <v>37</v>
      </c>
      <c r="J37" s="211"/>
      <c r="K37" s="211"/>
    </row>
    <row r="38" spans="1:11" ht="22.5" customHeight="1">
      <c r="A38" s="176"/>
      <c r="B38" s="176"/>
      <c r="C38" s="177"/>
      <c r="E38" s="222" t="s">
        <v>212</v>
      </c>
      <c r="F38" s="222"/>
      <c r="G38" s="222"/>
      <c r="H38" s="81"/>
      <c r="I38" s="222" t="s">
        <v>212</v>
      </c>
      <c r="J38" s="222"/>
      <c r="K38" s="222"/>
    </row>
    <row r="39" spans="1:11" s="180" customFormat="1" ht="21.75" customHeight="1">
      <c r="A39" s="178"/>
      <c r="B39" s="178"/>
      <c r="C39" s="179"/>
      <c r="E39" s="223" t="s">
        <v>189</v>
      </c>
      <c r="F39" s="223"/>
      <c r="G39" s="223"/>
      <c r="H39" s="81"/>
      <c r="I39" s="223" t="s">
        <v>189</v>
      </c>
      <c r="J39" s="223"/>
      <c r="K39" s="223"/>
    </row>
    <row r="40" spans="1:11" ht="21.75" customHeight="1">
      <c r="A40" s="224"/>
      <c r="B40" s="224"/>
      <c r="E40" s="54">
        <v>2560</v>
      </c>
      <c r="F40" s="82"/>
      <c r="G40" s="54">
        <v>2559</v>
      </c>
      <c r="H40" s="48"/>
      <c r="I40" s="54">
        <v>2560</v>
      </c>
      <c r="J40" s="82"/>
      <c r="K40" s="54">
        <v>2559</v>
      </c>
    </row>
    <row r="41" spans="1:11" ht="21" customHeight="1">
      <c r="A41" s="182" t="s">
        <v>88</v>
      </c>
      <c r="B41" s="176"/>
      <c r="E41" s="48"/>
      <c r="F41" s="82"/>
      <c r="G41" s="48"/>
      <c r="H41" s="48"/>
      <c r="I41" s="48"/>
      <c r="J41" s="82"/>
      <c r="K41" s="48"/>
    </row>
    <row r="42" spans="1:11" ht="23.25" customHeight="1">
      <c r="A42" s="186" t="s">
        <v>28</v>
      </c>
      <c r="B42" s="177"/>
      <c r="E42" s="12"/>
      <c r="F42" s="189"/>
      <c r="G42" s="12"/>
      <c r="H42" s="12"/>
      <c r="I42" s="12"/>
      <c r="J42" s="12"/>
      <c r="K42" s="12"/>
    </row>
    <row r="43" spans="1:11" ht="21.75" customHeight="1">
      <c r="A43" s="33" t="s">
        <v>140</v>
      </c>
      <c r="B43" s="3"/>
      <c r="C43" s="2"/>
      <c r="D43" s="3"/>
      <c r="E43" s="12">
        <v>261132</v>
      </c>
      <c r="F43" s="12"/>
      <c r="G43" s="12">
        <v>1101181</v>
      </c>
      <c r="H43" s="12"/>
      <c r="I43" s="12">
        <v>103546</v>
      </c>
      <c r="J43" s="12"/>
      <c r="K43" s="12">
        <v>158885</v>
      </c>
    </row>
    <row r="44" spans="1:11" ht="21.75" customHeight="1">
      <c r="A44" s="16" t="s">
        <v>3</v>
      </c>
      <c r="B44" s="3"/>
      <c r="C44" s="2"/>
      <c r="D44" s="3"/>
      <c r="E44" s="12">
        <v>-2207091</v>
      </c>
      <c r="F44" s="12"/>
      <c r="G44" s="12">
        <v>896573</v>
      </c>
      <c r="H44" s="12"/>
      <c r="I44" s="36">
        <v>5272</v>
      </c>
      <c r="J44" s="12"/>
      <c r="K44" s="36">
        <v>371667</v>
      </c>
    </row>
    <row r="45" spans="1:11" ht="21.75" customHeight="1">
      <c r="A45" s="31" t="s">
        <v>123</v>
      </c>
      <c r="B45" s="3"/>
      <c r="C45" s="2"/>
      <c r="D45" s="3"/>
      <c r="E45" s="12">
        <v>-2142708</v>
      </c>
      <c r="F45" s="12"/>
      <c r="G45" s="12">
        <v>-778667</v>
      </c>
      <c r="H45" s="12"/>
      <c r="I45" s="36">
        <v>-317080</v>
      </c>
      <c r="J45" s="12"/>
      <c r="K45" s="36">
        <v>-183308</v>
      </c>
    </row>
    <row r="46" spans="1:11" ht="21.75" customHeight="1">
      <c r="A46" s="16" t="s">
        <v>4</v>
      </c>
      <c r="B46" s="3"/>
      <c r="C46" s="2"/>
      <c r="D46" s="3"/>
      <c r="E46" s="12">
        <v>-376136</v>
      </c>
      <c r="F46" s="12"/>
      <c r="G46" s="12">
        <v>-2970580</v>
      </c>
      <c r="H46" s="12"/>
      <c r="I46" s="117">
        <v>-4114</v>
      </c>
      <c r="J46" s="12"/>
      <c r="K46" s="117">
        <v>719648</v>
      </c>
    </row>
    <row r="47" spans="1:11" ht="21.75" customHeight="1">
      <c r="A47" s="16" t="s">
        <v>7</v>
      </c>
      <c r="B47" s="3"/>
      <c r="C47" s="2"/>
      <c r="D47" s="3"/>
      <c r="E47" s="12">
        <v>-38734</v>
      </c>
      <c r="F47" s="12"/>
      <c r="G47" s="12">
        <v>-66229</v>
      </c>
      <c r="H47" s="12"/>
      <c r="I47" s="12">
        <v>400</v>
      </c>
      <c r="J47" s="12"/>
      <c r="K47" s="12">
        <v>10997</v>
      </c>
    </row>
    <row r="48" spans="1:11" ht="21.75" customHeight="1">
      <c r="A48" s="16" t="s">
        <v>166</v>
      </c>
      <c r="B48" s="3"/>
      <c r="C48" s="2"/>
      <c r="D48" s="3"/>
      <c r="E48" s="12">
        <v>-5396576</v>
      </c>
      <c r="F48" s="12"/>
      <c r="G48" s="12">
        <v>-3735541</v>
      </c>
      <c r="H48" s="12"/>
      <c r="I48" s="12">
        <v>69580</v>
      </c>
      <c r="J48" s="12"/>
      <c r="K48" s="12">
        <v>-169097</v>
      </c>
    </row>
    <row r="49" spans="1:11" ht="21.75" customHeight="1">
      <c r="A49" s="16" t="s">
        <v>12</v>
      </c>
      <c r="B49" s="3"/>
      <c r="C49" s="2"/>
      <c r="D49" s="3"/>
      <c r="E49" s="36">
        <v>-107716</v>
      </c>
      <c r="F49" s="36"/>
      <c r="G49" s="36">
        <v>255454</v>
      </c>
      <c r="H49" s="36"/>
      <c r="I49" s="125">
        <v>368220</v>
      </c>
      <c r="J49" s="36"/>
      <c r="K49" s="125">
        <v>-384110</v>
      </c>
    </row>
    <row r="50" spans="1:11" ht="21.75" customHeight="1">
      <c r="A50" s="33" t="s">
        <v>137</v>
      </c>
      <c r="B50" s="3"/>
      <c r="C50" s="2"/>
      <c r="D50" s="3"/>
      <c r="E50" s="36">
        <v>-12618</v>
      </c>
      <c r="F50" s="36"/>
      <c r="G50" s="36">
        <v>-515112</v>
      </c>
      <c r="H50" s="36"/>
      <c r="I50" s="125">
        <v>0</v>
      </c>
      <c r="J50" s="36"/>
      <c r="K50" s="125">
        <v>0</v>
      </c>
    </row>
    <row r="51" spans="1:11" ht="21.75" customHeight="1">
      <c r="A51" s="16" t="s">
        <v>32</v>
      </c>
      <c r="B51" s="3"/>
      <c r="C51" s="2"/>
      <c r="D51" s="3"/>
      <c r="E51" s="13">
        <v>-800685</v>
      </c>
      <c r="F51" s="12"/>
      <c r="G51" s="13">
        <v>-838723</v>
      </c>
      <c r="H51" s="12"/>
      <c r="I51" s="104">
        <v>-4939</v>
      </c>
      <c r="J51" s="143"/>
      <c r="K51" s="104">
        <v>-5937</v>
      </c>
    </row>
    <row r="52" spans="1:11" ht="21.75" customHeight="1">
      <c r="A52" s="142" t="s">
        <v>248</v>
      </c>
      <c r="B52" s="4"/>
      <c r="C52" s="11"/>
      <c r="D52" s="4"/>
      <c r="E52" s="85">
        <f>SUM(E43:E51)+E33</f>
        <v>-1985885</v>
      </c>
      <c r="F52" s="15"/>
      <c r="G52" s="85">
        <f>SUM(G43:G51)+G33</f>
        <v>4461068</v>
      </c>
      <c r="H52" s="12"/>
      <c r="I52" s="85">
        <f>SUM(I43:I51)+I33</f>
        <v>254210</v>
      </c>
      <c r="J52" s="15"/>
      <c r="K52" s="85">
        <f>SUM(K43:K51)+K33</f>
        <v>745385</v>
      </c>
    </row>
    <row r="53" spans="1:11" ht="21.75">
      <c r="A53" s="142"/>
      <c r="B53" s="4"/>
      <c r="C53" s="11"/>
      <c r="D53" s="4"/>
      <c r="E53" s="59"/>
      <c r="F53" s="15"/>
      <c r="G53" s="59"/>
      <c r="H53" s="12"/>
      <c r="I53" s="59"/>
      <c r="J53" s="15"/>
      <c r="K53" s="59"/>
    </row>
    <row r="54" spans="1:11" ht="22.5" customHeight="1">
      <c r="A54" s="182" t="s">
        <v>29</v>
      </c>
      <c r="B54" s="7"/>
      <c r="C54" s="11"/>
      <c r="D54" s="7"/>
      <c r="E54" s="12"/>
      <c r="F54" s="12"/>
      <c r="G54" s="12"/>
      <c r="H54" s="12"/>
      <c r="I54" s="12"/>
      <c r="J54" s="12"/>
      <c r="K54" s="12"/>
    </row>
    <row r="55" spans="1:11" ht="22.5" customHeight="1">
      <c r="A55" s="177" t="s">
        <v>20</v>
      </c>
      <c r="B55" s="3"/>
      <c r="C55" s="2"/>
      <c r="D55" s="3"/>
      <c r="E55" s="36">
        <v>239901</v>
      </c>
      <c r="F55" s="36"/>
      <c r="G55" s="36">
        <v>119247</v>
      </c>
      <c r="H55" s="36"/>
      <c r="I55" s="36">
        <v>671311</v>
      </c>
      <c r="J55" s="36"/>
      <c r="K55" s="36">
        <v>867209</v>
      </c>
    </row>
    <row r="56" spans="1:11" ht="22.5" customHeight="1">
      <c r="A56" s="177" t="s">
        <v>50</v>
      </c>
      <c r="B56" s="3"/>
      <c r="C56" s="2"/>
      <c r="D56" s="3"/>
      <c r="E56" s="125">
        <v>12607</v>
      </c>
      <c r="F56" s="12"/>
      <c r="G56" s="125">
        <v>35399</v>
      </c>
      <c r="H56" s="36"/>
      <c r="I56" s="125">
        <v>0</v>
      </c>
      <c r="J56" s="36"/>
      <c r="K56" s="36">
        <v>5926986</v>
      </c>
    </row>
    <row r="57" spans="1:11" ht="22.5" customHeight="1">
      <c r="A57" s="33" t="s">
        <v>40</v>
      </c>
      <c r="B57" s="3"/>
      <c r="C57" s="2"/>
      <c r="D57" s="3"/>
      <c r="E57" s="125">
        <v>0</v>
      </c>
      <c r="F57" s="12"/>
      <c r="G57" s="125">
        <v>0</v>
      </c>
      <c r="H57" s="36"/>
      <c r="I57" s="10">
        <v>-2713000</v>
      </c>
      <c r="J57" s="36"/>
      <c r="K57" s="10">
        <v>-15146692</v>
      </c>
    </row>
    <row r="58" spans="1:11" ht="22.5" customHeight="1">
      <c r="A58" s="33" t="s">
        <v>220</v>
      </c>
      <c r="B58" s="3"/>
      <c r="C58" s="2"/>
      <c r="D58" s="3"/>
      <c r="E58" s="125">
        <v>-1500</v>
      </c>
      <c r="F58" s="12"/>
      <c r="G58" s="125">
        <v>0</v>
      </c>
      <c r="H58" s="36"/>
      <c r="I58" s="125">
        <v>0</v>
      </c>
      <c r="J58" s="36"/>
      <c r="K58" s="125">
        <v>0</v>
      </c>
    </row>
    <row r="59" spans="1:11" ht="22.5" customHeight="1">
      <c r="A59" s="32" t="s">
        <v>289</v>
      </c>
      <c r="B59" s="3"/>
      <c r="C59" s="2"/>
      <c r="D59" s="3"/>
      <c r="E59" s="38">
        <v>2115484</v>
      </c>
      <c r="F59" s="12"/>
      <c r="G59" s="38">
        <v>-371995</v>
      </c>
      <c r="H59" s="36"/>
      <c r="I59" s="125">
        <v>0</v>
      </c>
      <c r="J59" s="36"/>
      <c r="K59" s="125">
        <v>0</v>
      </c>
    </row>
    <row r="60" spans="1:11" ht="22.5" customHeight="1">
      <c r="A60" s="177" t="s">
        <v>249</v>
      </c>
      <c r="B60" s="3"/>
      <c r="C60" s="2"/>
      <c r="D60" s="3"/>
      <c r="E60" s="36">
        <v>-5729703</v>
      </c>
      <c r="F60" s="36"/>
      <c r="G60" s="36">
        <v>-2788487</v>
      </c>
      <c r="H60" s="36"/>
      <c r="I60" s="143">
        <v>-7175458</v>
      </c>
      <c r="J60" s="36"/>
      <c r="K60" s="143">
        <v>-2736764</v>
      </c>
    </row>
    <row r="61" spans="1:11" ht="22.5" customHeight="1">
      <c r="A61" s="177" t="s">
        <v>291</v>
      </c>
      <c r="B61" s="3"/>
      <c r="C61" s="2"/>
      <c r="D61" s="3"/>
      <c r="E61" s="36">
        <v>-1699070</v>
      </c>
      <c r="F61" s="36"/>
      <c r="G61" s="125">
        <v>0</v>
      </c>
      <c r="H61" s="36"/>
      <c r="I61" s="125">
        <v>-1716460</v>
      </c>
      <c r="J61" s="36"/>
      <c r="K61" s="125">
        <v>0</v>
      </c>
    </row>
    <row r="62" spans="1:11" ht="22.5" customHeight="1">
      <c r="A62" s="177" t="s">
        <v>250</v>
      </c>
      <c r="B62" s="3"/>
      <c r="C62" s="2"/>
      <c r="D62" s="3"/>
      <c r="E62" s="10">
        <v>3709457</v>
      </c>
      <c r="F62" s="36"/>
      <c r="G62" s="10">
        <v>2317173</v>
      </c>
      <c r="H62" s="36"/>
      <c r="I62" s="125">
        <v>0</v>
      </c>
      <c r="J62" s="36"/>
      <c r="K62" s="125">
        <v>0</v>
      </c>
    </row>
    <row r="63" spans="1:11" ht="22.5" customHeight="1">
      <c r="A63" s="177" t="s">
        <v>288</v>
      </c>
      <c r="B63" s="3"/>
      <c r="C63" s="2"/>
      <c r="D63" s="3"/>
      <c r="E63" s="10">
        <v>62343</v>
      </c>
      <c r="F63" s="36"/>
      <c r="G63" s="125">
        <v>0</v>
      </c>
      <c r="H63" s="36"/>
      <c r="I63" s="125">
        <v>0</v>
      </c>
      <c r="J63" s="36"/>
      <c r="K63" s="125">
        <v>0</v>
      </c>
    </row>
    <row r="64" spans="1:11" ht="22.5" customHeight="1">
      <c r="A64" s="32" t="s">
        <v>45</v>
      </c>
      <c r="B64" s="3"/>
      <c r="C64" s="2"/>
      <c r="D64" s="3"/>
      <c r="E64" s="125">
        <v>0</v>
      </c>
      <c r="F64" s="12"/>
      <c r="G64" s="125">
        <v>0</v>
      </c>
      <c r="H64" s="12"/>
      <c r="I64" s="125">
        <v>-2081582</v>
      </c>
      <c r="J64" s="12"/>
      <c r="K64" s="125">
        <v>16063009</v>
      </c>
    </row>
    <row r="65" spans="1:11" ht="22.5" customHeight="1">
      <c r="A65" s="32" t="s">
        <v>251</v>
      </c>
      <c r="B65" s="3"/>
      <c r="C65" s="2"/>
      <c r="D65" s="3"/>
      <c r="G65" s="16"/>
      <c r="H65" s="16"/>
      <c r="I65" s="16"/>
      <c r="J65" s="16"/>
      <c r="K65" s="16"/>
    </row>
    <row r="66" spans="1:11" ht="22.5" customHeight="1">
      <c r="A66" s="32" t="s">
        <v>213</v>
      </c>
      <c r="B66" s="3"/>
      <c r="C66" s="2"/>
      <c r="D66" s="3"/>
      <c r="E66" s="102">
        <v>-5404065</v>
      </c>
      <c r="F66" s="36"/>
      <c r="G66" s="36">
        <v>-4370541</v>
      </c>
      <c r="H66" s="36"/>
      <c r="I66" s="36">
        <v>-329573</v>
      </c>
      <c r="J66" s="36"/>
      <c r="K66" s="36">
        <v>-171562</v>
      </c>
    </row>
    <row r="67" spans="1:11" ht="22.5" customHeight="1">
      <c r="A67" s="32" t="s">
        <v>252</v>
      </c>
      <c r="B67" s="3"/>
      <c r="C67" s="2"/>
      <c r="D67" s="3"/>
      <c r="E67" s="125"/>
      <c r="F67" s="36"/>
      <c r="G67" s="125"/>
      <c r="H67" s="36"/>
      <c r="I67" s="125"/>
      <c r="J67" s="36"/>
      <c r="K67" s="125"/>
    </row>
    <row r="68" spans="1:11" ht="22.5" customHeight="1">
      <c r="A68" s="32" t="s">
        <v>213</v>
      </c>
      <c r="B68" s="3"/>
      <c r="C68" s="2"/>
      <c r="D68" s="3"/>
      <c r="E68" s="12">
        <v>34685</v>
      </c>
      <c r="F68" s="12"/>
      <c r="G68" s="12">
        <v>20830</v>
      </c>
      <c r="H68" s="12"/>
      <c r="I68" s="117">
        <v>538</v>
      </c>
      <c r="J68" s="12"/>
      <c r="K68" s="117">
        <v>7979</v>
      </c>
    </row>
    <row r="69" spans="1:11" ht="22.5" customHeight="1">
      <c r="A69" s="173" t="s">
        <v>38</v>
      </c>
      <c r="B69" s="173"/>
      <c r="C69" s="174"/>
      <c r="D69" s="173"/>
      <c r="I69" s="216"/>
      <c r="J69" s="216"/>
      <c r="K69" s="216"/>
    </row>
    <row r="70" spans="1:11" ht="22.5" customHeight="1">
      <c r="A70" s="173" t="s">
        <v>208</v>
      </c>
      <c r="B70" s="173"/>
      <c r="C70" s="174"/>
      <c r="D70" s="173"/>
      <c r="I70" s="216"/>
      <c r="J70" s="216"/>
      <c r="K70" s="216"/>
    </row>
    <row r="71" spans="1:11" ht="22.5" customHeight="1">
      <c r="A71" s="175"/>
      <c r="B71" s="175"/>
      <c r="C71" s="142"/>
      <c r="D71" s="142"/>
      <c r="K71" s="47" t="s">
        <v>85</v>
      </c>
    </row>
    <row r="72" spans="1:11" ht="22.5" customHeight="1">
      <c r="A72" s="224"/>
      <c r="B72" s="224"/>
      <c r="C72" s="177"/>
      <c r="E72" s="218" t="s">
        <v>39</v>
      </c>
      <c r="F72" s="218"/>
      <c r="G72" s="218"/>
      <c r="H72" s="81"/>
      <c r="I72" s="211" t="s">
        <v>37</v>
      </c>
      <c r="J72" s="211"/>
      <c r="K72" s="211"/>
    </row>
    <row r="73" spans="1:11" ht="22.5" customHeight="1">
      <c r="A73" s="176"/>
      <c r="B73" s="176"/>
      <c r="C73" s="177"/>
      <c r="E73" s="222" t="s">
        <v>212</v>
      </c>
      <c r="F73" s="222"/>
      <c r="G73" s="222"/>
      <c r="H73" s="81"/>
      <c r="I73" s="222" t="s">
        <v>212</v>
      </c>
      <c r="J73" s="222"/>
      <c r="K73" s="222"/>
    </row>
    <row r="74" spans="1:11" s="180" customFormat="1" ht="22.5" customHeight="1">
      <c r="A74" s="178"/>
      <c r="B74" s="178"/>
      <c r="C74" s="179"/>
      <c r="E74" s="223" t="s">
        <v>189</v>
      </c>
      <c r="F74" s="223"/>
      <c r="G74" s="223"/>
      <c r="H74" s="81"/>
      <c r="I74" s="223" t="s">
        <v>189</v>
      </c>
      <c r="J74" s="223"/>
      <c r="K74" s="223"/>
    </row>
    <row r="75" spans="1:11" ht="22.5" customHeight="1">
      <c r="A75" s="224"/>
      <c r="B75" s="224"/>
      <c r="C75" s="181" t="s">
        <v>1</v>
      </c>
      <c r="E75" s="54">
        <v>2560</v>
      </c>
      <c r="F75" s="82"/>
      <c r="G75" s="54">
        <v>2559</v>
      </c>
      <c r="H75" s="48"/>
      <c r="I75" s="54">
        <v>2560</v>
      </c>
      <c r="J75" s="82"/>
      <c r="K75" s="54">
        <v>2559</v>
      </c>
    </row>
    <row r="76" spans="1:11" ht="6.75" customHeight="1">
      <c r="A76" s="176"/>
      <c r="B76" s="176"/>
      <c r="E76" s="48"/>
      <c r="F76" s="82"/>
      <c r="G76" s="48"/>
      <c r="H76" s="48"/>
      <c r="I76" s="48"/>
      <c r="J76" s="82"/>
      <c r="K76" s="48"/>
    </row>
    <row r="77" spans="1:11" ht="22.5" customHeight="1">
      <c r="A77" s="182" t="s">
        <v>231</v>
      </c>
      <c r="B77" s="7"/>
      <c r="C77" s="11"/>
      <c r="D77" s="7"/>
      <c r="E77" s="12"/>
      <c r="F77" s="12"/>
      <c r="G77" s="12"/>
      <c r="H77" s="12"/>
      <c r="I77" s="12"/>
      <c r="J77" s="12"/>
      <c r="K77" s="12"/>
    </row>
    <row r="78" spans="1:11" ht="22.5" customHeight="1">
      <c r="A78" s="33" t="s">
        <v>253</v>
      </c>
      <c r="B78" s="3"/>
      <c r="C78" s="2"/>
      <c r="D78" s="3"/>
      <c r="E78" s="12">
        <v>-12554</v>
      </c>
      <c r="F78" s="12"/>
      <c r="G78" s="12">
        <v>-119813</v>
      </c>
      <c r="H78" s="12"/>
      <c r="I78" s="12">
        <v>-15</v>
      </c>
      <c r="J78" s="12"/>
      <c r="K78" s="12">
        <v>-389</v>
      </c>
    </row>
    <row r="79" spans="1:11" ht="22.5" customHeight="1">
      <c r="A79" s="33" t="s">
        <v>254</v>
      </c>
      <c r="B79" s="3"/>
      <c r="C79" s="2"/>
      <c r="D79" s="3"/>
      <c r="E79" s="125">
        <v>0</v>
      </c>
      <c r="F79" s="12"/>
      <c r="G79" s="125">
        <v>0</v>
      </c>
      <c r="H79" s="12"/>
      <c r="I79" s="12">
        <v>3</v>
      </c>
      <c r="J79" s="12"/>
      <c r="K79" s="125">
        <v>0</v>
      </c>
    </row>
    <row r="80" spans="1:11" ht="22.5" customHeight="1">
      <c r="A80" s="33" t="s">
        <v>134</v>
      </c>
      <c r="B80" s="3"/>
      <c r="C80" s="2"/>
      <c r="D80" s="3"/>
      <c r="E80" s="125">
        <v>0</v>
      </c>
      <c r="F80" s="12"/>
      <c r="G80" s="12">
        <v>-174431</v>
      </c>
      <c r="H80" s="36"/>
      <c r="I80" s="125">
        <v>0</v>
      </c>
      <c r="J80" s="36"/>
      <c r="K80" s="125">
        <v>0</v>
      </c>
    </row>
    <row r="81" spans="1:11" ht="22.5" customHeight="1">
      <c r="A81" s="4" t="s">
        <v>255</v>
      </c>
      <c r="B81" s="4"/>
      <c r="C81" s="11"/>
      <c r="D81" s="4"/>
      <c r="E81" s="105">
        <f>SUM(E55:E68)+SUM(E78:E80)</f>
        <v>-6672415</v>
      </c>
      <c r="F81" s="15"/>
      <c r="G81" s="105">
        <f>SUM(G55:G68)+SUM(G78:G80)</f>
        <v>-5332618</v>
      </c>
      <c r="H81" s="15"/>
      <c r="I81" s="105">
        <f>SUM(I55:I68)+SUM(I78:I80)</f>
        <v>-13344236</v>
      </c>
      <c r="J81" s="15"/>
      <c r="K81" s="105">
        <f>SUM(K55:K68)+SUM(K78:K80)</f>
        <v>4809776</v>
      </c>
    </row>
    <row r="82" spans="1:11" ht="16.5" customHeight="1">
      <c r="A82" s="176"/>
      <c r="B82" s="176"/>
      <c r="E82" s="48"/>
      <c r="F82" s="82"/>
      <c r="G82" s="48"/>
      <c r="H82" s="48"/>
      <c r="I82" s="48"/>
      <c r="J82" s="82"/>
      <c r="K82" s="48"/>
    </row>
    <row r="83" spans="1:11" ht="22.5" customHeight="1">
      <c r="A83" s="7" t="s">
        <v>30</v>
      </c>
      <c r="B83" s="7"/>
      <c r="C83" s="11"/>
      <c r="D83" s="7"/>
      <c r="E83" s="36"/>
      <c r="F83" s="36"/>
      <c r="G83" s="36"/>
      <c r="H83" s="36"/>
      <c r="I83" s="36"/>
      <c r="J83" s="36"/>
      <c r="K83" s="36"/>
    </row>
    <row r="84" spans="1:11" ht="22.5" customHeight="1">
      <c r="A84" s="32" t="s">
        <v>293</v>
      </c>
      <c r="B84" s="7"/>
      <c r="C84" s="11"/>
      <c r="D84" s="7"/>
      <c r="E84" s="36"/>
      <c r="F84" s="36"/>
      <c r="G84" s="36"/>
      <c r="H84" s="36"/>
      <c r="I84" s="36"/>
      <c r="J84" s="36"/>
      <c r="K84" s="36"/>
    </row>
    <row r="85" spans="1:11" s="3" customFormat="1" ht="22.5" customHeight="1">
      <c r="A85" s="60" t="s">
        <v>295</v>
      </c>
      <c r="C85" s="2"/>
      <c r="E85" s="12">
        <v>353588</v>
      </c>
      <c r="F85" s="12"/>
      <c r="G85" s="12">
        <v>-13908136</v>
      </c>
      <c r="H85" s="12"/>
      <c r="I85" s="125">
        <v>0</v>
      </c>
      <c r="J85" s="12"/>
      <c r="K85" s="125">
        <v>-7154000</v>
      </c>
    </row>
    <row r="86" spans="1:11" s="3" customFormat="1" ht="22.5" customHeight="1">
      <c r="A86" s="32" t="s">
        <v>290</v>
      </c>
      <c r="C86" s="2"/>
      <c r="E86" s="10">
        <v>-6103389</v>
      </c>
      <c r="F86" s="12"/>
      <c r="G86" s="10">
        <v>4739558</v>
      </c>
      <c r="H86" s="36"/>
      <c r="I86" s="125">
        <v>-4257394</v>
      </c>
      <c r="J86" s="36"/>
      <c r="K86" s="10">
        <v>986224</v>
      </c>
    </row>
    <row r="87" spans="1:11" s="3" customFormat="1" ht="22.5" customHeight="1">
      <c r="A87" s="32" t="s">
        <v>293</v>
      </c>
      <c r="C87" s="2"/>
      <c r="E87" s="10"/>
      <c r="F87" s="12"/>
      <c r="G87" s="10"/>
      <c r="H87" s="36"/>
      <c r="I87" s="125"/>
      <c r="J87" s="36"/>
      <c r="K87" s="10"/>
    </row>
    <row r="88" spans="1:11" ht="22.5" customHeight="1">
      <c r="A88" s="60" t="s">
        <v>294</v>
      </c>
      <c r="B88" s="3"/>
      <c r="C88" s="2"/>
      <c r="D88" s="3"/>
      <c r="E88" s="10">
        <v>233456</v>
      </c>
      <c r="F88" s="36"/>
      <c r="G88" s="10">
        <v>-103523</v>
      </c>
      <c r="H88" s="36"/>
      <c r="I88" s="125">
        <v>0</v>
      </c>
      <c r="J88" s="36"/>
      <c r="K88" s="35" t="s">
        <v>102</v>
      </c>
    </row>
    <row r="89" spans="1:11" ht="22.5" customHeight="1">
      <c r="A89" s="60" t="s">
        <v>256</v>
      </c>
      <c r="B89" s="3"/>
      <c r="C89" s="2"/>
      <c r="D89" s="3"/>
      <c r="E89" s="10"/>
      <c r="F89" s="36"/>
      <c r="G89" s="10"/>
      <c r="H89" s="36"/>
      <c r="I89" s="125"/>
      <c r="J89" s="36"/>
      <c r="K89" s="35"/>
    </row>
    <row r="90" spans="1:11" ht="22.5" customHeight="1">
      <c r="A90" s="60" t="s">
        <v>257</v>
      </c>
      <c r="B90" s="3"/>
      <c r="C90" s="2"/>
      <c r="D90" s="3"/>
      <c r="E90" s="36">
        <v>-6734</v>
      </c>
      <c r="F90" s="36"/>
      <c r="G90" s="36">
        <v>-1601</v>
      </c>
      <c r="H90" s="36"/>
      <c r="I90" s="125">
        <v>0</v>
      </c>
      <c r="J90" s="36"/>
      <c r="K90" s="35" t="s">
        <v>102</v>
      </c>
    </row>
    <row r="91" spans="1:11" s="3" customFormat="1" ht="22.5" customHeight="1">
      <c r="A91" s="60" t="s">
        <v>281</v>
      </c>
      <c r="C91" s="2"/>
      <c r="E91" s="10">
        <v>3264786</v>
      </c>
      <c r="F91" s="12"/>
      <c r="G91" s="10">
        <v>8759462</v>
      </c>
      <c r="H91" s="12"/>
      <c r="I91" s="125">
        <v>0</v>
      </c>
      <c r="J91" s="12"/>
      <c r="K91" s="35" t="s">
        <v>102</v>
      </c>
    </row>
    <row r="92" spans="1:11" s="3" customFormat="1" ht="22.5" customHeight="1">
      <c r="A92" s="60" t="s">
        <v>292</v>
      </c>
      <c r="C92" s="2"/>
      <c r="E92" s="36">
        <v>-5967508</v>
      </c>
      <c r="F92" s="36"/>
      <c r="G92" s="36">
        <v>-4338435</v>
      </c>
      <c r="H92" s="36"/>
      <c r="I92" s="125">
        <v>-1849200</v>
      </c>
      <c r="J92" s="36"/>
      <c r="K92" s="125">
        <v>-308200</v>
      </c>
    </row>
    <row r="93" spans="1:11" s="3" customFormat="1" ht="22.5" customHeight="1">
      <c r="A93" s="32" t="s">
        <v>46</v>
      </c>
      <c r="C93" s="2"/>
      <c r="E93" s="125">
        <v>0</v>
      </c>
      <c r="F93" s="36"/>
      <c r="G93" s="125">
        <v>16000000</v>
      </c>
      <c r="H93" s="36"/>
      <c r="I93" s="125">
        <v>0</v>
      </c>
      <c r="J93" s="36"/>
      <c r="K93" s="35" t="s">
        <v>102</v>
      </c>
    </row>
    <row r="94" spans="1:11" s="3" customFormat="1" ht="22.5" customHeight="1">
      <c r="A94" s="32" t="s">
        <v>258</v>
      </c>
      <c r="C94" s="2"/>
      <c r="E94" s="125">
        <v>0</v>
      </c>
      <c r="F94" s="36"/>
      <c r="G94" s="125">
        <v>-16885878</v>
      </c>
      <c r="H94" s="36"/>
      <c r="I94" s="125">
        <v>0</v>
      </c>
      <c r="J94" s="36"/>
      <c r="K94" s="125">
        <v>-6060000</v>
      </c>
    </row>
    <row r="95" spans="1:11" s="3" customFormat="1" ht="22.5" customHeight="1">
      <c r="A95" s="32" t="s">
        <v>279</v>
      </c>
      <c r="C95" s="2"/>
      <c r="E95" s="125"/>
      <c r="F95" s="36"/>
      <c r="G95" s="125"/>
      <c r="H95" s="36"/>
      <c r="I95" s="125"/>
      <c r="J95" s="36"/>
      <c r="K95" s="125"/>
    </row>
    <row r="96" spans="1:11" s="3" customFormat="1" ht="22.5" customHeight="1">
      <c r="A96" s="60" t="s">
        <v>280</v>
      </c>
      <c r="C96" s="2">
        <v>13</v>
      </c>
      <c r="E96" s="12">
        <v>15000000</v>
      </c>
      <c r="F96" s="12"/>
      <c r="G96" s="125">
        <v>0</v>
      </c>
      <c r="H96" s="36"/>
      <c r="I96" s="36">
        <v>15000000</v>
      </c>
      <c r="J96" s="36"/>
      <c r="K96" s="125">
        <v>0</v>
      </c>
    </row>
    <row r="97" spans="1:11" s="3" customFormat="1" ht="22.5" customHeight="1">
      <c r="A97" s="32" t="s">
        <v>275</v>
      </c>
      <c r="C97" s="2"/>
      <c r="E97" s="36">
        <v>-223226</v>
      </c>
      <c r="F97" s="36"/>
      <c r="G97" s="36">
        <v>-100964</v>
      </c>
      <c r="H97" s="36"/>
      <c r="I97" s="10">
        <v>-78171</v>
      </c>
      <c r="J97" s="36"/>
      <c r="K97" s="10">
        <v>20387</v>
      </c>
    </row>
    <row r="98" spans="1:11" ht="22.5" customHeight="1">
      <c r="A98" s="60" t="s">
        <v>259</v>
      </c>
      <c r="B98" s="3"/>
      <c r="C98" s="2"/>
      <c r="D98" s="3"/>
      <c r="E98" s="36">
        <v>-3330455</v>
      </c>
      <c r="F98" s="36"/>
      <c r="G98" s="36">
        <v>-2919299</v>
      </c>
      <c r="H98" s="36"/>
      <c r="I98" s="36">
        <v>-1060682</v>
      </c>
      <c r="J98" s="36"/>
      <c r="K98" s="36">
        <v>-1195305</v>
      </c>
    </row>
    <row r="99" spans="1:11" ht="22.5" customHeight="1">
      <c r="A99" s="32" t="s">
        <v>269</v>
      </c>
      <c r="B99" s="3"/>
      <c r="C99" s="2"/>
      <c r="D99" s="3"/>
      <c r="E99" s="102">
        <v>-106058</v>
      </c>
      <c r="F99" s="36"/>
      <c r="G99" s="102">
        <v>-139751</v>
      </c>
      <c r="H99" s="36"/>
      <c r="I99" s="125">
        <v>0</v>
      </c>
      <c r="J99" s="36"/>
      <c r="K99" s="125">
        <v>0</v>
      </c>
    </row>
    <row r="100" spans="1:11" ht="22.5" customHeight="1">
      <c r="A100" s="32" t="s">
        <v>284</v>
      </c>
      <c r="B100" s="3"/>
      <c r="C100" s="2"/>
      <c r="D100" s="3"/>
      <c r="E100" s="102"/>
      <c r="F100" s="36"/>
      <c r="G100" s="102"/>
      <c r="H100" s="36"/>
      <c r="I100" s="125"/>
      <c r="J100" s="36"/>
      <c r="K100" s="125"/>
    </row>
    <row r="101" spans="1:11" ht="22.5" customHeight="1">
      <c r="A101" s="32" t="s">
        <v>285</v>
      </c>
      <c r="B101" s="3"/>
      <c r="C101" s="2"/>
      <c r="D101" s="3"/>
      <c r="E101" s="102">
        <v>-10</v>
      </c>
      <c r="F101" s="36"/>
      <c r="G101" s="125">
        <v>0</v>
      </c>
      <c r="H101" s="36"/>
      <c r="I101" s="125">
        <v>-10</v>
      </c>
      <c r="J101" s="36"/>
      <c r="K101" s="125">
        <v>0</v>
      </c>
    </row>
    <row r="102" spans="1:11" ht="22.5" customHeight="1">
      <c r="A102" s="32" t="s">
        <v>286</v>
      </c>
      <c r="B102" s="3"/>
      <c r="C102" s="2"/>
      <c r="D102" s="3"/>
      <c r="E102" s="131">
        <v>205958</v>
      </c>
      <c r="F102" s="36"/>
      <c r="G102" s="131">
        <v>0</v>
      </c>
      <c r="H102" s="36"/>
      <c r="I102" s="131">
        <v>0</v>
      </c>
      <c r="J102" s="36"/>
      <c r="K102" s="131">
        <v>0</v>
      </c>
    </row>
    <row r="103" spans="1:11" ht="22.5" customHeight="1">
      <c r="A103" s="4" t="s">
        <v>260</v>
      </c>
      <c r="B103" s="4"/>
      <c r="C103" s="11"/>
      <c r="D103" s="4"/>
      <c r="E103" s="85">
        <f>SUM(E85:F102)</f>
        <v>3320408</v>
      </c>
      <c r="F103" s="15"/>
      <c r="G103" s="85">
        <f>SUM(G85:H102)</f>
        <v>-8898567</v>
      </c>
      <c r="H103" s="15"/>
      <c r="I103" s="85">
        <f>SUM(I85:J102)</f>
        <v>7754543</v>
      </c>
      <c r="J103" s="15"/>
      <c r="K103" s="85">
        <f>SUM(K85:K102)</f>
        <v>-13710894</v>
      </c>
    </row>
    <row r="104" spans="1:11" ht="16.5" customHeight="1">
      <c r="A104" s="4"/>
      <c r="B104" s="4"/>
      <c r="C104" s="11"/>
      <c r="D104" s="4"/>
      <c r="E104" s="59"/>
      <c r="F104" s="15"/>
      <c r="G104" s="59"/>
      <c r="H104" s="15"/>
      <c r="I104" s="59"/>
      <c r="J104" s="15"/>
      <c r="K104" s="59"/>
    </row>
    <row r="105" spans="1:11" ht="22.5" customHeight="1">
      <c r="A105" s="173" t="s">
        <v>38</v>
      </c>
      <c r="B105" s="173"/>
      <c r="C105" s="174"/>
      <c r="D105" s="173"/>
      <c r="I105" s="216"/>
      <c r="J105" s="216"/>
      <c r="K105" s="216"/>
    </row>
    <row r="106" spans="1:11" ht="22.5" customHeight="1">
      <c r="A106" s="173" t="s">
        <v>208</v>
      </c>
      <c r="B106" s="173"/>
      <c r="C106" s="174"/>
      <c r="D106" s="173"/>
      <c r="I106" s="216"/>
      <c r="J106" s="216"/>
      <c r="K106" s="216"/>
    </row>
    <row r="107" spans="1:11" ht="22.5" customHeight="1">
      <c r="A107" s="175"/>
      <c r="B107" s="175"/>
      <c r="C107" s="142"/>
      <c r="D107" s="142"/>
      <c r="K107" s="47" t="s">
        <v>85</v>
      </c>
    </row>
    <row r="108" spans="1:11" ht="22.5" customHeight="1">
      <c r="A108" s="224"/>
      <c r="B108" s="224"/>
      <c r="C108" s="177"/>
      <c r="E108" s="218" t="s">
        <v>39</v>
      </c>
      <c r="F108" s="218"/>
      <c r="G108" s="218"/>
      <c r="H108" s="81"/>
      <c r="I108" s="211" t="s">
        <v>37</v>
      </c>
      <c r="J108" s="211"/>
      <c r="K108" s="211"/>
    </row>
    <row r="109" spans="1:11" ht="22.5" customHeight="1">
      <c r="A109" s="176"/>
      <c r="B109" s="176"/>
      <c r="C109" s="177"/>
      <c r="E109" s="222" t="s">
        <v>209</v>
      </c>
      <c r="F109" s="222"/>
      <c r="G109" s="222"/>
      <c r="H109" s="81"/>
      <c r="I109" s="222" t="s">
        <v>209</v>
      </c>
      <c r="J109" s="222"/>
      <c r="K109" s="222"/>
    </row>
    <row r="110" spans="1:11" s="180" customFormat="1" ht="22.5" customHeight="1">
      <c r="A110" s="178"/>
      <c r="B110" s="178"/>
      <c r="C110" s="179"/>
      <c r="E110" s="223" t="s">
        <v>189</v>
      </c>
      <c r="F110" s="223"/>
      <c r="G110" s="223"/>
      <c r="H110" s="81"/>
      <c r="I110" s="223" t="s">
        <v>189</v>
      </c>
      <c r="J110" s="223"/>
      <c r="K110" s="223"/>
    </row>
    <row r="111" spans="1:11" ht="22.5" customHeight="1">
      <c r="A111" s="224"/>
      <c r="B111" s="224"/>
      <c r="E111" s="54">
        <v>2560</v>
      </c>
      <c r="F111" s="82"/>
      <c r="G111" s="54">
        <v>2559</v>
      </c>
      <c r="H111" s="48"/>
      <c r="I111" s="54">
        <v>2560</v>
      </c>
      <c r="J111" s="82"/>
      <c r="K111" s="54">
        <v>2559</v>
      </c>
    </row>
    <row r="112" spans="1:11" ht="9" customHeight="1">
      <c r="A112" s="176"/>
      <c r="B112" s="176"/>
      <c r="E112" s="48"/>
      <c r="F112" s="82"/>
      <c r="G112" s="48"/>
      <c r="H112" s="48"/>
      <c r="I112" s="48"/>
      <c r="J112" s="82"/>
      <c r="K112" s="48"/>
    </row>
    <row r="113" spans="1:11" ht="23.25" customHeight="1">
      <c r="A113" s="60" t="s">
        <v>261</v>
      </c>
      <c r="B113" s="4"/>
      <c r="C113" s="11"/>
      <c r="D113" s="4"/>
      <c r="E113" s="16"/>
      <c r="G113" s="16"/>
      <c r="H113" s="16"/>
      <c r="I113" s="16"/>
      <c r="J113" s="16"/>
      <c r="K113" s="16"/>
    </row>
    <row r="114" spans="1:11" ht="23.25" customHeight="1">
      <c r="A114" s="60" t="s">
        <v>262</v>
      </c>
      <c r="B114" s="4"/>
      <c r="C114" s="11"/>
      <c r="D114" s="4"/>
      <c r="E114" s="84">
        <f>E52+E81+E103</f>
        <v>-5337892</v>
      </c>
      <c r="F114" s="84"/>
      <c r="G114" s="84">
        <f>G52+G81+G103</f>
        <v>-9770117</v>
      </c>
      <c r="H114" s="84"/>
      <c r="I114" s="84">
        <f>I52+I81+I103</f>
        <v>-5335483</v>
      </c>
      <c r="J114" s="84"/>
      <c r="K114" s="84">
        <f>K52+K81+K103</f>
        <v>-8155733</v>
      </c>
    </row>
    <row r="115" spans="1:11" ht="23.25" customHeight="1">
      <c r="A115" s="60" t="s">
        <v>263</v>
      </c>
      <c r="B115" s="4"/>
      <c r="C115" s="11"/>
      <c r="D115" s="4"/>
      <c r="E115" s="84"/>
      <c r="F115" s="84"/>
      <c r="G115" s="84"/>
      <c r="H115" s="84"/>
      <c r="I115" s="84"/>
      <c r="J115" s="84"/>
      <c r="K115" s="84"/>
    </row>
    <row r="116" spans="1:11" ht="23.25" customHeight="1">
      <c r="A116" s="60" t="s">
        <v>264</v>
      </c>
      <c r="B116" s="4"/>
      <c r="C116" s="11"/>
      <c r="D116" s="4"/>
      <c r="E116" s="206">
        <v>-35240</v>
      </c>
      <c r="F116" s="84"/>
      <c r="G116" s="206">
        <v>205317</v>
      </c>
      <c r="H116" s="84"/>
      <c r="I116" s="206">
        <v>-92065</v>
      </c>
      <c r="J116" s="84"/>
      <c r="K116" s="206">
        <v>-4857</v>
      </c>
    </row>
    <row r="117" spans="1:11" ht="23.25" customHeight="1">
      <c r="A117" s="4" t="s">
        <v>287</v>
      </c>
      <c r="B117" s="4"/>
      <c r="C117" s="11"/>
      <c r="D117" s="4"/>
      <c r="E117" s="59">
        <f>SUM(E114:E116)</f>
        <v>-5373132</v>
      </c>
      <c r="F117" s="59"/>
      <c r="G117" s="59">
        <f>SUM(G114:G116)</f>
        <v>-9564800</v>
      </c>
      <c r="H117" s="59"/>
      <c r="I117" s="59">
        <f>SUM(I114:I116)</f>
        <v>-5427548</v>
      </c>
      <c r="J117" s="59"/>
      <c r="K117" s="59">
        <f>SUM(K114:K116)</f>
        <v>-8160590</v>
      </c>
    </row>
    <row r="118" spans="1:11" s="177" customFormat="1" ht="23.25" customHeight="1">
      <c r="A118" s="60" t="s">
        <v>265</v>
      </c>
      <c r="B118" s="60"/>
      <c r="C118" s="2"/>
      <c r="D118" s="60"/>
      <c r="E118" s="206">
        <v>30973673</v>
      </c>
      <c r="F118" s="84"/>
      <c r="G118" s="206">
        <v>32387481</v>
      </c>
      <c r="H118" s="84"/>
      <c r="I118" s="206">
        <v>9060731</v>
      </c>
      <c r="J118" s="84"/>
      <c r="K118" s="206">
        <v>17393118</v>
      </c>
    </row>
    <row r="119" spans="1:11" ht="23.25" customHeight="1" thickBot="1">
      <c r="A119" s="4" t="s">
        <v>266</v>
      </c>
      <c r="B119" s="4"/>
      <c r="C119" s="11"/>
      <c r="D119" s="4"/>
      <c r="E119" s="14">
        <f>SUM(E117:E118)</f>
        <v>25600541</v>
      </c>
      <c r="F119" s="15"/>
      <c r="G119" s="14">
        <f>SUM(G117:G118)</f>
        <v>22822681</v>
      </c>
      <c r="H119" s="15"/>
      <c r="I119" s="14">
        <f>SUM(I117:I118)</f>
        <v>3633183</v>
      </c>
      <c r="J119" s="15"/>
      <c r="K119" s="14">
        <f>SUM(K117:K118)</f>
        <v>9232528</v>
      </c>
    </row>
    <row r="120" spans="1:11" ht="23.25" customHeight="1" thickTop="1">
      <c r="A120" s="4"/>
      <c r="B120" s="4"/>
      <c r="C120" s="11"/>
      <c r="D120" s="4"/>
      <c r="E120" s="15"/>
      <c r="F120" s="15"/>
      <c r="G120" s="15"/>
      <c r="H120" s="15"/>
      <c r="I120" s="15"/>
      <c r="J120" s="15"/>
      <c r="K120" s="15"/>
    </row>
    <row r="121" spans="1:11" ht="23.25" customHeight="1">
      <c r="A121" s="7" t="s">
        <v>52</v>
      </c>
      <c r="B121" s="7"/>
      <c r="C121" s="11"/>
      <c r="D121" s="7"/>
      <c r="E121" s="36"/>
      <c r="F121" s="36"/>
      <c r="G121" s="36"/>
      <c r="H121" s="36"/>
      <c r="I121" s="36"/>
      <c r="J121" s="36"/>
      <c r="K121" s="36"/>
    </row>
    <row r="122" spans="1:11" ht="23.25" customHeight="1">
      <c r="A122" s="190" t="s">
        <v>136</v>
      </c>
      <c r="B122" s="142" t="s">
        <v>2</v>
      </c>
      <c r="C122" s="11"/>
      <c r="D122" s="4"/>
      <c r="E122" s="12"/>
      <c r="F122" s="12"/>
      <c r="G122" s="12"/>
      <c r="H122" s="36"/>
      <c r="I122" s="12"/>
      <c r="J122" s="36"/>
      <c r="K122" s="12"/>
    </row>
    <row r="123" spans="2:11" ht="23.25" customHeight="1">
      <c r="B123" s="32" t="s">
        <v>72</v>
      </c>
      <c r="C123" s="2"/>
      <c r="D123" s="3"/>
      <c r="E123" s="12"/>
      <c r="F123" s="36"/>
      <c r="G123" s="12"/>
      <c r="H123" s="36"/>
      <c r="I123" s="12"/>
      <c r="J123" s="36"/>
      <c r="K123" s="12"/>
    </row>
    <row r="124" spans="2:11" ht="23.25" customHeight="1">
      <c r="B124" s="32" t="s">
        <v>2</v>
      </c>
      <c r="C124" s="2"/>
      <c r="D124" s="3"/>
      <c r="E124" s="12">
        <v>29099115</v>
      </c>
      <c r="F124" s="36"/>
      <c r="G124" s="12">
        <v>25916104</v>
      </c>
      <c r="H124" s="36"/>
      <c r="I124" s="144">
        <v>3639737</v>
      </c>
      <c r="J124" s="36"/>
      <c r="K124" s="144">
        <v>9239356</v>
      </c>
    </row>
    <row r="125" spans="2:11" ht="23.25" customHeight="1">
      <c r="B125" s="32" t="s">
        <v>73</v>
      </c>
      <c r="C125" s="2"/>
      <c r="D125" s="3"/>
      <c r="E125" s="13">
        <v>-3498574</v>
      </c>
      <c r="F125" s="36"/>
      <c r="G125" s="13">
        <v>-3093423</v>
      </c>
      <c r="H125" s="36"/>
      <c r="I125" s="13">
        <v>-6554</v>
      </c>
      <c r="J125" s="36"/>
      <c r="K125" s="13">
        <v>-6828</v>
      </c>
    </row>
    <row r="126" spans="2:11" ht="23.25" customHeight="1" thickBot="1">
      <c r="B126" s="4" t="s">
        <v>74</v>
      </c>
      <c r="C126" s="11"/>
      <c r="D126" s="4"/>
      <c r="E126" s="14">
        <f>SUM(E124:E125)</f>
        <v>25600541</v>
      </c>
      <c r="F126" s="59"/>
      <c r="G126" s="14">
        <f>SUM(G124:G125)</f>
        <v>22822681</v>
      </c>
      <c r="H126" s="59"/>
      <c r="I126" s="14">
        <f>SUM(I124:I125)</f>
        <v>3633183</v>
      </c>
      <c r="J126" s="59"/>
      <c r="K126" s="14">
        <f>SUM(K124:K125)</f>
        <v>9232528</v>
      </c>
    </row>
    <row r="127" spans="2:11" ht="21.75" customHeight="1" thickTop="1">
      <c r="B127" s="4"/>
      <c r="C127" s="11"/>
      <c r="D127" s="4"/>
      <c r="E127" s="59"/>
      <c r="F127" s="59"/>
      <c r="G127" s="59"/>
      <c r="H127" s="59"/>
      <c r="I127" s="59"/>
      <c r="J127" s="59"/>
      <c r="K127" s="59"/>
    </row>
    <row r="128" spans="1:11" ht="23.25" customHeight="1">
      <c r="A128" s="190" t="s">
        <v>135</v>
      </c>
      <c r="B128" s="4" t="s">
        <v>267</v>
      </c>
      <c r="C128" s="11"/>
      <c r="D128" s="4"/>
      <c r="E128" s="59"/>
      <c r="F128" s="59"/>
      <c r="G128" s="59"/>
      <c r="H128" s="59"/>
      <c r="I128" s="59"/>
      <c r="J128" s="59"/>
      <c r="K128" s="59"/>
    </row>
    <row r="129" spans="1:11" ht="21" customHeight="1">
      <c r="A129" s="190"/>
      <c r="C129" s="11"/>
      <c r="D129" s="4"/>
      <c r="E129" s="59"/>
      <c r="F129" s="59"/>
      <c r="G129" s="59"/>
      <c r="H129" s="59"/>
      <c r="I129" s="59"/>
      <c r="J129" s="59"/>
      <c r="K129" s="59"/>
    </row>
    <row r="130" ht="21" customHeight="1">
      <c r="B130" s="32" t="s">
        <v>276</v>
      </c>
    </row>
    <row r="131" ht="23.25" customHeight="1">
      <c r="B131" s="5" t="s">
        <v>217</v>
      </c>
    </row>
  </sheetData>
  <sheetProtection/>
  <mergeCells count="38">
    <mergeCell ref="I1:K1"/>
    <mergeCell ref="I2:K2"/>
    <mergeCell ref="A4:B4"/>
    <mergeCell ref="E4:G4"/>
    <mergeCell ref="I4:K4"/>
    <mergeCell ref="E5:G5"/>
    <mergeCell ref="I5:K5"/>
    <mergeCell ref="A6:B6"/>
    <mergeCell ref="I34:K34"/>
    <mergeCell ref="I35:K35"/>
    <mergeCell ref="A37:B37"/>
    <mergeCell ref="E37:G37"/>
    <mergeCell ref="I37:K37"/>
    <mergeCell ref="E38:G38"/>
    <mergeCell ref="I38:K38"/>
    <mergeCell ref="E39:G39"/>
    <mergeCell ref="I39:K39"/>
    <mergeCell ref="A40:B40"/>
    <mergeCell ref="I69:K69"/>
    <mergeCell ref="A108:B108"/>
    <mergeCell ref="E108:G108"/>
    <mergeCell ref="I108:K108"/>
    <mergeCell ref="I70:K70"/>
    <mergeCell ref="A72:B72"/>
    <mergeCell ref="E72:G72"/>
    <mergeCell ref="I72:K72"/>
    <mergeCell ref="E73:G73"/>
    <mergeCell ref="I73:K73"/>
    <mergeCell ref="E109:G109"/>
    <mergeCell ref="I109:K109"/>
    <mergeCell ref="E110:G110"/>
    <mergeCell ref="I110:K110"/>
    <mergeCell ref="A111:B111"/>
    <mergeCell ref="E74:G74"/>
    <mergeCell ref="I74:K74"/>
    <mergeCell ref="A75:B75"/>
    <mergeCell ref="I105:K105"/>
    <mergeCell ref="I106:K106"/>
  </mergeCells>
  <printOptions/>
  <pageMargins left="0.7" right="0.7" top="0.48" bottom="0.5" header="0.5" footer="0.5"/>
  <pageSetup firstPageNumber="14" useFirstPageNumber="1" fitToHeight="4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33" max="10" man="1"/>
    <brk id="68" max="10" man="1"/>
    <brk id="1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Savin Wongrungrojkit</cp:lastModifiedBy>
  <cp:lastPrinted>2017-05-12T07:51:59Z</cp:lastPrinted>
  <dcterms:created xsi:type="dcterms:W3CDTF">2006-01-06T08:39:44Z</dcterms:created>
  <dcterms:modified xsi:type="dcterms:W3CDTF">2017-05-12T07:52:25Z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