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05" tabRatio="835" activeTab="0"/>
  </bookViews>
  <sheets>
    <sheet name="BL-3-6" sheetId="1" r:id="rId1"/>
    <sheet name="PL7-12" sheetId="2" r:id="rId2"/>
    <sheet name="CH13" sheetId="3" r:id="rId3"/>
    <sheet name="CH14" sheetId="4" r:id="rId4"/>
    <sheet name="SH15" sheetId="5" r:id="rId5"/>
    <sheet name="SH16" sheetId="6" r:id="rId6"/>
    <sheet name="CF17-20" sheetId="7" r:id="rId7"/>
  </sheets>
  <definedNames>
    <definedName name="_xlnm.Print_Area" localSheetId="0">'BL-3-6'!$A$1:$J$119</definedName>
    <definedName name="_xlnm.Print_Area" localSheetId="6">'CF17-20'!$A$1:$J$131</definedName>
    <definedName name="_xlnm.Print_Area" localSheetId="2">'CH13'!$A$1:$AE$39</definedName>
    <definedName name="_xlnm.Print_Area" localSheetId="3">'CH14'!$A$1:$AI$43</definedName>
    <definedName name="_xlnm.Print_Area" localSheetId="1">'PL7-12'!$A$1:$J$173</definedName>
    <definedName name="_xlnm.Print_Area" localSheetId="5">'SH16'!$A$1:$V$26</definedName>
  </definedNames>
  <calcPr fullCalcOnLoad="1"/>
</workbook>
</file>

<file path=xl/sharedStrings.xml><?xml version="1.0" encoding="utf-8"?>
<sst xmlns="http://schemas.openxmlformats.org/spreadsheetml/2006/main" count="815" uniqueCount="325">
  <si>
    <t>สินทรัพย์</t>
  </si>
  <si>
    <t>หมายเหตุ</t>
  </si>
  <si>
    <t>เงินสดและรายการเทียบเท่าเงินสด</t>
  </si>
  <si>
    <t>สินค้าคงเหลือ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</si>
  <si>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</si>
  <si>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</si>
  <si>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</si>
  <si>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</si>
  <si>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</si>
  <si>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</si>
  <si>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</si>
  <si>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</si>
  <si>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</si>
  <si>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</si>
  <si>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</si>
  <si>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</si>
  <si>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</si>
  <si>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</si>
  <si>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</si>
  <si>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</si>
  <si>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ดอกเบี้ยรับ</t>
  </si>
  <si>
    <t>รายได้อื่น</t>
  </si>
  <si>
    <t>รวมรายได้</t>
  </si>
  <si>
    <t>รวมค่าใช้จ่าย</t>
  </si>
  <si>
    <t>ส่วนเกิน</t>
  </si>
  <si>
    <t>ส่วนของ</t>
  </si>
  <si>
    <t>ผู้ถือหุ้น</t>
  </si>
  <si>
    <t>กระแสเงินสดจากกิจกรรมดำเนินงาน</t>
  </si>
  <si>
    <t>การเปลี่ยนแปลงในสินทรัพย์และหนี้สินดำเนินงาน</t>
  </si>
  <si>
    <t>กระแสเงินสดจากกิจกรรมลงทุน</t>
  </si>
  <si>
    <t>กระแสเงินสดจากกิจกรรมจัดหาเงิน</t>
  </si>
  <si>
    <t>ยังไม่ได้</t>
  </si>
  <si>
    <t>จ่ายภาษีเงินได้</t>
  </si>
  <si>
    <t xml:space="preserve">ที่ดิน อาคารและอุปกรณ์ </t>
  </si>
  <si>
    <t>ภาษีเงินได้ค้างจ่าย</t>
  </si>
  <si>
    <t>การเปลี่ยนแปลง</t>
  </si>
  <si>
    <t>ส่วนเกินทุน</t>
  </si>
  <si>
    <t>งบการเงินเฉพาะกิจการ</t>
  </si>
  <si>
    <t>บริษัท เจริญโภคภัณฑ์อาหาร จำกัด (มหาชน) และบริษัทย่อย</t>
  </si>
  <si>
    <t>งบการเงินรวม</t>
  </si>
  <si>
    <t>เงินให้กู้ยืมระยะสั้นแก่บริษัทย่อย</t>
  </si>
  <si>
    <t xml:space="preserve">   ภายในหนึ่งปี</t>
  </si>
  <si>
    <t>เจ้าหนี้การค้าและเจ้าหนี้อื่น</t>
  </si>
  <si>
    <t>หนี้สินระยะยาว</t>
  </si>
  <si>
    <t>กำไรสะสม</t>
  </si>
  <si>
    <t>เงินให้กู้ยืมระยะยาวแก่บริษัทย่อย</t>
  </si>
  <si>
    <t>เงินสดรับจากการออกหุ้นกู้</t>
  </si>
  <si>
    <t>การตีราคา</t>
  </si>
  <si>
    <t>จัดสรร</t>
  </si>
  <si>
    <t>กำไรจากอัตราแลกเปลี่ยนสุทธิ</t>
  </si>
  <si>
    <t>เงินปันผลรับ</t>
  </si>
  <si>
    <t>ที่ออกและ</t>
  </si>
  <si>
    <t>ข้อมูลงบกระแสเงินสดเปิดเผยเพิ่มเติม</t>
  </si>
  <si>
    <t xml:space="preserve"> </t>
  </si>
  <si>
    <t>เงินเบิกเกินบัญชีและเงินกู้ยืมระยะสั้น</t>
  </si>
  <si>
    <t>หนี้สินระยะยาวที่ถึงกำหนดชำระ</t>
  </si>
  <si>
    <t>ต้นทุนขายสินค้า</t>
  </si>
  <si>
    <t>ค่าใช้จ่ายค้างจ่าย</t>
  </si>
  <si>
    <t>รายได้จากการขายสินค้า</t>
  </si>
  <si>
    <t>รวมส่วนของ</t>
  </si>
  <si>
    <t>ตามกฎหมาย</t>
  </si>
  <si>
    <t>หุ้นทุน</t>
  </si>
  <si>
    <t>เงินลงทุนในบริษัทย่อย</t>
  </si>
  <si>
    <t>เงินลงทุนในบริษัทที่เกี่ยวข้องกัน</t>
  </si>
  <si>
    <t>ส่วนเกินมูลค่าหุ้น</t>
  </si>
  <si>
    <t>ค่าใช้จ่ายในการบริหาร</t>
  </si>
  <si>
    <t>มูลค่าหุ้นสามัญ</t>
  </si>
  <si>
    <t>ผลต่างจาก</t>
  </si>
  <si>
    <t>ในมูลค่า</t>
  </si>
  <si>
    <t>ยุติธรรมของ</t>
  </si>
  <si>
    <t>ทุนสำรอง</t>
  </si>
  <si>
    <t>ต้นทุนทางการเงิน</t>
  </si>
  <si>
    <t>ประกอบด้วย</t>
  </si>
  <si>
    <t>เงินเบิกเกินบัญชี</t>
  </si>
  <si>
    <t>สุทธิ</t>
  </si>
  <si>
    <t xml:space="preserve">   ที่ถึงกำหนดรับชำระภายในหนึ่งปี</t>
  </si>
  <si>
    <t>เงินฝากสถาบันการเงินที่มีข้อจำกัด</t>
  </si>
  <si>
    <t xml:space="preserve">   ในการเบิกใช้</t>
  </si>
  <si>
    <t>บริษัท เจริญโภคภัณฑ์อาหาร จำกัด  (มหาชน) และบริษัทย่อย</t>
  </si>
  <si>
    <t>ค่าตัดจำหน่าย</t>
  </si>
  <si>
    <t>เงินจ่ายล่วงหน้าค่าสินค้า</t>
  </si>
  <si>
    <t>ค่าใช้จ่ายจ่ายล่วงหน้า</t>
  </si>
  <si>
    <t>สินทรัพย์ (ต่อ)</t>
  </si>
  <si>
    <t>กำไรจากการขายเงินลงทุน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</si>
  <si>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</si>
  <si>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(หน่วย: พันบาท)</t>
  </si>
  <si>
    <t>กระแสเงินสดจากกิจกรรมดำเนินงาน (ต่อ)</t>
  </si>
  <si>
    <t>งบแสดงฐานะการเงิน</t>
  </si>
  <si>
    <t>เงินลงทุนเผื่อขาย</t>
  </si>
  <si>
    <t>อสังหาริมทรัพย์เพื่อการลงทุน</t>
  </si>
  <si>
    <t>ค่าความนิยม</t>
  </si>
  <si>
    <t>องค์ประกอบอื่นของส่วนของผู้ถือหุ้น</t>
  </si>
  <si>
    <t>รวม</t>
  </si>
  <si>
    <t>องค์ประกอบอื่น</t>
  </si>
  <si>
    <t>ส่วนได้เสีย</t>
  </si>
  <si>
    <t>ของ</t>
  </si>
  <si>
    <t>ที่ไม่มีอำนาจ</t>
  </si>
  <si>
    <t xml:space="preserve">ชำระแล้ว </t>
  </si>
  <si>
    <t xml:space="preserve">ซื้อคืน </t>
  </si>
  <si>
    <t>ควบคุม</t>
  </si>
  <si>
    <t>-</t>
  </si>
  <si>
    <t xml:space="preserve">   เข้าส่วนของผู้ถือหุ้น</t>
  </si>
  <si>
    <t xml:space="preserve">   การจัดสรรส่วนทุนให้ผู้ถือหุ้น</t>
  </si>
  <si>
    <t xml:space="preserve">   รวมการจัดสรรส่วนทุนให้ผู้ถือหุ้น</t>
  </si>
  <si>
    <t xml:space="preserve">   การเปลี่ยนแปลงในส่วนได้เสีย</t>
  </si>
  <si>
    <t xml:space="preserve">   รวมการเปลี่ยนแปลงในส่วนได้เสีย</t>
  </si>
  <si>
    <t>รวมรายการกับผู้ถือหุ้นที่บันทึกโดยตรง</t>
  </si>
  <si>
    <t xml:space="preserve">   กำไร</t>
  </si>
  <si>
    <t xml:space="preserve">   กำไรขาดทุนเบ็ดเสร็จอื่น</t>
  </si>
  <si>
    <t>รายการกับผู้ถือหุ้นที่บันทึกโดยตรง</t>
  </si>
  <si>
    <t xml:space="preserve"> มูลค่าหุ้นสามัญ</t>
  </si>
  <si>
    <t>กำไรขาดทุนเบ็ดเสร็จอื่น</t>
  </si>
  <si>
    <t>ส่วนได้เสียที่ไม่มีอำนาจควบคุม</t>
  </si>
  <si>
    <t xml:space="preserve">   ส่วนที่เป็นของบริษัทใหญ่</t>
  </si>
  <si>
    <t>โอนไปกำไรสะสม</t>
  </si>
  <si>
    <t>ส่วนเกินทุนอื่น</t>
  </si>
  <si>
    <t>จากรายการกับ</t>
  </si>
  <si>
    <t>กิจการภายใต้</t>
  </si>
  <si>
    <t>การควบคุมเดียวกัน</t>
  </si>
  <si>
    <t>สินทรัพย์ชีวภาพส่วนที่หมุนเวียน</t>
  </si>
  <si>
    <t>สินทรัพย์ชีวภาพส่วนที่ไม่หมุนเวียน</t>
  </si>
  <si>
    <t>สินทรัพย์ชีวภาพส่วนที่หมุนเวียนและไม่หมุนเวียน</t>
  </si>
  <si>
    <t>เงินลงทุนในบริษัทอื่น</t>
  </si>
  <si>
    <t>ภาระผูกพันผลประโยชน์พนักงาน</t>
  </si>
  <si>
    <t>ตั๋วแลกเงิน</t>
  </si>
  <si>
    <t>ส่วนเกินทุนจากรายการกับกิจการ</t>
  </si>
  <si>
    <t xml:space="preserve">   ภายใต้การควบคุมเดียวกัน</t>
  </si>
  <si>
    <t xml:space="preserve">ค่าใช้จ่าย (รายได้) ภาษีเงินได้ </t>
  </si>
  <si>
    <t>เงินปันผลค้างรับ</t>
  </si>
  <si>
    <t xml:space="preserve">     - อื่นๆ </t>
  </si>
  <si>
    <t>ค่าใช้จ่าย (รายได้) ภาษีเงินได้</t>
  </si>
  <si>
    <t>เงินสดจ่ายค่าสิทธิการเช่า</t>
  </si>
  <si>
    <t>2.</t>
  </si>
  <si>
    <t>1.</t>
  </si>
  <si>
    <t xml:space="preserve">31 ธันวาคม </t>
  </si>
  <si>
    <t xml:space="preserve">สินทรัพย์หมุนเวียน </t>
  </si>
  <si>
    <t xml:space="preserve">ลูกหนี้การค้าและลูกหนี้อื่น </t>
  </si>
  <si>
    <t xml:space="preserve">สินทรัพย์ไม่มีตัวตนอื่น </t>
  </si>
  <si>
    <t xml:space="preserve">สินทรัพย์ภาษีเงินได้รอการตัดบัญชี  </t>
  </si>
  <si>
    <t xml:space="preserve">   จากสถาบันการเงิน </t>
  </si>
  <si>
    <t xml:space="preserve">หนี้สินไม่หมุนเวียน </t>
  </si>
  <si>
    <t xml:space="preserve">ประมาณการหนี้สินและอื่นๆ </t>
  </si>
  <si>
    <t xml:space="preserve">หนี้สินภาษีเงินได้รอการตัดบัญชี  </t>
  </si>
  <si>
    <t>หนี้สินและส่วนของผู้ถือหุ้น (ต่อ)</t>
  </si>
  <si>
    <t xml:space="preserve">   ทุนจดทะเบียน</t>
  </si>
  <si>
    <t xml:space="preserve">   ทุนที่ออกและชำระแล้ว</t>
  </si>
  <si>
    <r>
      <t xml:space="preserve">   </t>
    </r>
    <r>
      <rPr>
        <sz val="15"/>
        <rFont val="Angsana New"/>
        <family val="1"/>
      </rPr>
      <t>หุ้นทุนซื้อคืน</t>
    </r>
  </si>
  <si>
    <t xml:space="preserve">   ส่วนเกินมูลค่าหุ้นสามัญ</t>
  </si>
  <si>
    <t>ส่วนเกินทุนจากการเปลี่ยนแปลง</t>
  </si>
  <si>
    <t xml:space="preserve">   จัดสรรแล้ว</t>
  </si>
  <si>
    <t xml:space="preserve">      ทุนสำรองตามกฎหมาย</t>
  </si>
  <si>
    <t xml:space="preserve">   ยังไม่ได้จัดสรร</t>
  </si>
  <si>
    <t>รวมส่วนของผู้ถือหุ้นของบริษัท</t>
  </si>
  <si>
    <t xml:space="preserve">รายได้ </t>
  </si>
  <si>
    <t xml:space="preserve">ค่าใช้จ่าย </t>
  </si>
  <si>
    <t xml:space="preserve">   ของสินทรัพย์ชีวภาพ</t>
  </si>
  <si>
    <t xml:space="preserve">   ส่วนที่เป็นของส่วนได้เสีย</t>
  </si>
  <si>
    <t xml:space="preserve">      ที่ไม่มีอำนาจควบคุม</t>
  </si>
  <si>
    <t>ส่วนเกินทุนจาก</t>
  </si>
  <si>
    <t>ในบริษัทย่อย</t>
  </si>
  <si>
    <t>ภาระผูกพันตามโครงการผลประโยชน์พนักงาน</t>
  </si>
  <si>
    <t xml:space="preserve">เจ้าหนี้การค้าและเจ้าหนี้อื่น </t>
  </si>
  <si>
    <t>เงินลงทุนชั่วคราว</t>
  </si>
  <si>
    <t>ค่าเสื่อมราคา</t>
  </si>
  <si>
    <t xml:space="preserve">   การได้มาซึ่งส่วนได้เสียที่ไม่มีอำนาจควบคุม</t>
  </si>
  <si>
    <t xml:space="preserve">      โดยอำนาจควบคุมไม่เปลี่ยนแปลง</t>
  </si>
  <si>
    <t>และบริษัทร่วม</t>
  </si>
  <si>
    <t xml:space="preserve">      ของบริษัทย่อยและบริษัทร่วม</t>
  </si>
  <si>
    <t xml:space="preserve">   การเปลี่ยนแปลงส่วนได้เสียในบริษัทร่วม</t>
  </si>
  <si>
    <t>ส่วนแบ่งกำไรจากเงินลงทุนในบริษัทร่วม</t>
  </si>
  <si>
    <t xml:space="preserve">   และการร่วมค้า</t>
  </si>
  <si>
    <t>เงินลงทุนในบริษัทร่วม</t>
  </si>
  <si>
    <t>เงินลงทุนในการร่วมค้า</t>
  </si>
  <si>
    <t>ผลต่างจากการตีราคาสินทรัพย์</t>
  </si>
  <si>
    <t>เงินกู้ยืมระยะสั้นจากการร่วมค้า</t>
  </si>
  <si>
    <t>ค่าเสื่อมราคาของสินทรัพย์ชีวภาพ</t>
  </si>
  <si>
    <t>ยอดคงเหลือ ณ วันที่ 1 มกราคม 2559</t>
  </si>
  <si>
    <t>สิทธิการเช่า</t>
  </si>
  <si>
    <t>กำไรก่อนค่าใช้จ่าย (รายได้) ภาษีเงินได้</t>
  </si>
  <si>
    <t>2559</t>
  </si>
  <si>
    <t>งบกำไรขาดทุน (ไม่ได้ตรวจสอบ)</t>
  </si>
  <si>
    <t>ขาดทุนจากอัตราแลกเปลี่ยนสุทธิ</t>
  </si>
  <si>
    <t xml:space="preserve">ส่วนแบ่งกำไรจากเงินลงทุนในบริษัทร่วม </t>
  </si>
  <si>
    <t>กำไรสำหรับงวด</t>
  </si>
  <si>
    <t>ส่วนของกำไรสำหรับงวดที่เป็นของ</t>
  </si>
  <si>
    <t>กำไรเบ็ดเสร็จรวมสำหรับงวด</t>
  </si>
  <si>
    <t>งบแสดงการเปลี่ยนแปลงส่วนของผู้ถือหุ้น (ไม่ได้ตรวจสอบ)</t>
  </si>
  <si>
    <t>กำไรขาดทุนเบ็ดเสร็จสำหรับงวด</t>
  </si>
  <si>
    <t>รวมกำไรขาดทุนเบ็ดเสร็จสำหรับงวด</t>
  </si>
  <si>
    <t>งบกระแสเงินสด (ไม่ได้ตรวจสอบ)</t>
  </si>
  <si>
    <t>(กำไร) ขาดทุนจากการเปลี่ยนแปลงมูลค่ายุติธรรม</t>
  </si>
  <si>
    <t xml:space="preserve">   และอสังหาริมทรัพย์เพื่อการลงทุน</t>
  </si>
  <si>
    <t>ยอดคงเหลือ ณ วันที่ 1 มกราคม 2560</t>
  </si>
  <si>
    <t>(ไม่ได้ตรวจสอบ)</t>
  </si>
  <si>
    <t>8, 9</t>
  </si>
  <si>
    <t>เงินให้กู้ยืมระยะสั้นแก่บริษัทร่วม</t>
  </si>
  <si>
    <t>หุ้นกู้ด้อยสิทธิที่มีลักษณะคล้ายทุน</t>
  </si>
  <si>
    <t xml:space="preserve">   บริษัทย่อยออกหุ้นเพิ่มทุน</t>
  </si>
  <si>
    <t>ของบริษัท</t>
  </si>
  <si>
    <t>เงินสดรับจากเงินกู้ยืมระยะยาวจากสถาบันการเงิน</t>
  </si>
  <si>
    <t>จ่ายเงินปันผลของบริษัทสุทธิจากส่วนที่เป็นของ</t>
  </si>
  <si>
    <t xml:space="preserve">   หุ้นทุนซื้อคืนที่ถือโดยบริษัทย่อย</t>
  </si>
  <si>
    <t>เงินสดรับจากการออกหุ้นสามัญเพิ่มทุน</t>
  </si>
  <si>
    <t>กำไรขาดทุนเบ็ดเสร็จรวมสำหรับงวด</t>
  </si>
  <si>
    <t xml:space="preserve">   มูลค่ายุติธรรมของสินทรัพย์ชีวภาพ</t>
  </si>
  <si>
    <t xml:space="preserve">      การจัดสรรส่วนทุนให้ผู้ถือหุ้น</t>
  </si>
  <si>
    <t xml:space="preserve">      เงินปันผลจ่าย</t>
  </si>
  <si>
    <t xml:space="preserve">     - ขาดทุนจากการประมาณการ</t>
  </si>
  <si>
    <t xml:space="preserve">         ตามหลักคณิตศาสตร์ประกันภัย</t>
  </si>
  <si>
    <t>รายการผู้ถือหุ้นที่บันทึกโดยตรง</t>
  </si>
  <si>
    <t xml:space="preserve">   เงินปันผลจ่าย</t>
  </si>
  <si>
    <t>รวมรายการผู้ถือหุ้นที่บันทึกโดยตรง</t>
  </si>
  <si>
    <t xml:space="preserve">เงินสดและรายการเทียบเท่าเงินสด </t>
  </si>
  <si>
    <t>รายการที่มิใช่เงินสด</t>
  </si>
  <si>
    <t>2560</t>
  </si>
  <si>
    <t>งบกำไรขาดทุนเบ็ดเสร็จ (ไม่ได้ตรวจสอบ)</t>
  </si>
  <si>
    <t>กระแสเงินสดจากกิจกรรมลงทุน (ต่อ)</t>
  </si>
  <si>
    <t xml:space="preserve">   การได้มาซึ่งบริษัทย่อยที่มีส่วนได้เสีย</t>
  </si>
  <si>
    <t>เงินสดจ่ายสุทธิจากการซื้อบริษัทย่อย</t>
  </si>
  <si>
    <t>ขาดทุน (กำไร) จากการเปลี่ยนแปลง</t>
  </si>
  <si>
    <t xml:space="preserve">   อาคาร และอุปกรณ์ อสังหาริมทรัพย์เพื่อ</t>
  </si>
  <si>
    <t>30 กันยายน</t>
  </si>
  <si>
    <t xml:space="preserve">สำหรับงวดสามเดือนสิ้นสุดวันที่ </t>
  </si>
  <si>
    <t xml:space="preserve"> 30 กันยายน</t>
  </si>
  <si>
    <t>การเปลี่ยนแปลงในมูลค่ายุติธรรม</t>
  </si>
  <si>
    <t xml:space="preserve">   ของเงินลงทุนเผื่อขาย</t>
  </si>
  <si>
    <t xml:space="preserve"> - สุทธิจากภาษี</t>
  </si>
  <si>
    <t>สำหรับงวดเก้าเดือนสิ้นสุด</t>
  </si>
  <si>
    <t>วันที่ 30 กันยายน</t>
  </si>
  <si>
    <t xml:space="preserve">สำหรับงวดเก้าเดือนสิ้นสุดวันที่ </t>
  </si>
  <si>
    <t xml:space="preserve">งบการเงิน </t>
  </si>
  <si>
    <t>สำหรับงวดเก้าเดือนสิ้นสุดวันที่ 30 กันยายน 2559</t>
  </si>
  <si>
    <t>ยอดคงเหลือ ณ วันที่ 30 กันยายน 2559</t>
  </si>
  <si>
    <t>สำรอง</t>
  </si>
  <si>
    <t>ซื้อคืน</t>
  </si>
  <si>
    <t>หุ้นทุนซื้อคืน</t>
  </si>
  <si>
    <r>
      <t xml:space="preserve">   </t>
    </r>
    <r>
      <rPr>
        <b/>
        <i/>
        <sz val="15"/>
        <rFont val="Angsana New"/>
        <family val="1"/>
      </rPr>
      <t>รวมการจัดสรรส่วนทุนให้ผู้ถือหุ้น</t>
    </r>
  </si>
  <si>
    <t>เงินสดสุทธิได้มาจาก (ใช้ไปใน) กิจกรรมดำเนินงาน</t>
  </si>
  <si>
    <t>เงินสดสุทธิได้มาจาก (ใช้ไปใน) กิจกรรมลงทุน</t>
  </si>
  <si>
    <t>เงินสดสุทธิได้มาจาก (ใช้ไปใน) กิจกรรมจัดหาเงิน</t>
  </si>
  <si>
    <t>ยอดคงเหลือ ณ วันที่ 30 กันยายน 2560</t>
  </si>
  <si>
    <t>สำหรับงวดเก้าเดือนสิ้นสุดวันที่ 30 กันยายน 2560</t>
  </si>
  <si>
    <t>หุ้นกู้ด้อยสิทธิ</t>
  </si>
  <si>
    <t>ที่มีลักษณะ</t>
  </si>
  <si>
    <t>คล้ายทุน</t>
  </si>
  <si>
    <t>ต้นทุนในการจัดจำหน่าย</t>
  </si>
  <si>
    <t xml:space="preserve">   ผลประโยชน์พนักงานที่กำหนดไว้</t>
  </si>
  <si>
    <t>ภาษีเงินได้ของรายการที่จะไม่ถูกจัดประเภทใหม่</t>
  </si>
  <si>
    <t xml:space="preserve">   ไว้ในกำไรหรือขาดทุนในภายหลัง</t>
  </si>
  <si>
    <t>รวมรายการที่จะไม่ถูกจัดประเภทใหม่ไว้ใน</t>
  </si>
  <si>
    <t xml:space="preserve">   กำไรหรือขาดทุนในภายหลัง</t>
  </si>
  <si>
    <t>ผลต่างของอัตราแลกเปลี่ยนจากการ</t>
  </si>
  <si>
    <t xml:space="preserve">   แปลงค่างบการเงิน</t>
  </si>
  <si>
    <t>ภาษีเงินได้ของรายการที่อาจถูกจัดประเภทใหม่</t>
  </si>
  <si>
    <t xml:space="preserve">   ส่วนที่เป็นของส่วนได้เสียที่ไม่มีอำนาจควบคุม</t>
  </si>
  <si>
    <t>ผลกำไร (ขาดทุน) จากการวัดมูลค่าใหม่</t>
  </si>
  <si>
    <t xml:space="preserve">   ของผลประโยชน์พนักงานที่กำหนดไว้</t>
  </si>
  <si>
    <t xml:space="preserve">   เงินลงทุนเผื่อขาย</t>
  </si>
  <si>
    <t>การเปลี่ยนแปลงในมูลค่ายุติธรรมของ</t>
  </si>
  <si>
    <t>รวมรายการที่อาจถูกจัดประเภทใหม่ไว้ใน</t>
  </si>
  <si>
    <t>ผลต่างของ</t>
  </si>
  <si>
    <t>อัตราแลกเปลี่ยน</t>
  </si>
  <si>
    <t>จากการแปลงค่า</t>
  </si>
  <si>
    <t xml:space="preserve">   การเปลี่ยนแปลงในส่วนได้เสียของบริษัทย่อยและบริษัทร่วม</t>
  </si>
  <si>
    <t xml:space="preserve">   บริษัทย่อยเลิกกิจการ</t>
  </si>
  <si>
    <t xml:space="preserve">     - กำไรจากการวัดมูลค่าใหม่ของ</t>
  </si>
  <si>
    <t xml:space="preserve">         ผลประโยชน์พนักงานที่กำหนดไว้</t>
  </si>
  <si>
    <t>การออกหุ้นกู้ด้อยสิทธิที่มีลักษณะคล้ายทุน</t>
  </si>
  <si>
    <t>ค่าใช้จ่ายในการออกหุ้นกู้ด้อยสิทธิที่มีลักษณะคล้ายทุน - สุทธิจากภาษีเงินได้</t>
  </si>
  <si>
    <t xml:space="preserve">   การลงทุน และสินทรัพย์ที่ถือไว้เพื่อขาย</t>
  </si>
  <si>
    <t xml:space="preserve">   และสินทรัพย์ไม่มีตัวตนอื่น</t>
  </si>
  <si>
    <t>รับ (จ่าย) ผลประโยชน์พนักงาน</t>
  </si>
  <si>
    <t>เงินสดรับจากเงินลงทุนชั่วคราว</t>
  </si>
  <si>
    <t>เงินสดจ่ายเพื่อซื้อเงินลงทุน</t>
  </si>
  <si>
    <t>เงินสดรับจากการขายเงินลงทุน</t>
  </si>
  <si>
    <t xml:space="preserve">เงินสดจ่ายเพื่อซื้อที่ดิน อาคารและอุปกรณ์ </t>
  </si>
  <si>
    <t>เงินสดจ่ายเพื่อซื้อสินทรัพย์ไม่มีตัวตนอื่น</t>
  </si>
  <si>
    <t>เงินสดรับจากการเลิกบริษัทย่อย</t>
  </si>
  <si>
    <t>ดอกเบี้ยจ่าย</t>
  </si>
  <si>
    <t xml:space="preserve">   ระยะสั้นจากสถาบันการเงิน</t>
  </si>
  <si>
    <t>เงินสดรับจาก (จ่ายเพื่อชำระคืน) ตั๋วแลกเงิน</t>
  </si>
  <si>
    <t>เงินสดที่ผู้เช่าจ่ายเพื่อลดจำนวนหนี้สินซึ่งเกิดขึ้น</t>
  </si>
  <si>
    <t xml:space="preserve">   จากสัญญาเช่าการเงิน</t>
  </si>
  <si>
    <t>เงินสดจ่ายเพื่อชำระเงินกู้ยืมระยะยาวจากสถาบันการเงิน</t>
  </si>
  <si>
    <t>เงินสดจ่ายเพื่อชำระคืนหุ้นกู้</t>
  </si>
  <si>
    <t>เงินสดจ่ายชำระต้นทุนธุรกรรมทางการเงิน</t>
  </si>
  <si>
    <t>เงินปันผลจ่ายให้ส่วนได้เสียที่ไม่มีอำนาจควบคุม</t>
  </si>
  <si>
    <t xml:space="preserve">   ก่อนผลกระทบของอัตราแลกเปลี่ยน  </t>
  </si>
  <si>
    <t>ผลกระทบของอัตราแลกเปลี่ยนที่มีต่อเงินสดและรายการ</t>
  </si>
  <si>
    <t xml:space="preserve">   เทียบเท่าเงินสด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</si>
  <si>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</si>
  <si>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</si>
  <si>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 xml:space="preserve">   การซื้อหุ้นทุนซื้อคืน</t>
  </si>
  <si>
    <t xml:space="preserve">   ออกหุ้นสามัญเพิ่มทุน</t>
  </si>
  <si>
    <t>กำไร (ขาดทุน) เบ็ดเสร็จอื่นสำหรับงวด</t>
  </si>
  <si>
    <t xml:space="preserve">ณ วันที่ 30 กันยายน 2560 กลุ่มบริษัทและบริษัทมีเงินปันผลค้างรับจำนวน 280 ล้านบาทและ 3,863 ล้านบาท ตามลำดับ  </t>
  </si>
  <si>
    <t>(2559: กลุ่มบริษัทมีเงินปันผลค้างรับจำนวน 177 ล้านบาท)</t>
  </si>
  <si>
    <t>เงินให้กู้ยืมระยะสั้นแก่บริษัทร่วมและการร่วมค้า</t>
  </si>
  <si>
    <t>เงินสดรับจากการขายที่ดิน อาคาร อุปกรณ์</t>
  </si>
  <si>
    <t>เงินสดรับจากการขายสินทรัพย์ไม่มีตัวตนอื่น</t>
  </si>
  <si>
    <t>เงินสดรับจากการออกหุ้นกู้ด้อยสิทธิ</t>
  </si>
  <si>
    <t xml:space="preserve">   ส่วนได้เสียในบริษัทย่อยและบริษัทร่วม</t>
  </si>
  <si>
    <t>กำไรก่อนค่าใช้จ่ายภาษีเงินได้</t>
  </si>
  <si>
    <t xml:space="preserve">ค่าใช้จ่ายภาษีเงินได้ </t>
  </si>
  <si>
    <t>รายการที่อาจถูกจัดประเภทใหม่</t>
  </si>
  <si>
    <t>รายการที่จะไม่ถูกจัดประเภทใหม่</t>
  </si>
  <si>
    <t>กำไรจากการเลิกบริษัทย่อย</t>
  </si>
  <si>
    <t xml:space="preserve">(กำไร) ขาดทุนจากการขายและตัดจำหน่ายที่ดิน </t>
  </si>
  <si>
    <t>ขาดทุนจากอัตราแลกเปลี่ยนที่ยังไม่เกิดขึ้นจริง</t>
  </si>
  <si>
    <t>หนี้สูญและหนี้สงสัยจะสูญ</t>
  </si>
  <si>
    <t>เงินสดจ่ายเพื่อชำระคืนเงินกู้ยืม</t>
  </si>
  <si>
    <t xml:space="preserve">   เงินทุนที่ได้รับจากผู้ถือหุ้นและการจัดสรรส่วนทุนให้ผู้ถือหุ้น</t>
  </si>
  <si>
    <t>ส่วนของกำไรขาดทุนเบ็ดเสร็จรวมที่เป็นของ</t>
  </si>
  <si>
    <t xml:space="preserve">   ที่มีลักษณะคล้ายทุน</t>
  </si>
  <si>
    <t>เงินสดรับจากเงินกู้ยืมระยะสั้นจากร่วมค้า</t>
  </si>
  <si>
    <t>ปรับรายการที่กระทบกำไรเป็นเงินสดรับ (จ่าย)</t>
  </si>
  <si>
    <t>เงินสดและรายการเทียบเท่าเงินสดเพิ่มขึ้น (ลดลง) สุทธิ</t>
  </si>
  <si>
    <t xml:space="preserve">เงินสดและรายการเทียบเท่าเงินสดเพิ่มขึ้น (ลดลง) สุทธิ </t>
  </si>
  <si>
    <t>ผลกำไร (ขาดทุน) จากการวัดมูลค่าใหม่ของ</t>
  </si>
  <si>
    <t>ดอกเบี้ยจ่ายสำหรับหุ้นกู้ด้อยสิทธิที่มีลักษณะคล้ายทุน - สุทธิจากภาษีเงินได้</t>
  </si>
  <si>
    <t>เงินสดจ่ายเพื่อซื้อส่วนได้เสียที่ไม่มีอำนาจควบคุม</t>
  </si>
  <si>
    <t xml:space="preserve">   มูลค่าสินค้าคงเหลือ</t>
  </si>
  <si>
    <t>(กลับรายการ) ขาดทุนจากการด้อยค่าของอาคาร</t>
  </si>
  <si>
    <t xml:space="preserve">   และอุปกรณ์ และสินทรัพย์ที่ถือไว้เพื่อขาย</t>
  </si>
  <si>
    <t>(กลับรายการ) ขาดทุนจากการปรับลด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</si>
</sst>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_(&quot;฿&quot;* #,##0.00_);_(&quot;฿&quot;* \(#,##0.00\);_(&quot;฿&quot;* &quot;-&quot;??_);_(@_)"/>
    <numFmt numFmtId="167" formatCode="#,##0.00\ ;\(#,##0.00\)"/>
    <numFmt numFmtId="168" formatCode="[$-409]dddd\,\ mmmm\ dd\,\ yyyy"/>
    <numFmt numFmtId="169" formatCode="[$-409]h:mm:ss\ AM/PM"/>
    <numFmt numFmtId="170" formatCode="_(* #,##0.0_);_(* \(#,##0.0\);_(* &quot;-&quot;_);_(@_)"/>
    <numFmt numFmtId="171" formatCode="_(* #,##0.00_);_(* \(#,##0.00\);_(* &quot;-&quot;_);_(@_)"/>
    <numFmt numFmtId="172" formatCode="_(* #,##0.0_);_(* \(#,##0.0\);_(* &quot;-&quot;??_);_(@_)"/>
  </numFmts>
  <fonts count="56">
    <font>
      <sz val="15"/>
      <name val="Angsana New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b/>
      <sz val="17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sz val="14"/>
      <name val="Cordia Ne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30"/>
      <name val="Angsana New"/>
      <family val="1"/>
    </font>
    <font>
      <sz val="15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0070C0"/>
      <name val="Angsana New"/>
      <family val="1"/>
    </font>
    <font>
      <sz val="15"/>
      <color rgb="FFFF000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4" fillId="0" borderId="0" xfId="42" applyNumberFormat="1" applyFont="1" applyFill="1" applyAlignment="1">
      <alignment/>
    </xf>
    <xf numFmtId="164" fontId="4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4" fontId="0" fillId="0" borderId="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164" fontId="0" fillId="0" borderId="1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0" fillId="0" borderId="0" xfId="42" applyNumberFormat="1" applyFont="1" applyFill="1" applyAlignment="1">
      <alignment/>
    </xf>
    <xf numFmtId="43" fontId="0" fillId="0" borderId="0" xfId="42" applyFont="1" applyFill="1" applyAlignment="1">
      <alignment horizontal="right"/>
    </xf>
    <xf numFmtId="165" fontId="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164" fontId="0" fillId="0" borderId="0" xfId="42" applyNumberFormat="1" applyFont="1" applyFill="1" applyAlignment="1">
      <alignment horizontal="right"/>
    </xf>
    <xf numFmtId="49" fontId="0" fillId="0" borderId="0" xfId="0" applyNumberForma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8" fillId="0" borderId="0" xfId="0" applyNumberFormat="1" applyFont="1" applyFill="1" applyAlignment="1" quotePrefix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5" fontId="7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8" fillId="0" borderId="0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/>
    </xf>
    <xf numFmtId="165" fontId="4" fillId="0" borderId="10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4" fillId="0" borderId="10" xfId="0" applyNumberFormat="1" applyFont="1" applyFill="1" applyBorder="1" applyAlignment="1">
      <alignment/>
    </xf>
    <xf numFmtId="41" fontId="0" fillId="0" borderId="0" xfId="42" applyNumberFormat="1" applyFont="1" applyFill="1" applyAlignment="1">
      <alignment horizontal="right"/>
    </xf>
    <xf numFmtId="41" fontId="0" fillId="0" borderId="10" xfId="42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164" fontId="0" fillId="0" borderId="12" xfId="42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164" fontId="7" fillId="0" borderId="0" xfId="42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65" fontId="7" fillId="0" borderId="0" xfId="42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37" fontId="0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43" fontId="0" fillId="0" borderId="0" xfId="45" applyFont="1" applyFill="1" applyBorder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43" fontId="4" fillId="0" borderId="0" xfId="45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164" fontId="7" fillId="0" borderId="0" xfId="45" applyNumberFormat="1" applyFont="1" applyFill="1" applyBorder="1" applyAlignment="1">
      <alignment horizontal="right"/>
    </xf>
    <xf numFmtId="43" fontId="7" fillId="0" borderId="0" xfId="45" applyFont="1" applyFill="1" applyAlignment="1">
      <alignment horizontal="right"/>
    </xf>
    <xf numFmtId="43" fontId="7" fillId="0" borderId="0" xfId="45" applyFont="1" applyFill="1" applyBorder="1" applyAlignment="1">
      <alignment horizontal="right"/>
    </xf>
    <xf numFmtId="41" fontId="0" fillId="0" borderId="10" xfId="45" applyNumberFormat="1" applyFont="1" applyFill="1" applyBorder="1" applyAlignment="1">
      <alignment horizontal="right"/>
    </xf>
    <xf numFmtId="43" fontId="8" fillId="0" borderId="14" xfId="45" applyFont="1" applyFill="1" applyBorder="1" applyAlignment="1">
      <alignment horizontal="right"/>
    </xf>
    <xf numFmtId="43" fontId="8" fillId="0" borderId="0" xfId="45" applyFont="1" applyFill="1" applyAlignment="1">
      <alignment horizontal="right"/>
    </xf>
    <xf numFmtId="43" fontId="8" fillId="0" borderId="0" xfId="45" applyFont="1" applyFill="1" applyBorder="1" applyAlignment="1">
      <alignment horizontal="right"/>
    </xf>
    <xf numFmtId="165" fontId="8" fillId="0" borderId="14" xfId="0" applyNumberFormat="1" applyFont="1" applyFill="1" applyBorder="1" applyAlignment="1">
      <alignment horizontal="right"/>
    </xf>
    <xf numFmtId="41" fontId="4" fillId="0" borderId="10" xfId="45" applyNumberFormat="1" applyFont="1" applyFill="1" applyBorder="1" applyAlignment="1">
      <alignment horizontal="right"/>
    </xf>
    <xf numFmtId="164" fontId="8" fillId="0" borderId="0" xfId="45" applyNumberFormat="1" applyFont="1" applyFill="1" applyBorder="1" applyAlignment="1">
      <alignment horizontal="right"/>
    </xf>
    <xf numFmtId="41" fontId="4" fillId="0" borderId="0" xfId="45" applyNumberFormat="1" applyFont="1" applyFill="1" applyBorder="1" applyAlignment="1">
      <alignment horizontal="right"/>
    </xf>
    <xf numFmtId="41" fontId="0" fillId="0" borderId="10" xfId="45" applyNumberFormat="1" applyFont="1" applyFill="1" applyBorder="1" applyAlignment="1">
      <alignment horizontal="right"/>
    </xf>
    <xf numFmtId="41" fontId="0" fillId="0" borderId="13" xfId="4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 quotePrefix="1">
      <alignment/>
    </xf>
    <xf numFmtId="0" fontId="13" fillId="0" borderId="0" xfId="0" applyFont="1" applyBorder="1" applyAlignment="1">
      <alignment horizontal="center"/>
    </xf>
    <xf numFmtId="43" fontId="0" fillId="0" borderId="0" xfId="42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NumberFormat="1" applyFont="1" applyFill="1" applyAlignment="1">
      <alignment horizontal="left"/>
    </xf>
    <xf numFmtId="43" fontId="0" fillId="0" borderId="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167" fontId="4" fillId="0" borderId="12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41" fontId="4" fillId="0" borderId="13" xfId="45" applyNumberFormat="1" applyFont="1" applyFill="1" applyBorder="1" applyAlignment="1">
      <alignment horizontal="right"/>
    </xf>
    <xf numFmtId="164" fontId="4" fillId="0" borderId="12" xfId="42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/>
    </xf>
    <xf numFmtId="0" fontId="0" fillId="0" borderId="10" xfId="0" applyFill="1" applyBorder="1" applyAlignment="1">
      <alignment horizontal="center"/>
    </xf>
    <xf numFmtId="164" fontId="5" fillId="0" borderId="0" xfId="45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10" xfId="0" applyNumberFormat="1" applyFill="1" applyBorder="1" applyAlignment="1">
      <alignment horizontal="right"/>
    </xf>
    <xf numFmtId="0" fontId="5" fillId="0" borderId="0" xfId="0" applyNumberFormat="1" applyFont="1" applyFill="1" applyAlignment="1">
      <alignment horizontal="center"/>
    </xf>
    <xf numFmtId="164" fontId="0" fillId="0" borderId="10" xfId="42" applyNumberFormat="1" applyFont="1" applyFill="1" applyBorder="1" applyAlignment="1">
      <alignment horizontal="right"/>
    </xf>
    <xf numFmtId="43" fontId="0" fillId="0" borderId="0" xfId="45" applyFont="1" applyFill="1" applyAlignment="1">
      <alignment/>
    </xf>
    <xf numFmtId="164" fontId="0" fillId="0" borderId="0" xfId="45" applyNumberFormat="1" applyFont="1" applyFill="1" applyAlignment="1">
      <alignment/>
    </xf>
    <xf numFmtId="41" fontId="0" fillId="0" borderId="0" xfId="45" applyNumberFormat="1" applyFont="1" applyFill="1" applyAlignment="1">
      <alignment horizontal="right"/>
    </xf>
    <xf numFmtId="164" fontId="0" fillId="0" borderId="0" xfId="45" applyNumberFormat="1" applyFont="1" applyFill="1" applyAlignment="1">
      <alignment horizontal="right"/>
    </xf>
    <xf numFmtId="43" fontId="4" fillId="0" borderId="0" xfId="45" applyFont="1" applyFill="1" applyAlignment="1">
      <alignment/>
    </xf>
    <xf numFmtId="164" fontId="0" fillId="0" borderId="10" xfId="45" applyNumberFormat="1" applyFont="1" applyFill="1" applyBorder="1" applyAlignment="1">
      <alignment/>
    </xf>
    <xf numFmtId="43" fontId="5" fillId="0" borderId="0" xfId="45" applyFont="1" applyFill="1" applyAlignment="1">
      <alignment horizontal="center"/>
    </xf>
    <xf numFmtId="164" fontId="0" fillId="0" borderId="10" xfId="45" applyNumberFormat="1" applyFont="1" applyFill="1" applyBorder="1" applyAlignment="1">
      <alignment horizontal="right"/>
    </xf>
    <xf numFmtId="167" fontId="4" fillId="0" borderId="12" xfId="45" applyNumberFormat="1" applyFont="1" applyFill="1" applyBorder="1" applyAlignment="1">
      <alignment/>
    </xf>
    <xf numFmtId="164" fontId="4" fillId="0" borderId="0" xfId="45" applyNumberFormat="1" applyFont="1" applyFill="1" applyBorder="1" applyAlignment="1">
      <alignment horizontal="right"/>
    </xf>
    <xf numFmtId="164" fontId="0" fillId="0" borderId="0" xfId="45" applyNumberFormat="1" applyFont="1" applyFill="1" applyBorder="1" applyAlignment="1">
      <alignment horizontal="right"/>
    </xf>
    <xf numFmtId="164" fontId="54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0" fillId="0" borderId="0" xfId="45" applyFont="1" applyFill="1" applyAlignment="1">
      <alignment horizontal="right"/>
    </xf>
    <xf numFmtId="165" fontId="7" fillId="0" borderId="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 horizontal="right"/>
    </xf>
    <xf numFmtId="43" fontId="0" fillId="0" borderId="0" xfId="45" applyFont="1" applyFill="1" applyBorder="1" applyAlignment="1">
      <alignment horizontal="right"/>
    </xf>
    <xf numFmtId="43" fontId="0" fillId="0" borderId="0" xfId="45" applyFont="1" applyFill="1" applyAlignment="1">
      <alignment horizontal="right"/>
    </xf>
    <xf numFmtId="0" fontId="4" fillId="0" borderId="0" xfId="0" applyFont="1" applyFill="1" applyAlignment="1" quotePrefix="1">
      <alignment horizontal="left"/>
    </xf>
    <xf numFmtId="41" fontId="4" fillId="0" borderId="11" xfId="4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164" fontId="0" fillId="0" borderId="0" xfId="42" applyNumberFormat="1" applyFont="1" applyFill="1" applyBorder="1" applyAlignment="1">
      <alignment horizontal="right"/>
    </xf>
    <xf numFmtId="164" fontId="0" fillId="0" borderId="0" xfId="45" applyNumberFormat="1" applyFont="1" applyFill="1" applyAlignment="1">
      <alignment horizontal="right"/>
    </xf>
    <xf numFmtId="0" fontId="0" fillId="0" borderId="10" xfId="0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4" fillId="0" borderId="10" xfId="42" applyNumberFormat="1" applyFont="1" applyFill="1" applyBorder="1" applyAlignment="1">
      <alignment/>
    </xf>
    <xf numFmtId="164" fontId="4" fillId="0" borderId="12" xfId="42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42" applyFont="1" applyFill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164" fontId="4" fillId="0" borderId="0" xfId="45" applyNumberFormat="1" applyFont="1" applyFill="1" applyAlignment="1">
      <alignment horizontal="center"/>
    </xf>
    <xf numFmtId="164" fontId="4" fillId="0" borderId="0" xfId="45" applyNumberFormat="1" applyFont="1" applyFill="1" applyBorder="1" applyAlignment="1">
      <alignment horizontal="center"/>
    </xf>
    <xf numFmtId="164" fontId="4" fillId="0" borderId="12" xfId="45" applyNumberFormat="1" applyFont="1" applyFill="1" applyBorder="1" applyAlignment="1">
      <alignment horizontal="right"/>
    </xf>
    <xf numFmtId="41" fontId="4" fillId="0" borderId="12" xfId="45" applyNumberFormat="1" applyFont="1" applyFill="1" applyBorder="1" applyAlignment="1">
      <alignment horizontal="right"/>
    </xf>
    <xf numFmtId="164" fontId="0" fillId="0" borderId="10" xfId="45" applyNumberFormat="1" applyFont="1" applyFill="1" applyBorder="1" applyAlignment="1">
      <alignment horizontal="right"/>
    </xf>
    <xf numFmtId="164" fontId="55" fillId="0" borderId="0" xfId="42" applyNumberFormat="1" applyFont="1" applyFill="1" applyAlignment="1">
      <alignment horizontal="right"/>
    </xf>
    <xf numFmtId="164" fontId="4" fillId="0" borderId="10" xfId="45" applyNumberFormat="1" applyFont="1" applyFill="1" applyBorder="1" applyAlignment="1">
      <alignment horizontal="right"/>
    </xf>
    <xf numFmtId="41" fontId="4" fillId="0" borderId="0" xfId="42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165" fontId="8" fillId="0" borderId="14" xfId="0" applyNumberFormat="1" applyFont="1" applyFill="1" applyBorder="1" applyAlignment="1">
      <alignment horizontal="center"/>
    </xf>
    <xf numFmtId="164" fontId="4" fillId="0" borderId="11" xfId="45" applyNumberFormat="1" applyFont="1" applyFill="1" applyBorder="1" applyAlignment="1">
      <alignment horizontal="right"/>
    </xf>
    <xf numFmtId="43" fontId="0" fillId="0" borderId="0" xfId="0" applyNumberForma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41" fontId="4" fillId="0" borderId="0" xfId="46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43" fontId="7" fillId="0" borderId="0" xfId="46" applyFont="1" applyFill="1" applyAlignment="1">
      <alignment horizontal="right"/>
    </xf>
    <xf numFmtId="43" fontId="7" fillId="0" borderId="0" xfId="46" applyFont="1" applyFill="1" applyBorder="1" applyAlignment="1">
      <alignment horizontal="right"/>
    </xf>
    <xf numFmtId="165" fontId="7" fillId="0" borderId="0" xfId="62" applyNumberFormat="1" applyFont="1" applyFill="1" applyAlignment="1">
      <alignment horizontal="center"/>
      <protection/>
    </xf>
    <xf numFmtId="164" fontId="7" fillId="0" borderId="10" xfId="46" applyNumberFormat="1" applyFont="1" applyFill="1" applyBorder="1" applyAlignment="1">
      <alignment horizontal="right"/>
    </xf>
    <xf numFmtId="165" fontId="7" fillId="0" borderId="0" xfId="62" applyNumberFormat="1" applyFont="1" applyFill="1" applyBorder="1" applyAlignment="1">
      <alignment horizontal="center"/>
      <protection/>
    </xf>
    <xf numFmtId="164" fontId="0" fillId="0" borderId="0" xfId="42" applyNumberFormat="1" applyFont="1" applyFill="1" applyBorder="1" applyAlignment="1">
      <alignment/>
    </xf>
    <xf numFmtId="164" fontId="0" fillId="0" borderId="14" xfId="42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64" fontId="4" fillId="0" borderId="0" xfId="42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43" fontId="0" fillId="0" borderId="0" xfId="42" applyFont="1" applyFill="1" applyBorder="1" applyAlignment="1">
      <alignment/>
    </xf>
    <xf numFmtId="164" fontId="0" fillId="0" borderId="0" xfId="47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5" fontId="0" fillId="0" borderId="0" xfId="62" applyNumberFormat="1" applyFont="1" applyFill="1" applyBorder="1" applyAlignment="1">
      <alignment horizontal="right"/>
      <protection/>
    </xf>
    <xf numFmtId="41" fontId="0" fillId="0" borderId="0" xfId="46" applyNumberFormat="1" applyFont="1" applyFill="1" applyBorder="1" applyAlignment="1">
      <alignment horizontal="right"/>
    </xf>
    <xf numFmtId="41" fontId="0" fillId="0" borderId="10" xfId="46" applyNumberFormat="1" applyFont="1" applyFill="1" applyBorder="1" applyAlignment="1">
      <alignment horizontal="right"/>
    </xf>
    <xf numFmtId="43" fontId="0" fillId="0" borderId="0" xfId="46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7" fontId="0" fillId="0" borderId="0" xfId="0" applyNumberFormat="1" applyFill="1" applyAlignment="1">
      <alignment/>
    </xf>
    <xf numFmtId="164" fontId="0" fillId="0" borderId="10" xfId="47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41" fontId="0" fillId="0" borderId="0" xfId="46" applyNumberFormat="1" applyFont="1" applyFill="1" applyBorder="1" applyAlignment="1">
      <alignment horizontal="right"/>
    </xf>
    <xf numFmtId="164" fontId="7" fillId="0" borderId="0" xfId="46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164" fontId="5" fillId="0" borderId="0" xfId="45" applyNumberFormat="1" applyFont="1" applyFill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7" fillId="33" borderId="0" xfId="42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164" fontId="12" fillId="0" borderId="0" xfId="0" applyNumberFormat="1" applyFont="1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14" xfId="46"/>
    <cellStyle name="Comma 3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5" xfId="61"/>
    <cellStyle name="Normal 6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SheetLayoutView="55" zoomScalePageLayoutView="0" workbookViewId="0" topLeftCell="A77">
      <selection activeCell="J87" sqref="J87"/>
    </sheetView>
  </sheetViews>
  <sheetFormatPr defaultColWidth="9.140625" defaultRowHeight="22.5" customHeight="1"/>
  <cols>
    <col min="1" max="1" width="35.8515625" style="78" customWidth="1"/>
    <col min="2" max="2" width="8.28125" style="2" customWidth="1"/>
    <col min="3" max="3" width="1.28515625" style="3" customWidth="1"/>
    <col min="4" max="4" width="14.00390625" style="3" customWidth="1"/>
    <col min="5" max="5" width="1.28515625" style="3" customWidth="1"/>
    <col min="6" max="6" width="14.00390625" style="3" customWidth="1"/>
    <col min="7" max="7" width="1.28515625" style="3" customWidth="1"/>
    <col min="8" max="8" width="14.00390625" style="3" customWidth="1"/>
    <col min="9" max="9" width="1.421875" style="3" customWidth="1"/>
    <col min="10" max="10" width="14.00390625" style="3" customWidth="1"/>
    <col min="11" max="11" width="18.7109375" style="8" customWidth="1"/>
    <col min="12" max="13" width="9.140625" style="3" customWidth="1"/>
    <col min="14" max="14" width="12.57421875" style="8" customWidth="1"/>
    <col min="15" max="16384" width="9.140625" style="3" customWidth="1"/>
  </cols>
  <sheetData>
    <row r="1" ht="22.5" customHeight="1">
      <c r="A1" s="75" t="s">
        <v>38</v>
      </c>
    </row>
    <row r="2" ht="22.5" customHeight="1">
      <c r="A2" s="75" t="s">
        <v>87</v>
      </c>
    </row>
    <row r="3" spans="1:10" ht="22.5" customHeight="1">
      <c r="A3" s="81"/>
      <c r="J3" s="154" t="s">
        <v>85</v>
      </c>
    </row>
    <row r="4" spans="2:10" ht="22.5" customHeight="1">
      <c r="B4" s="17"/>
      <c r="C4" s="17"/>
      <c r="D4" s="254" t="s">
        <v>39</v>
      </c>
      <c r="E4" s="254"/>
      <c r="F4" s="254"/>
      <c r="G4" s="79"/>
      <c r="H4" s="254" t="s">
        <v>37</v>
      </c>
      <c r="I4" s="254"/>
      <c r="J4" s="254"/>
    </row>
    <row r="5" spans="3:10" ht="22.5" customHeight="1">
      <c r="C5" s="80"/>
      <c r="D5" s="95" t="s">
        <v>221</v>
      </c>
      <c r="E5" s="80"/>
      <c r="F5" s="47" t="s">
        <v>134</v>
      </c>
      <c r="G5" s="47"/>
      <c r="H5" s="95" t="s">
        <v>221</v>
      </c>
      <c r="I5" s="80"/>
      <c r="J5" s="47" t="s">
        <v>134</v>
      </c>
    </row>
    <row r="6" spans="1:10" ht="22.5" customHeight="1">
      <c r="A6" s="75" t="s">
        <v>0</v>
      </c>
      <c r="B6" s="17" t="s">
        <v>1</v>
      </c>
      <c r="C6" s="80"/>
      <c r="D6" s="47">
        <v>2560</v>
      </c>
      <c r="E6" s="80"/>
      <c r="F6" s="95" t="s">
        <v>179</v>
      </c>
      <c r="G6" s="47"/>
      <c r="H6" s="47">
        <v>2560</v>
      </c>
      <c r="I6" s="80"/>
      <c r="J6" s="95" t="s">
        <v>179</v>
      </c>
    </row>
    <row r="7" spans="1:10" ht="22.5" customHeight="1">
      <c r="A7" s="75"/>
      <c r="B7" s="17"/>
      <c r="C7" s="80"/>
      <c r="D7" s="153" t="s">
        <v>193</v>
      </c>
      <c r="E7" s="80"/>
      <c r="F7" s="141"/>
      <c r="G7" s="47"/>
      <c r="H7" s="153" t="s">
        <v>193</v>
      </c>
      <c r="I7" s="80"/>
      <c r="J7" s="141"/>
    </row>
    <row r="8" spans="1:10" ht="22.5" customHeight="1">
      <c r="A8" s="75"/>
      <c r="B8" s="17"/>
      <c r="C8" s="80"/>
      <c r="D8" s="47"/>
      <c r="E8" s="80"/>
      <c r="F8" s="47"/>
      <c r="G8" s="47"/>
      <c r="H8" s="47"/>
      <c r="I8" s="80"/>
      <c r="J8" s="47"/>
    </row>
    <row r="9" spans="1:10" ht="22.5" customHeight="1">
      <c r="A9" s="96" t="s">
        <v>135</v>
      </c>
      <c r="C9" s="13"/>
      <c r="D9" s="36"/>
      <c r="E9" s="36"/>
      <c r="F9" s="36"/>
      <c r="G9" s="36"/>
      <c r="H9" s="36"/>
      <c r="I9" s="36"/>
      <c r="J9" s="36"/>
    </row>
    <row r="10" spans="1:10" ht="22.5" customHeight="1">
      <c r="A10" s="78" t="s">
        <v>2</v>
      </c>
      <c r="C10" s="13"/>
      <c r="D10" s="13">
        <v>26796922</v>
      </c>
      <c r="E10" s="13"/>
      <c r="F10" s="13">
        <v>34100378</v>
      </c>
      <c r="G10" s="13"/>
      <c r="H10" s="8">
        <v>4805315</v>
      </c>
      <c r="I10" s="13"/>
      <c r="J10" s="8">
        <v>9067360</v>
      </c>
    </row>
    <row r="11" spans="1:11" ht="22.5" customHeight="1">
      <c r="A11" s="78" t="s">
        <v>162</v>
      </c>
      <c r="C11" s="13"/>
      <c r="D11" s="13">
        <v>3489186</v>
      </c>
      <c r="E11" s="13"/>
      <c r="F11" s="13">
        <v>6756586</v>
      </c>
      <c r="G11" s="13"/>
      <c r="H11" s="97">
        <v>0</v>
      </c>
      <c r="I11" s="13"/>
      <c r="J11" s="97">
        <v>0</v>
      </c>
      <c r="K11" s="97"/>
    </row>
    <row r="12" spans="1:10" ht="22.5" customHeight="1">
      <c r="A12" s="78" t="s">
        <v>136</v>
      </c>
      <c r="B12" s="2">
        <v>5</v>
      </c>
      <c r="C12" s="13"/>
      <c r="D12" s="13">
        <v>34123479</v>
      </c>
      <c r="E12" s="13"/>
      <c r="F12" s="13">
        <v>30678922</v>
      </c>
      <c r="G12" s="13"/>
      <c r="H12" s="8">
        <v>4136816</v>
      </c>
      <c r="I12" s="13"/>
      <c r="J12" s="34">
        <v>3551428</v>
      </c>
    </row>
    <row r="13" spans="1:10" ht="22.5" customHeight="1">
      <c r="A13" s="88" t="s">
        <v>40</v>
      </c>
      <c r="B13" s="2">
        <v>4</v>
      </c>
      <c r="C13" s="13"/>
      <c r="D13" s="97">
        <v>0</v>
      </c>
      <c r="E13" s="13"/>
      <c r="F13" s="97">
        <v>0</v>
      </c>
      <c r="G13" s="13"/>
      <c r="H13" s="8">
        <v>39006000</v>
      </c>
      <c r="I13" s="13"/>
      <c r="J13" s="8">
        <v>34582797</v>
      </c>
    </row>
    <row r="14" spans="1:10" ht="22.5" customHeight="1">
      <c r="A14" s="88" t="s">
        <v>195</v>
      </c>
      <c r="C14" s="13"/>
      <c r="D14" s="97"/>
      <c r="E14" s="13"/>
      <c r="F14" s="97"/>
      <c r="G14" s="13"/>
      <c r="H14" s="8"/>
      <c r="I14" s="13"/>
      <c r="J14" s="8"/>
    </row>
    <row r="15" spans="1:11" ht="22.5" customHeight="1">
      <c r="A15" s="88" t="s">
        <v>170</v>
      </c>
      <c r="B15" s="2">
        <v>4</v>
      </c>
      <c r="C15" s="13"/>
      <c r="D15" s="13">
        <v>197690</v>
      </c>
      <c r="E15" s="13"/>
      <c r="F15" s="97" t="s">
        <v>100</v>
      </c>
      <c r="G15" s="13"/>
      <c r="H15" s="97" t="s">
        <v>100</v>
      </c>
      <c r="I15" s="13"/>
      <c r="J15" s="97" t="s">
        <v>100</v>
      </c>
      <c r="K15" s="97"/>
    </row>
    <row r="16" spans="1:10" ht="22.5" customHeight="1">
      <c r="A16" s="37" t="s">
        <v>45</v>
      </c>
      <c r="C16" s="13"/>
      <c r="D16" s="35"/>
      <c r="E16" s="13"/>
      <c r="F16" s="35"/>
      <c r="G16" s="13"/>
      <c r="H16" s="8"/>
      <c r="I16" s="13"/>
      <c r="J16" s="97"/>
    </row>
    <row r="17" spans="1:10" ht="22.5" customHeight="1">
      <c r="A17" s="37" t="s">
        <v>75</v>
      </c>
      <c r="B17" s="2">
        <v>4</v>
      </c>
      <c r="C17" s="13"/>
      <c r="D17" s="97">
        <v>0</v>
      </c>
      <c r="E17" s="13"/>
      <c r="F17" s="97">
        <v>0</v>
      </c>
      <c r="G17" s="13"/>
      <c r="H17" s="97">
        <v>0</v>
      </c>
      <c r="I17" s="13"/>
      <c r="J17" s="8">
        <v>866785</v>
      </c>
    </row>
    <row r="18" spans="1:10" ht="22.5" customHeight="1">
      <c r="A18" s="27" t="s">
        <v>3</v>
      </c>
      <c r="C18" s="13"/>
      <c r="D18" s="13">
        <v>49546219</v>
      </c>
      <c r="E18" s="13"/>
      <c r="F18" s="13">
        <v>54991065</v>
      </c>
      <c r="G18" s="13"/>
      <c r="H18" s="8">
        <v>3651970</v>
      </c>
      <c r="I18" s="13"/>
      <c r="J18" s="8">
        <v>3026138</v>
      </c>
    </row>
    <row r="19" spans="1:10" ht="22.5" customHeight="1">
      <c r="A19" s="31" t="s">
        <v>119</v>
      </c>
      <c r="C19" s="13"/>
      <c r="D19" s="13">
        <v>31043208</v>
      </c>
      <c r="E19" s="13"/>
      <c r="F19" s="13">
        <v>29177777</v>
      </c>
      <c r="G19" s="13"/>
      <c r="H19" s="8">
        <v>1553995</v>
      </c>
      <c r="I19" s="13"/>
      <c r="J19" s="8">
        <v>1153521</v>
      </c>
    </row>
    <row r="20" spans="1:11" ht="22.5" customHeight="1">
      <c r="A20" s="27" t="s">
        <v>80</v>
      </c>
      <c r="C20" s="13"/>
      <c r="D20" s="13">
        <v>5437468</v>
      </c>
      <c r="E20" s="13"/>
      <c r="F20" s="13">
        <v>3440623</v>
      </c>
      <c r="G20" s="13"/>
      <c r="H20" s="97">
        <v>0</v>
      </c>
      <c r="I20" s="13"/>
      <c r="J20" s="97">
        <v>0</v>
      </c>
      <c r="K20" s="97"/>
    </row>
    <row r="21" spans="1:10" ht="22.5" customHeight="1">
      <c r="A21" s="27" t="s">
        <v>81</v>
      </c>
      <c r="C21" s="13"/>
      <c r="D21" s="13">
        <v>2722367</v>
      </c>
      <c r="E21" s="13"/>
      <c r="F21" s="13">
        <v>2127342</v>
      </c>
      <c r="G21" s="13"/>
      <c r="H21" s="8">
        <v>192272</v>
      </c>
      <c r="I21" s="13"/>
      <c r="J21" s="8">
        <v>199387</v>
      </c>
    </row>
    <row r="22" spans="1:10" ht="22.5" customHeight="1">
      <c r="A22" s="31" t="s">
        <v>128</v>
      </c>
      <c r="B22" s="2">
        <v>4</v>
      </c>
      <c r="C22" s="13"/>
      <c r="D22" s="13">
        <v>280075</v>
      </c>
      <c r="E22" s="13"/>
      <c r="F22" s="13">
        <v>176668</v>
      </c>
      <c r="G22" s="13"/>
      <c r="H22" s="8">
        <v>3863412</v>
      </c>
      <c r="I22" s="13"/>
      <c r="J22" s="97">
        <v>0</v>
      </c>
    </row>
    <row r="23" spans="1:10" ht="22.5" customHeight="1">
      <c r="A23" s="78" t="s">
        <v>76</v>
      </c>
      <c r="C23" s="13"/>
      <c r="D23" s="99"/>
      <c r="E23" s="13"/>
      <c r="F23" s="99"/>
      <c r="G23" s="13"/>
      <c r="H23" s="8"/>
      <c r="I23" s="13"/>
      <c r="J23" s="8"/>
    </row>
    <row r="24" spans="1:11" ht="22.5" customHeight="1">
      <c r="A24" s="27" t="s">
        <v>77</v>
      </c>
      <c r="C24" s="13"/>
      <c r="D24" s="13">
        <v>1080604</v>
      </c>
      <c r="E24" s="13"/>
      <c r="F24" s="13">
        <v>1472236</v>
      </c>
      <c r="G24" s="13"/>
      <c r="H24" s="97">
        <v>0</v>
      </c>
      <c r="I24" s="13"/>
      <c r="J24" s="97">
        <v>0</v>
      </c>
      <c r="K24" s="97"/>
    </row>
    <row r="25" spans="1:10" ht="22.5" customHeight="1">
      <c r="A25" s="27" t="s">
        <v>4</v>
      </c>
      <c r="C25" s="13"/>
      <c r="D25" s="100">
        <v>4955084</v>
      </c>
      <c r="E25" s="13"/>
      <c r="F25" s="100">
        <v>3447272</v>
      </c>
      <c r="G25" s="13"/>
      <c r="H25" s="26">
        <v>404707</v>
      </c>
      <c r="I25" s="13"/>
      <c r="J25" s="26">
        <v>235587</v>
      </c>
    </row>
    <row r="26" spans="1:14" s="4" customFormat="1" ht="22.5" customHeight="1">
      <c r="A26" s="81" t="s">
        <v>5</v>
      </c>
      <c r="B26" s="12"/>
      <c r="C26" s="16"/>
      <c r="D26" s="83">
        <f>SUM(D9:D25)</f>
        <v>159672302</v>
      </c>
      <c r="E26" s="16"/>
      <c r="F26" s="83">
        <f>SUM(F9:F25)</f>
        <v>166368869</v>
      </c>
      <c r="G26" s="16"/>
      <c r="H26" s="83">
        <f>SUM(H10:H25)</f>
        <v>57614487</v>
      </c>
      <c r="I26" s="16"/>
      <c r="J26" s="83">
        <f>SUM(J10:J25)</f>
        <v>52683003</v>
      </c>
      <c r="K26" s="9"/>
      <c r="N26" s="9"/>
    </row>
    <row r="27" spans="1:14" s="4" customFormat="1" ht="22.5" customHeight="1">
      <c r="A27" s="81"/>
      <c r="B27" s="12"/>
      <c r="C27" s="16"/>
      <c r="D27" s="57"/>
      <c r="E27" s="16"/>
      <c r="F27" s="57"/>
      <c r="G27" s="16"/>
      <c r="H27" s="57"/>
      <c r="I27" s="16"/>
      <c r="J27" s="57"/>
      <c r="K27" s="9"/>
      <c r="N27" s="9"/>
    </row>
    <row r="28" ht="22.5" customHeight="1">
      <c r="A28" s="75" t="s">
        <v>38</v>
      </c>
    </row>
    <row r="29" ht="22.5" customHeight="1">
      <c r="A29" s="75" t="s">
        <v>87</v>
      </c>
    </row>
    <row r="30" spans="1:10" ht="22.5" customHeight="1">
      <c r="A30" s="81"/>
      <c r="J30" s="154" t="s">
        <v>85</v>
      </c>
    </row>
    <row r="31" spans="2:10" ht="22.5" customHeight="1">
      <c r="B31" s="17"/>
      <c r="C31" s="17"/>
      <c r="D31" s="254" t="s">
        <v>39</v>
      </c>
      <c r="E31" s="254"/>
      <c r="F31" s="254"/>
      <c r="G31" s="79"/>
      <c r="H31" s="254" t="s">
        <v>37</v>
      </c>
      <c r="I31" s="254"/>
      <c r="J31" s="254"/>
    </row>
    <row r="32" spans="1:10" ht="22.5" customHeight="1">
      <c r="A32" s="3"/>
      <c r="B32" s="3"/>
      <c r="C32" s="80"/>
      <c r="D32" s="95" t="s">
        <v>221</v>
      </c>
      <c r="E32" s="80"/>
      <c r="F32" s="47" t="s">
        <v>134</v>
      </c>
      <c r="G32" s="47"/>
      <c r="H32" s="95" t="s">
        <v>221</v>
      </c>
      <c r="I32" s="80"/>
      <c r="J32" s="47" t="s">
        <v>134</v>
      </c>
    </row>
    <row r="33" spans="1:10" ht="22.5" customHeight="1">
      <c r="A33" s="75" t="s">
        <v>82</v>
      </c>
      <c r="B33" s="17" t="s">
        <v>1</v>
      </c>
      <c r="C33" s="80"/>
      <c r="D33" s="47">
        <v>2560</v>
      </c>
      <c r="E33" s="80"/>
      <c r="F33" s="95" t="s">
        <v>179</v>
      </c>
      <c r="G33" s="47"/>
      <c r="H33" s="47">
        <v>2560</v>
      </c>
      <c r="I33" s="80"/>
      <c r="J33" s="95" t="s">
        <v>179</v>
      </c>
    </row>
    <row r="34" spans="1:10" ht="22.5" customHeight="1">
      <c r="A34" s="75"/>
      <c r="B34" s="17"/>
      <c r="C34" s="80"/>
      <c r="D34" s="52" t="s">
        <v>193</v>
      </c>
      <c r="E34" s="80"/>
      <c r="F34" s="141"/>
      <c r="G34" s="47"/>
      <c r="H34" s="52" t="s">
        <v>193</v>
      </c>
      <c r="I34" s="80"/>
      <c r="J34" s="141"/>
    </row>
    <row r="35" spans="1:10" ht="22.5" customHeight="1">
      <c r="A35" s="75"/>
      <c r="B35" s="17"/>
      <c r="C35" s="80"/>
      <c r="D35" s="47"/>
      <c r="E35" s="80"/>
      <c r="F35" s="47"/>
      <c r="G35" s="47"/>
      <c r="H35" s="47"/>
      <c r="I35" s="80"/>
      <c r="J35" s="47"/>
    </row>
    <row r="36" spans="1:10" ht="22.5" customHeight="1">
      <c r="A36" s="96" t="s">
        <v>6</v>
      </c>
      <c r="C36" s="13"/>
      <c r="D36" s="36"/>
      <c r="E36" s="36"/>
      <c r="F36" s="36"/>
      <c r="G36" s="36"/>
      <c r="H36" s="36"/>
      <c r="I36" s="36"/>
      <c r="J36" s="36"/>
    </row>
    <row r="37" spans="1:10" ht="22.5" customHeight="1">
      <c r="A37" s="37" t="s">
        <v>88</v>
      </c>
      <c r="B37" s="2">
        <v>6</v>
      </c>
      <c r="C37" s="13"/>
      <c r="D37" s="25">
        <v>5491564</v>
      </c>
      <c r="E37" s="36"/>
      <c r="F37" s="25">
        <v>5265228</v>
      </c>
      <c r="G37" s="36"/>
      <c r="H37" s="38" t="s">
        <v>100</v>
      </c>
      <c r="I37" s="36"/>
      <c r="J37" s="38" t="s">
        <v>100</v>
      </c>
    </row>
    <row r="38" spans="1:10" ht="22.5" customHeight="1">
      <c r="A38" s="88" t="s">
        <v>62</v>
      </c>
      <c r="B38" s="2">
        <v>7</v>
      </c>
      <c r="C38" s="13"/>
      <c r="D38" s="38" t="s">
        <v>100</v>
      </c>
      <c r="E38" s="13"/>
      <c r="F38" s="38" t="s">
        <v>100</v>
      </c>
      <c r="G38" s="13"/>
      <c r="H38" s="23">
        <v>132918808</v>
      </c>
      <c r="I38" s="13"/>
      <c r="J38" s="23">
        <v>120795534</v>
      </c>
    </row>
    <row r="39" spans="1:10" ht="22.5" customHeight="1">
      <c r="A39" s="138" t="s">
        <v>171</v>
      </c>
      <c r="B39" s="2">
        <v>8</v>
      </c>
      <c r="C39" s="13"/>
      <c r="D39" s="25">
        <v>83466359</v>
      </c>
      <c r="E39" s="13"/>
      <c r="F39" s="25">
        <v>75785532</v>
      </c>
      <c r="G39" s="13"/>
      <c r="H39" s="36">
        <v>334809</v>
      </c>
      <c r="I39" s="13"/>
      <c r="J39" s="36">
        <v>334809</v>
      </c>
    </row>
    <row r="40" spans="1:10" ht="22.5" customHeight="1">
      <c r="A40" s="37" t="s">
        <v>172</v>
      </c>
      <c r="B40" s="2">
        <v>9</v>
      </c>
      <c r="C40" s="13"/>
      <c r="D40" s="25">
        <v>6756809</v>
      </c>
      <c r="E40" s="13"/>
      <c r="F40" s="25">
        <v>4581774</v>
      </c>
      <c r="G40" s="13"/>
      <c r="H40" s="38">
        <v>1882164</v>
      </c>
      <c r="I40" s="36"/>
      <c r="J40" s="38" t="s">
        <v>100</v>
      </c>
    </row>
    <row r="41" spans="1:11" ht="22.5" customHeight="1">
      <c r="A41" s="37" t="s">
        <v>63</v>
      </c>
      <c r="B41" s="2">
        <v>10</v>
      </c>
      <c r="C41" s="13"/>
      <c r="D41" s="8">
        <v>1556749</v>
      </c>
      <c r="E41" s="13"/>
      <c r="F41" s="8">
        <v>1604989</v>
      </c>
      <c r="G41" s="13"/>
      <c r="H41" s="38">
        <v>678170</v>
      </c>
      <c r="I41" s="13"/>
      <c r="J41" s="36">
        <v>678170</v>
      </c>
      <c r="K41" s="36"/>
    </row>
    <row r="42" spans="1:10" ht="22.5" customHeight="1">
      <c r="A42" s="37" t="s">
        <v>122</v>
      </c>
      <c r="C42" s="13"/>
      <c r="D42" s="8">
        <v>34433</v>
      </c>
      <c r="E42" s="13"/>
      <c r="F42" s="8">
        <v>420565</v>
      </c>
      <c r="G42" s="13"/>
      <c r="H42" s="38" t="s">
        <v>100</v>
      </c>
      <c r="I42" s="36"/>
      <c r="J42" s="38" t="s">
        <v>100</v>
      </c>
    </row>
    <row r="43" spans="1:10" ht="22.5" customHeight="1">
      <c r="A43" s="78" t="s">
        <v>45</v>
      </c>
      <c r="B43" s="2">
        <v>4</v>
      </c>
      <c r="C43" s="13"/>
      <c r="D43" s="38" t="s">
        <v>100</v>
      </c>
      <c r="E43" s="13"/>
      <c r="F43" s="38" t="s">
        <v>100</v>
      </c>
      <c r="G43" s="13"/>
      <c r="H43" s="38">
        <v>18173580</v>
      </c>
      <c r="I43" s="13"/>
      <c r="J43" s="36">
        <v>6012844</v>
      </c>
    </row>
    <row r="44" spans="1:10" ht="22.5" customHeight="1">
      <c r="A44" s="37" t="s">
        <v>89</v>
      </c>
      <c r="C44" s="13"/>
      <c r="D44" s="8">
        <v>1380213</v>
      </c>
      <c r="E44" s="13"/>
      <c r="F44" s="8">
        <v>1371945</v>
      </c>
      <c r="G44" s="13"/>
      <c r="H44" s="36">
        <v>199863</v>
      </c>
      <c r="I44" s="13"/>
      <c r="J44" s="36">
        <v>199863</v>
      </c>
    </row>
    <row r="45" spans="1:10" ht="22.5" customHeight="1">
      <c r="A45" s="37" t="s">
        <v>33</v>
      </c>
      <c r="C45" s="23"/>
      <c r="D45" s="8">
        <v>183833931</v>
      </c>
      <c r="E45" s="23"/>
      <c r="F45" s="8">
        <v>176176780</v>
      </c>
      <c r="G45" s="23"/>
      <c r="H45" s="38">
        <v>16828459</v>
      </c>
      <c r="I45" s="23"/>
      <c r="J45" s="36">
        <v>17071785</v>
      </c>
    </row>
    <row r="46" spans="1:10" ht="22.5" customHeight="1">
      <c r="A46" s="31" t="s">
        <v>120</v>
      </c>
      <c r="C46" s="23"/>
      <c r="D46" s="8">
        <v>7800908</v>
      </c>
      <c r="E46" s="23"/>
      <c r="F46" s="8">
        <v>7524720</v>
      </c>
      <c r="G46" s="23"/>
      <c r="H46" s="38" t="s">
        <v>100</v>
      </c>
      <c r="I46" s="36"/>
      <c r="J46" s="38" t="s">
        <v>100</v>
      </c>
    </row>
    <row r="47" spans="1:10" ht="22.5" customHeight="1">
      <c r="A47" s="37" t="s">
        <v>90</v>
      </c>
      <c r="C47" s="23"/>
      <c r="D47" s="8">
        <v>101554586</v>
      </c>
      <c r="E47" s="23"/>
      <c r="F47" s="8">
        <v>107491745</v>
      </c>
      <c r="G47" s="23"/>
      <c r="H47" s="38" t="s">
        <v>100</v>
      </c>
      <c r="I47" s="36"/>
      <c r="J47" s="38" t="s">
        <v>100</v>
      </c>
    </row>
    <row r="48" spans="1:10" ht="22.5" customHeight="1">
      <c r="A48" s="37" t="s">
        <v>137</v>
      </c>
      <c r="C48" s="13"/>
      <c r="D48" s="8">
        <v>17025635</v>
      </c>
      <c r="E48" s="13"/>
      <c r="F48" s="8">
        <v>18688277</v>
      </c>
      <c r="G48" s="13"/>
      <c r="H48" s="13">
        <v>35590</v>
      </c>
      <c r="I48" s="13"/>
      <c r="J48" s="13">
        <v>39573</v>
      </c>
    </row>
    <row r="49" spans="1:10" ht="22.5" customHeight="1">
      <c r="A49" s="78" t="s">
        <v>76</v>
      </c>
      <c r="C49" s="13"/>
      <c r="D49" s="8"/>
      <c r="E49" s="13"/>
      <c r="F49" s="8"/>
      <c r="G49" s="13"/>
      <c r="H49" s="13"/>
      <c r="I49" s="13"/>
      <c r="J49" s="13"/>
    </row>
    <row r="50" spans="1:10" ht="22.5" customHeight="1">
      <c r="A50" s="27" t="s">
        <v>77</v>
      </c>
      <c r="C50" s="8"/>
      <c r="D50" s="8">
        <v>2600</v>
      </c>
      <c r="E50" s="8"/>
      <c r="F50" s="8">
        <v>1076</v>
      </c>
      <c r="G50" s="8"/>
      <c r="H50" s="38" t="s">
        <v>100</v>
      </c>
      <c r="I50" s="36"/>
      <c r="J50" s="38" t="s">
        <v>100</v>
      </c>
    </row>
    <row r="51" spans="1:10" ht="22.5" customHeight="1">
      <c r="A51" s="78" t="s">
        <v>138</v>
      </c>
      <c r="C51" s="13"/>
      <c r="D51" s="8">
        <v>4255497</v>
      </c>
      <c r="E51" s="13"/>
      <c r="F51" s="8">
        <v>3302684</v>
      </c>
      <c r="G51" s="13"/>
      <c r="H51" s="84">
        <v>2855138</v>
      </c>
      <c r="I51" s="13"/>
      <c r="J51" s="84">
        <v>2331312</v>
      </c>
    </row>
    <row r="52" spans="1:10" ht="22.5" customHeight="1">
      <c r="A52" s="37" t="s">
        <v>177</v>
      </c>
      <c r="C52" s="13"/>
      <c r="D52" s="8">
        <v>7657137</v>
      </c>
      <c r="E52" s="13"/>
      <c r="F52" s="8">
        <v>7728437</v>
      </c>
      <c r="G52" s="13"/>
      <c r="H52" s="38" t="s">
        <v>100</v>
      </c>
      <c r="I52" s="36"/>
      <c r="J52" s="38" t="s">
        <v>100</v>
      </c>
    </row>
    <row r="53" spans="1:10" ht="22.5" customHeight="1">
      <c r="A53" s="78" t="s">
        <v>7</v>
      </c>
      <c r="C53" s="13"/>
      <c r="D53" s="26">
        <v>3094997</v>
      </c>
      <c r="E53" s="13"/>
      <c r="F53" s="26">
        <v>5866409</v>
      </c>
      <c r="G53" s="13"/>
      <c r="H53" s="14">
        <v>136472</v>
      </c>
      <c r="I53" s="13"/>
      <c r="J53" s="14">
        <v>223586</v>
      </c>
    </row>
    <row r="54" spans="1:14" s="4" customFormat="1" ht="22.5" customHeight="1">
      <c r="A54" s="81" t="s">
        <v>8</v>
      </c>
      <c r="B54" s="12"/>
      <c r="C54" s="16"/>
      <c r="D54" s="83">
        <f>SUM(D37:D53)</f>
        <v>423911418</v>
      </c>
      <c r="E54" s="16"/>
      <c r="F54" s="83">
        <f>SUM(F37:F53)</f>
        <v>415810161</v>
      </c>
      <c r="G54" s="16"/>
      <c r="H54" s="83">
        <f>SUM(H37:H53)</f>
        <v>174043053</v>
      </c>
      <c r="I54" s="16"/>
      <c r="J54" s="83">
        <f>SUM(J37:J53)</f>
        <v>147687476</v>
      </c>
      <c r="K54" s="9"/>
      <c r="N54" s="9"/>
    </row>
    <row r="55" spans="1:14" s="4" customFormat="1" ht="22.5" customHeight="1">
      <c r="A55" s="81"/>
      <c r="B55" s="12"/>
      <c r="C55" s="16"/>
      <c r="D55" s="16"/>
      <c r="E55" s="16"/>
      <c r="F55" s="16"/>
      <c r="G55" s="16"/>
      <c r="H55" s="16"/>
      <c r="I55" s="16"/>
      <c r="J55" s="16"/>
      <c r="K55" s="9"/>
      <c r="N55" s="9"/>
    </row>
    <row r="56" spans="1:14" s="4" customFormat="1" ht="22.5" customHeight="1" thickBot="1">
      <c r="A56" s="81" t="s">
        <v>9</v>
      </c>
      <c r="B56" s="12"/>
      <c r="C56" s="16"/>
      <c r="D56" s="102">
        <f>+D54+D26</f>
        <v>583583720</v>
      </c>
      <c r="E56" s="16"/>
      <c r="F56" s="102">
        <f>+F54+F26</f>
        <v>582179030</v>
      </c>
      <c r="G56" s="16"/>
      <c r="H56" s="102">
        <f>+H54+H26</f>
        <v>231657540</v>
      </c>
      <c r="I56" s="16"/>
      <c r="J56" s="102">
        <f>+J54+J26</f>
        <v>200370479</v>
      </c>
      <c r="K56" s="209"/>
      <c r="N56" s="9"/>
    </row>
    <row r="57" spans="1:14" s="4" customFormat="1" ht="22.5" customHeight="1" thickTop="1">
      <c r="A57" s="81"/>
      <c r="B57" s="12"/>
      <c r="C57" s="16"/>
      <c r="D57" s="57"/>
      <c r="E57" s="16"/>
      <c r="F57" s="57"/>
      <c r="G57" s="16"/>
      <c r="H57" s="57"/>
      <c r="I57" s="16"/>
      <c r="J57" s="57"/>
      <c r="K57" s="9"/>
      <c r="N57" s="9"/>
    </row>
    <row r="58" ht="22.5" customHeight="1">
      <c r="A58" s="75" t="s">
        <v>38</v>
      </c>
    </row>
    <row r="59" ht="22.5" customHeight="1">
      <c r="A59" s="75" t="s">
        <v>87</v>
      </c>
    </row>
    <row r="60" spans="1:10" ht="22.5" customHeight="1">
      <c r="A60" s="81"/>
      <c r="J60" s="154" t="s">
        <v>85</v>
      </c>
    </row>
    <row r="61" spans="2:10" ht="22.5" customHeight="1">
      <c r="B61" s="17"/>
      <c r="C61" s="17"/>
      <c r="D61" s="254" t="s">
        <v>39</v>
      </c>
      <c r="E61" s="254"/>
      <c r="F61" s="254"/>
      <c r="G61" s="79"/>
      <c r="H61" s="254" t="s">
        <v>37</v>
      </c>
      <c r="I61" s="254"/>
      <c r="J61" s="254"/>
    </row>
    <row r="62" spans="1:10" ht="22.5" customHeight="1">
      <c r="A62" s="3"/>
      <c r="B62" s="3"/>
      <c r="C62" s="80"/>
      <c r="D62" s="95" t="s">
        <v>221</v>
      </c>
      <c r="E62" s="80"/>
      <c r="F62" s="47" t="s">
        <v>134</v>
      </c>
      <c r="G62" s="47"/>
      <c r="H62" s="95" t="s">
        <v>221</v>
      </c>
      <c r="I62" s="80"/>
      <c r="J62" s="47" t="s">
        <v>134</v>
      </c>
    </row>
    <row r="63" spans="1:10" ht="22.5" customHeight="1">
      <c r="A63" s="75" t="s">
        <v>10</v>
      </c>
      <c r="B63" s="17" t="s">
        <v>1</v>
      </c>
      <c r="C63" s="80"/>
      <c r="D63" s="47">
        <v>2560</v>
      </c>
      <c r="E63" s="80"/>
      <c r="F63" s="95" t="s">
        <v>179</v>
      </c>
      <c r="G63" s="47"/>
      <c r="H63" s="47">
        <v>2560</v>
      </c>
      <c r="I63" s="80"/>
      <c r="J63" s="95" t="s">
        <v>179</v>
      </c>
    </row>
    <row r="64" spans="1:10" ht="22.5" customHeight="1">
      <c r="A64" s="75" t="s">
        <v>53</v>
      </c>
      <c r="B64" s="17"/>
      <c r="C64" s="80"/>
      <c r="D64" s="52" t="s">
        <v>193</v>
      </c>
      <c r="E64" s="80"/>
      <c r="F64" s="141"/>
      <c r="G64" s="47"/>
      <c r="H64" s="52" t="s">
        <v>193</v>
      </c>
      <c r="I64" s="80"/>
      <c r="J64" s="141"/>
    </row>
    <row r="65" spans="2:10" ht="22.5" customHeight="1">
      <c r="B65" s="17"/>
      <c r="C65" s="49"/>
      <c r="D65" s="71"/>
      <c r="E65" s="49"/>
      <c r="F65" s="71"/>
      <c r="G65" s="47"/>
      <c r="H65" s="71"/>
      <c r="I65" s="49"/>
      <c r="J65" s="71"/>
    </row>
    <row r="66" spans="1:10" ht="22.5" customHeight="1">
      <c r="A66" s="96" t="s">
        <v>11</v>
      </c>
      <c r="B66" s="17"/>
      <c r="C66" s="13"/>
      <c r="D66" s="36"/>
      <c r="E66" s="36"/>
      <c r="F66" s="36"/>
      <c r="G66" s="36"/>
      <c r="H66" s="36"/>
      <c r="I66" s="36"/>
      <c r="J66" s="36"/>
    </row>
    <row r="67" spans="1:10" ht="22.5" customHeight="1">
      <c r="A67" s="78" t="s">
        <v>54</v>
      </c>
      <c r="C67" s="86"/>
      <c r="D67" s="86"/>
      <c r="E67" s="86"/>
      <c r="F67" s="86"/>
      <c r="G67" s="86"/>
      <c r="H67" s="86"/>
      <c r="I67" s="86"/>
      <c r="J67" s="86"/>
    </row>
    <row r="68" spans="1:10" ht="22.5" customHeight="1">
      <c r="A68" s="37" t="s">
        <v>139</v>
      </c>
      <c r="C68" s="13"/>
      <c r="D68" s="268">
        <v>62268566</v>
      </c>
      <c r="E68" s="269"/>
      <c r="F68" s="268">
        <v>68389281</v>
      </c>
      <c r="G68" s="13"/>
      <c r="H68" s="13">
        <v>2909</v>
      </c>
      <c r="I68" s="13"/>
      <c r="J68" s="13">
        <v>6629</v>
      </c>
    </row>
    <row r="69" spans="1:10" ht="22.5" customHeight="1">
      <c r="A69" s="37" t="s">
        <v>124</v>
      </c>
      <c r="C69" s="13"/>
      <c r="D69" s="268">
        <v>34492042</v>
      </c>
      <c r="E69" s="269"/>
      <c r="F69" s="268">
        <v>43562400</v>
      </c>
      <c r="G69" s="13"/>
      <c r="H69" s="13">
        <v>18291300</v>
      </c>
      <c r="I69" s="13"/>
      <c r="J69" s="103">
        <v>21055490</v>
      </c>
    </row>
    <row r="70" spans="1:10" ht="22.5" customHeight="1">
      <c r="A70" s="78" t="s">
        <v>42</v>
      </c>
      <c r="B70" s="2">
        <v>12</v>
      </c>
      <c r="C70" s="13"/>
      <c r="D70" s="8">
        <v>28074634</v>
      </c>
      <c r="E70" s="13"/>
      <c r="F70" s="8">
        <v>31561944</v>
      </c>
      <c r="G70" s="13"/>
      <c r="H70" s="13">
        <v>1570109</v>
      </c>
      <c r="I70" s="13"/>
      <c r="J70" s="13">
        <v>1358257</v>
      </c>
    </row>
    <row r="71" spans="1:10" ht="22.5" customHeight="1">
      <c r="A71" s="37" t="s">
        <v>174</v>
      </c>
      <c r="B71" s="2">
        <v>4</v>
      </c>
      <c r="C71" s="13"/>
      <c r="D71" s="103">
        <v>546905</v>
      </c>
      <c r="E71" s="13"/>
      <c r="F71" s="8">
        <v>290600</v>
      </c>
      <c r="G71" s="13"/>
      <c r="H71" s="99" t="s">
        <v>100</v>
      </c>
      <c r="I71" s="13"/>
      <c r="J71" s="99" t="s">
        <v>100</v>
      </c>
    </row>
    <row r="72" spans="1:10" ht="22.5" customHeight="1">
      <c r="A72" s="37" t="s">
        <v>55</v>
      </c>
      <c r="C72" s="13"/>
      <c r="E72" s="13"/>
      <c r="G72" s="13"/>
      <c r="H72" s="84"/>
      <c r="I72" s="13"/>
      <c r="J72" s="84"/>
    </row>
    <row r="73" spans="1:10" ht="22.5" customHeight="1">
      <c r="A73" s="37" t="s">
        <v>41</v>
      </c>
      <c r="C73" s="13"/>
      <c r="D73" s="270">
        <v>27965844</v>
      </c>
      <c r="E73" s="269"/>
      <c r="F73" s="270">
        <v>23189797</v>
      </c>
      <c r="G73" s="13"/>
      <c r="H73" s="84">
        <v>14000000</v>
      </c>
      <c r="I73" s="13"/>
      <c r="J73" s="84">
        <v>8849628</v>
      </c>
    </row>
    <row r="74" spans="1:10" ht="22.5" customHeight="1">
      <c r="A74" s="78" t="s">
        <v>57</v>
      </c>
      <c r="C74" s="13"/>
      <c r="D74" s="11">
        <v>13204857</v>
      </c>
      <c r="E74" s="13"/>
      <c r="F74" s="11">
        <v>10583205</v>
      </c>
      <c r="G74" s="13"/>
      <c r="H74" s="13">
        <v>621521</v>
      </c>
      <c r="I74" s="13"/>
      <c r="J74" s="13">
        <v>165877</v>
      </c>
    </row>
    <row r="75" spans="1:10" ht="22.5" customHeight="1">
      <c r="A75" s="78" t="s">
        <v>34</v>
      </c>
      <c r="C75" s="13"/>
      <c r="D75" s="8">
        <v>1368090</v>
      </c>
      <c r="E75" s="13"/>
      <c r="F75" s="8">
        <v>1832589</v>
      </c>
      <c r="G75" s="13"/>
      <c r="H75" s="99" t="s">
        <v>100</v>
      </c>
      <c r="I75" s="13"/>
      <c r="J75" s="99" t="s">
        <v>100</v>
      </c>
    </row>
    <row r="76" spans="1:10" ht="22.5" customHeight="1">
      <c r="A76" s="78" t="s">
        <v>12</v>
      </c>
      <c r="B76" s="2" t="s">
        <v>53</v>
      </c>
      <c r="C76" s="13"/>
      <c r="D76" s="26">
        <v>9842399</v>
      </c>
      <c r="E76" s="13"/>
      <c r="F76" s="26">
        <v>11088686</v>
      </c>
      <c r="G76" s="13"/>
      <c r="H76" s="14">
        <v>1629446</v>
      </c>
      <c r="I76" s="13"/>
      <c r="J76" s="14">
        <v>1658640</v>
      </c>
    </row>
    <row r="77" spans="1:14" s="4" customFormat="1" ht="22.5" customHeight="1">
      <c r="A77" s="81" t="s">
        <v>13</v>
      </c>
      <c r="B77" s="12"/>
      <c r="C77" s="16"/>
      <c r="D77" s="83">
        <f>SUM(D68:D76)</f>
        <v>177763337</v>
      </c>
      <c r="E77" s="16"/>
      <c r="F77" s="83">
        <f>SUM(F68:F76)</f>
        <v>190498502</v>
      </c>
      <c r="G77" s="16"/>
      <c r="H77" s="83">
        <f>SUM(H68:H76)</f>
        <v>36115285</v>
      </c>
      <c r="I77" s="16"/>
      <c r="J77" s="83">
        <f>SUM(J68:J76)</f>
        <v>33094521</v>
      </c>
      <c r="K77" s="9"/>
      <c r="N77" s="9"/>
    </row>
    <row r="78" spans="3:10" ht="22.5" customHeight="1">
      <c r="C78" s="13"/>
      <c r="D78" s="13"/>
      <c r="E78" s="13"/>
      <c r="F78" s="13"/>
      <c r="G78" s="13"/>
      <c r="H78" s="13"/>
      <c r="I78" s="13"/>
      <c r="J78" s="13"/>
    </row>
    <row r="79" spans="1:10" ht="22.5" customHeight="1">
      <c r="A79" s="96" t="s">
        <v>140</v>
      </c>
      <c r="C79" s="13"/>
      <c r="D79" s="13"/>
      <c r="E79" s="13"/>
      <c r="F79" s="13"/>
      <c r="G79" s="13"/>
      <c r="H79" s="13"/>
      <c r="I79" s="13"/>
      <c r="J79" s="13"/>
    </row>
    <row r="80" spans="1:10" ht="22.5" customHeight="1">
      <c r="A80" s="78" t="s">
        <v>43</v>
      </c>
      <c r="C80" s="13"/>
      <c r="D80" s="269">
        <v>160051086</v>
      </c>
      <c r="E80" s="269"/>
      <c r="F80" s="269">
        <v>177295450</v>
      </c>
      <c r="G80" s="13"/>
      <c r="H80" s="8">
        <v>64000000</v>
      </c>
      <c r="I80" s="13"/>
      <c r="J80" s="8">
        <v>73000000</v>
      </c>
    </row>
    <row r="81" spans="1:10" ht="22.5" customHeight="1">
      <c r="A81" s="78" t="s">
        <v>142</v>
      </c>
      <c r="B81" s="36"/>
      <c r="C81" s="36"/>
      <c r="D81" s="187">
        <v>12822055</v>
      </c>
      <c r="E81" s="36"/>
      <c r="F81" s="36">
        <v>13680506</v>
      </c>
      <c r="G81" s="36"/>
      <c r="H81" s="140" t="s">
        <v>100</v>
      </c>
      <c r="I81" s="99"/>
      <c r="J81" s="140" t="s">
        <v>100</v>
      </c>
    </row>
    <row r="82" spans="1:10" ht="22.5" customHeight="1">
      <c r="A82" s="37" t="s">
        <v>123</v>
      </c>
      <c r="C82" s="36"/>
      <c r="D82" s="187">
        <v>5853932</v>
      </c>
      <c r="E82" s="36"/>
      <c r="F82" s="36">
        <v>5484489</v>
      </c>
      <c r="G82" s="36"/>
      <c r="H82" s="184">
        <v>1649301</v>
      </c>
      <c r="I82" s="36"/>
      <c r="J82" s="97">
        <v>1531137</v>
      </c>
    </row>
    <row r="83" spans="1:10" ht="22.5" customHeight="1">
      <c r="A83" s="78" t="s">
        <v>141</v>
      </c>
      <c r="C83" s="36"/>
      <c r="D83" s="159">
        <v>1449441</v>
      </c>
      <c r="E83" s="36"/>
      <c r="F83" s="159">
        <v>1513673</v>
      </c>
      <c r="G83" s="36"/>
      <c r="H83" s="157" t="s">
        <v>100</v>
      </c>
      <c r="I83" s="25"/>
      <c r="J83" s="157" t="s">
        <v>100</v>
      </c>
    </row>
    <row r="84" spans="1:14" s="4" customFormat="1" ht="22.5" customHeight="1">
      <c r="A84" s="81" t="s">
        <v>14</v>
      </c>
      <c r="B84" s="12"/>
      <c r="C84" s="16"/>
      <c r="D84" s="73">
        <f>SUM(D80:D83)</f>
        <v>180176514</v>
      </c>
      <c r="E84" s="16"/>
      <c r="F84" s="73">
        <f>SUM(F80:F83)</f>
        <v>197974118</v>
      </c>
      <c r="G84" s="16"/>
      <c r="H84" s="73">
        <f>SUM(H80:H83)</f>
        <v>65649301</v>
      </c>
      <c r="I84" s="24"/>
      <c r="J84" s="73">
        <f>SUM(J80:J83)</f>
        <v>74531137</v>
      </c>
      <c r="K84" s="9"/>
      <c r="N84" s="9"/>
    </row>
    <row r="85" spans="1:14" s="4" customFormat="1" ht="22.5" customHeight="1">
      <c r="A85" s="81"/>
      <c r="B85" s="12"/>
      <c r="C85" s="16"/>
      <c r="D85" s="16"/>
      <c r="E85" s="16"/>
      <c r="F85" s="16"/>
      <c r="G85" s="16"/>
      <c r="H85" s="16"/>
      <c r="I85" s="16"/>
      <c r="J85" s="16"/>
      <c r="K85" s="9"/>
      <c r="N85" s="9"/>
    </row>
    <row r="86" spans="1:14" s="4" customFormat="1" ht="22.5" customHeight="1">
      <c r="A86" s="81" t="s">
        <v>15</v>
      </c>
      <c r="B86" s="12"/>
      <c r="C86" s="16"/>
      <c r="D86" s="73">
        <f>SUM(D77+D84)</f>
        <v>357939851</v>
      </c>
      <c r="E86" s="16"/>
      <c r="F86" s="73">
        <f>SUM(F77+F84)</f>
        <v>388472620</v>
      </c>
      <c r="G86" s="16"/>
      <c r="H86" s="73">
        <f>+H84+H77</f>
        <v>101764586</v>
      </c>
      <c r="I86" s="16"/>
      <c r="J86" s="73">
        <f>+J84+J77</f>
        <v>107625658</v>
      </c>
      <c r="K86" s="9"/>
      <c r="N86" s="9"/>
    </row>
    <row r="87" spans="1:10" ht="22.5" customHeight="1">
      <c r="A87" s="75" t="s">
        <v>38</v>
      </c>
      <c r="B87" s="76"/>
      <c r="C87" s="77"/>
      <c r="D87" s="77"/>
      <c r="E87" s="77"/>
      <c r="F87" s="77"/>
      <c r="G87" s="77"/>
      <c r="H87" s="77"/>
      <c r="I87" s="77"/>
      <c r="J87" s="77"/>
    </row>
    <row r="88" spans="1:10" ht="22.5" customHeight="1">
      <c r="A88" s="75" t="s">
        <v>87</v>
      </c>
      <c r="B88" s="76"/>
      <c r="C88" s="77"/>
      <c r="D88" s="271">
        <f>D80+D73+D68+D69</f>
        <v>284777538</v>
      </c>
      <c r="E88" s="77"/>
      <c r="F88" s="271">
        <f>F80+F73+F68+F69</f>
        <v>312436928</v>
      </c>
      <c r="G88" s="77"/>
      <c r="H88" s="77"/>
      <c r="I88" s="77"/>
      <c r="J88" s="77"/>
    </row>
    <row r="89" spans="1:10" ht="22.5" customHeight="1">
      <c r="A89" s="81"/>
      <c r="J89" s="154" t="s">
        <v>85</v>
      </c>
    </row>
    <row r="90" spans="2:10" ht="22.5" customHeight="1">
      <c r="B90" s="17"/>
      <c r="C90" s="17"/>
      <c r="D90" s="254" t="s">
        <v>39</v>
      </c>
      <c r="E90" s="254"/>
      <c r="F90" s="254"/>
      <c r="G90" s="79"/>
      <c r="H90" s="254" t="s">
        <v>37</v>
      </c>
      <c r="I90" s="254"/>
      <c r="J90" s="254"/>
    </row>
    <row r="91" spans="1:10" ht="22.5" customHeight="1">
      <c r="A91" s="3"/>
      <c r="B91" s="3"/>
      <c r="C91" s="80"/>
      <c r="D91" s="95" t="s">
        <v>221</v>
      </c>
      <c r="E91" s="80"/>
      <c r="F91" s="47" t="s">
        <v>134</v>
      </c>
      <c r="G91" s="47"/>
      <c r="H91" s="95" t="s">
        <v>221</v>
      </c>
      <c r="I91" s="80"/>
      <c r="J91" s="47" t="s">
        <v>134</v>
      </c>
    </row>
    <row r="92" spans="1:10" ht="22.5" customHeight="1">
      <c r="A92" s="75" t="s">
        <v>143</v>
      </c>
      <c r="B92" s="17" t="s">
        <v>1</v>
      </c>
      <c r="C92" s="80"/>
      <c r="D92" s="47">
        <v>2560</v>
      </c>
      <c r="E92" s="80"/>
      <c r="F92" s="95" t="s">
        <v>179</v>
      </c>
      <c r="G92" s="47"/>
      <c r="H92" s="47">
        <v>2560</v>
      </c>
      <c r="I92" s="80"/>
      <c r="J92" s="95" t="s">
        <v>179</v>
      </c>
    </row>
    <row r="93" spans="1:10" ht="22.5" customHeight="1">
      <c r="A93" s="75" t="s">
        <v>53</v>
      </c>
      <c r="B93" s="17"/>
      <c r="C93" s="80"/>
      <c r="D93" s="52" t="s">
        <v>193</v>
      </c>
      <c r="E93" s="80"/>
      <c r="F93" s="141"/>
      <c r="G93" s="47"/>
      <c r="H93" s="52" t="s">
        <v>193</v>
      </c>
      <c r="I93" s="80"/>
      <c r="J93" s="141"/>
    </row>
    <row r="94" spans="2:10" ht="22.5" customHeight="1">
      <c r="B94" s="17"/>
      <c r="D94" s="71"/>
      <c r="E94" s="49"/>
      <c r="F94" s="71"/>
      <c r="G94" s="47"/>
      <c r="H94" s="71"/>
      <c r="I94" s="49"/>
      <c r="J94" s="71"/>
    </row>
    <row r="95" spans="1:10" ht="22.5" customHeight="1">
      <c r="A95" s="96" t="s">
        <v>16</v>
      </c>
      <c r="B95" s="17"/>
      <c r="C95" s="86"/>
      <c r="D95" s="104"/>
      <c r="E95" s="104"/>
      <c r="F95" s="104"/>
      <c r="G95" s="104"/>
      <c r="H95" s="104"/>
      <c r="I95" s="104"/>
      <c r="J95" s="104"/>
    </row>
    <row r="96" spans="1:10" ht="22.5" customHeight="1">
      <c r="A96" s="105" t="s">
        <v>17</v>
      </c>
      <c r="B96" s="17">
        <v>14</v>
      </c>
      <c r="C96" s="104"/>
      <c r="D96" s="104"/>
      <c r="E96" s="104"/>
      <c r="F96" s="104"/>
      <c r="G96" s="104"/>
      <c r="H96" s="104"/>
      <c r="I96" s="104"/>
      <c r="J96" s="104"/>
    </row>
    <row r="97" spans="1:10" ht="22.5" customHeight="1" thickBot="1">
      <c r="A97" s="105" t="s">
        <v>144</v>
      </c>
      <c r="B97" s="17"/>
      <c r="C97" s="36"/>
      <c r="D97" s="106">
        <v>9291530</v>
      </c>
      <c r="E97" s="36"/>
      <c r="F97" s="106">
        <v>7742942</v>
      </c>
      <c r="G97" s="36"/>
      <c r="H97" s="87">
        <v>9291530</v>
      </c>
      <c r="I97" s="36"/>
      <c r="J97" s="87">
        <v>7742942</v>
      </c>
    </row>
    <row r="98" spans="1:10" ht="22.5" customHeight="1" thickTop="1">
      <c r="A98" s="105" t="s">
        <v>145</v>
      </c>
      <c r="B98" s="17"/>
      <c r="C98" s="36"/>
      <c r="D98" s="8">
        <v>8611242</v>
      </c>
      <c r="E98" s="36"/>
      <c r="F98" s="8">
        <v>7742942</v>
      </c>
      <c r="G98" s="36"/>
      <c r="H98" s="38">
        <v>8611242</v>
      </c>
      <c r="I98" s="36"/>
      <c r="J98" s="38">
        <v>7742942</v>
      </c>
    </row>
    <row r="99" spans="1:10" ht="22.5" customHeight="1">
      <c r="A99" s="107" t="s">
        <v>146</v>
      </c>
      <c r="B99" s="2">
        <v>15</v>
      </c>
      <c r="C99" s="108"/>
      <c r="D99" s="108">
        <v>-2909249</v>
      </c>
      <c r="E99" s="108"/>
      <c r="F99" s="108">
        <v>-1135146</v>
      </c>
      <c r="G99" s="108"/>
      <c r="H99" s="99" t="s">
        <v>100</v>
      </c>
      <c r="I99" s="108"/>
      <c r="J99" s="99" t="s">
        <v>100</v>
      </c>
    </row>
    <row r="100" spans="1:10" ht="22.5" customHeight="1">
      <c r="A100" s="105" t="s">
        <v>64</v>
      </c>
      <c r="C100" s="108"/>
      <c r="D100" s="109"/>
      <c r="E100" s="108"/>
      <c r="F100" s="109"/>
      <c r="G100" s="108"/>
      <c r="H100" s="108"/>
      <c r="I100" s="108"/>
      <c r="J100" s="108"/>
    </row>
    <row r="101" spans="1:10" ht="22.5" customHeight="1">
      <c r="A101" s="88" t="s">
        <v>147</v>
      </c>
      <c r="B101" s="17">
        <v>14</v>
      </c>
      <c r="C101" s="36"/>
      <c r="D101" s="103">
        <v>57298909</v>
      </c>
      <c r="E101" s="36"/>
      <c r="F101" s="103">
        <v>36462883</v>
      </c>
      <c r="G101" s="36"/>
      <c r="H101" s="8">
        <v>56408882</v>
      </c>
      <c r="I101" s="36"/>
      <c r="J101" s="8">
        <v>35572855</v>
      </c>
    </row>
    <row r="102" spans="1:10" ht="22.5" customHeight="1">
      <c r="A102" s="37" t="s">
        <v>115</v>
      </c>
      <c r="B102" s="17"/>
      <c r="C102" s="36"/>
      <c r="D102" s="103">
        <v>3470021</v>
      </c>
      <c r="E102" s="36"/>
      <c r="F102" s="103">
        <v>3470021</v>
      </c>
      <c r="G102" s="36"/>
      <c r="H102" s="38">
        <v>3470021</v>
      </c>
      <c r="I102" s="36"/>
      <c r="J102" s="38">
        <v>3470021</v>
      </c>
    </row>
    <row r="103" spans="1:10" ht="22.5" customHeight="1">
      <c r="A103" s="37" t="s">
        <v>148</v>
      </c>
      <c r="B103" s="17"/>
      <c r="C103" s="36"/>
      <c r="D103" s="103"/>
      <c r="E103" s="36"/>
      <c r="F103" s="103"/>
      <c r="G103" s="36"/>
      <c r="H103" s="36"/>
      <c r="I103" s="36"/>
      <c r="J103" s="36"/>
    </row>
    <row r="104" spans="1:10" ht="22.5" customHeight="1">
      <c r="A104" s="37" t="s">
        <v>301</v>
      </c>
      <c r="B104" s="17"/>
      <c r="C104" s="36"/>
      <c r="D104" s="103">
        <v>3947431</v>
      </c>
      <c r="E104" s="36"/>
      <c r="F104" s="103">
        <v>4001573</v>
      </c>
      <c r="G104" s="36"/>
      <c r="H104" s="99" t="s">
        <v>100</v>
      </c>
      <c r="I104" s="108"/>
      <c r="J104" s="99" t="s">
        <v>100</v>
      </c>
    </row>
    <row r="105" spans="1:10" ht="22.5" customHeight="1">
      <c r="A105" s="37" t="s">
        <v>125</v>
      </c>
      <c r="B105" s="17"/>
      <c r="C105" s="36"/>
      <c r="D105" s="103"/>
      <c r="E105" s="36"/>
      <c r="F105" s="103"/>
      <c r="G105" s="36"/>
      <c r="H105" s="36"/>
      <c r="I105" s="36"/>
      <c r="J105" s="36"/>
    </row>
    <row r="106" spans="1:10" ht="22.5" customHeight="1">
      <c r="A106" s="37" t="s">
        <v>126</v>
      </c>
      <c r="B106" s="17"/>
      <c r="C106" s="36"/>
      <c r="D106" s="108">
        <v>-5159</v>
      </c>
      <c r="E106" s="36"/>
      <c r="F106" s="108">
        <v>-5159</v>
      </c>
      <c r="G106" s="36"/>
      <c r="H106" s="38">
        <v>490423</v>
      </c>
      <c r="I106" s="36"/>
      <c r="J106" s="38">
        <v>490423</v>
      </c>
    </row>
    <row r="107" spans="1:10" ht="22.5" customHeight="1">
      <c r="A107" s="105" t="s">
        <v>44</v>
      </c>
      <c r="B107" s="17"/>
      <c r="C107" s="36"/>
      <c r="D107" s="103"/>
      <c r="E107" s="36"/>
      <c r="F107" s="103"/>
      <c r="G107" s="36"/>
      <c r="H107" s="36"/>
      <c r="I107" s="36"/>
      <c r="J107" s="36"/>
    </row>
    <row r="108" spans="1:10" ht="22.5" customHeight="1">
      <c r="A108" s="105" t="s">
        <v>149</v>
      </c>
      <c r="B108" s="17"/>
      <c r="C108" s="36"/>
      <c r="D108" s="103"/>
      <c r="E108" s="36"/>
      <c r="F108" s="103"/>
      <c r="G108" s="36"/>
      <c r="H108" s="36"/>
      <c r="I108" s="36"/>
      <c r="J108" s="36"/>
    </row>
    <row r="109" spans="1:10" ht="22.5" customHeight="1">
      <c r="A109" s="105" t="s">
        <v>150</v>
      </c>
      <c r="B109" s="17"/>
      <c r="C109" s="36"/>
      <c r="D109" s="8">
        <v>820666</v>
      </c>
      <c r="E109" s="36"/>
      <c r="F109" s="8">
        <v>820666</v>
      </c>
      <c r="G109" s="36"/>
      <c r="H109" s="8">
        <v>820666</v>
      </c>
      <c r="I109" s="36"/>
      <c r="J109" s="8">
        <v>820666</v>
      </c>
    </row>
    <row r="110" spans="1:10" ht="22.5" customHeight="1">
      <c r="A110" s="105" t="s">
        <v>151</v>
      </c>
      <c r="B110" s="17">
        <v>13</v>
      </c>
      <c r="C110" s="36"/>
      <c r="D110" s="103">
        <v>79940216</v>
      </c>
      <c r="E110" s="36"/>
      <c r="F110" s="103">
        <v>74782483</v>
      </c>
      <c r="G110" s="36"/>
      <c r="H110" s="25">
        <v>42269336</v>
      </c>
      <c r="I110" s="36"/>
      <c r="J110" s="25">
        <v>41825530</v>
      </c>
    </row>
    <row r="111" spans="1:10" ht="22.5" customHeight="1">
      <c r="A111" s="39" t="s">
        <v>91</v>
      </c>
      <c r="B111" s="17"/>
      <c r="C111" s="36"/>
      <c r="D111" s="26">
        <v>727064</v>
      </c>
      <c r="E111" s="36"/>
      <c r="F111" s="26">
        <v>7557420</v>
      </c>
      <c r="G111" s="36"/>
      <c r="H111" s="14">
        <v>2822384</v>
      </c>
      <c r="I111" s="36"/>
      <c r="J111" s="14">
        <v>2822384</v>
      </c>
    </row>
    <row r="112" spans="1:14" s="4" customFormat="1" ht="22.5" customHeight="1">
      <c r="A112" s="81" t="s">
        <v>92</v>
      </c>
      <c r="B112" s="12"/>
      <c r="C112" s="16"/>
      <c r="D112" s="16">
        <f>SUM(D98:D111)</f>
        <v>151901141</v>
      </c>
      <c r="E112" s="16"/>
      <c r="F112" s="16">
        <f>SUM(F98:F111)</f>
        <v>133697683</v>
      </c>
      <c r="G112" s="16"/>
      <c r="H112" s="16">
        <f>SUM(H98:H111)</f>
        <v>114892954</v>
      </c>
      <c r="I112" s="16"/>
      <c r="J112" s="16">
        <f>SUM(J98:J111)</f>
        <v>92744821</v>
      </c>
      <c r="K112" s="9"/>
      <c r="N112" s="9"/>
    </row>
    <row r="113" spans="1:14" s="4" customFormat="1" ht="22.5" customHeight="1">
      <c r="A113" s="155" t="s">
        <v>196</v>
      </c>
      <c r="B113" s="17">
        <v>13</v>
      </c>
      <c r="C113" s="36"/>
      <c r="D113" s="26">
        <v>15000000</v>
      </c>
      <c r="E113" s="36"/>
      <c r="F113" s="157" t="s">
        <v>100</v>
      </c>
      <c r="G113" s="36"/>
      <c r="H113" s="26">
        <v>15000000</v>
      </c>
      <c r="I113" s="36"/>
      <c r="J113" s="157" t="s">
        <v>100</v>
      </c>
      <c r="K113" s="9"/>
      <c r="N113" s="9"/>
    </row>
    <row r="114" spans="1:14" s="4" customFormat="1" ht="22.5" customHeight="1">
      <c r="A114" s="89" t="s">
        <v>152</v>
      </c>
      <c r="B114" s="17"/>
      <c r="C114" s="36"/>
      <c r="D114" s="16">
        <f>SUM(D112:D113)</f>
        <v>166901141</v>
      </c>
      <c r="E114" s="16"/>
      <c r="F114" s="16">
        <f>SUM(F112:F113)</f>
        <v>133697683</v>
      </c>
      <c r="G114" s="16"/>
      <c r="H114" s="16">
        <f>SUM(H112:H113)</f>
        <v>129892954</v>
      </c>
      <c r="I114" s="16"/>
      <c r="J114" s="16">
        <f>SUM(J112:J113)</f>
        <v>92744821</v>
      </c>
      <c r="K114" s="9"/>
      <c r="N114" s="9"/>
    </row>
    <row r="115" spans="1:10" ht="22.5" customHeight="1">
      <c r="A115" s="78" t="s">
        <v>112</v>
      </c>
      <c r="C115" s="36"/>
      <c r="D115" s="26">
        <v>58742728</v>
      </c>
      <c r="E115" s="36"/>
      <c r="F115" s="26">
        <v>60008727</v>
      </c>
      <c r="G115" s="36"/>
      <c r="H115" s="85">
        <v>0</v>
      </c>
      <c r="I115" s="13"/>
      <c r="J115" s="85">
        <v>0</v>
      </c>
    </row>
    <row r="116" spans="1:14" s="4" customFormat="1" ht="22.5" customHeight="1">
      <c r="A116" s="81" t="s">
        <v>18</v>
      </c>
      <c r="B116" s="2"/>
      <c r="C116" s="57"/>
      <c r="D116" s="83">
        <f>SUM(D114:D115)</f>
        <v>225643869</v>
      </c>
      <c r="E116" s="57"/>
      <c r="F116" s="83">
        <f>SUM(F114:F115)</f>
        <v>193706410</v>
      </c>
      <c r="G116" s="57"/>
      <c r="H116" s="83">
        <f>SUM(H114:H115)</f>
        <v>129892954</v>
      </c>
      <c r="I116" s="57"/>
      <c r="J116" s="83">
        <f>SUM(J114:J115)</f>
        <v>92744821</v>
      </c>
      <c r="K116" s="9"/>
      <c r="N116" s="9"/>
    </row>
    <row r="117" spans="1:10" ht="22.5" customHeight="1">
      <c r="A117" s="81"/>
      <c r="C117" s="13"/>
      <c r="D117" s="13"/>
      <c r="E117" s="13"/>
      <c r="F117" s="13"/>
      <c r="G117" s="13"/>
      <c r="H117" s="13"/>
      <c r="I117" s="13"/>
      <c r="J117" s="13"/>
    </row>
    <row r="118" spans="1:11" ht="22.5" customHeight="1" thickBot="1">
      <c r="A118" s="81" t="s">
        <v>19</v>
      </c>
      <c r="C118" s="16"/>
      <c r="D118" s="102">
        <f>SUM(D86+D116)</f>
        <v>583583720</v>
      </c>
      <c r="E118" s="16"/>
      <c r="F118" s="102">
        <f>SUM(F86+F116)</f>
        <v>582179030</v>
      </c>
      <c r="G118" s="16"/>
      <c r="H118" s="102">
        <f>SUM(H86+H116)</f>
        <v>231657540</v>
      </c>
      <c r="I118" s="16"/>
      <c r="J118" s="102">
        <f>SUM(J86+J116)</f>
        <v>200370479</v>
      </c>
      <c r="K118" s="209"/>
    </row>
    <row r="119" spans="1:10" ht="22.5" customHeight="1" thickTop="1">
      <c r="A119" s="81"/>
      <c r="C119" s="110"/>
      <c r="D119" s="111"/>
      <c r="E119" s="110"/>
      <c r="F119" s="111"/>
      <c r="G119" s="110"/>
      <c r="H119" s="111"/>
      <c r="I119" s="110"/>
      <c r="J119" s="111"/>
    </row>
    <row r="120" spans="4:8" ht="22.5" customHeight="1">
      <c r="D120" s="13"/>
      <c r="F120" s="13"/>
      <c r="H120" s="13"/>
    </row>
    <row r="121" spans="4:10" ht="22.5" customHeight="1">
      <c r="D121" s="137"/>
      <c r="E121" s="137"/>
      <c r="F121" s="137"/>
      <c r="G121" s="137"/>
      <c r="H121" s="137"/>
      <c r="I121" s="137"/>
      <c r="J121" s="137"/>
    </row>
    <row r="122" spans="1:10" ht="22.5" customHeight="1">
      <c r="A122" s="81"/>
      <c r="B122" s="12"/>
      <c r="C122" s="4"/>
      <c r="D122" s="10"/>
      <c r="E122" s="9"/>
      <c r="F122" s="10"/>
      <c r="G122" s="9"/>
      <c r="H122" s="10"/>
      <c r="I122" s="9"/>
      <c r="J122" s="10"/>
    </row>
  </sheetData>
  <sheetProtection/>
  <mergeCells count="8">
    <mergeCell ref="D90:F90"/>
    <mergeCell ref="H90:J90"/>
    <mergeCell ref="D4:F4"/>
    <mergeCell ref="H4:J4"/>
    <mergeCell ref="D31:F31"/>
    <mergeCell ref="H31:J31"/>
    <mergeCell ref="D61:F61"/>
    <mergeCell ref="H61:J61"/>
  </mergeCells>
  <printOptions/>
  <pageMargins left="0.7" right="0.7" top="0.48" bottom="0.5" header="0.5" footer="0.5"/>
  <pageSetup firstPageNumber="3" useFirstPageNumber="1" horizontalDpi="600" verticalDpi="600" orientation="portrait" paperSize="9" scale="93" r:id="rId1"/>
  <headerFooter alignWithMargins="0">
    <oddFooter>&amp;Lหมายเหตุประกอบงบการเงินเป็นส่วนหนึ่งของงบการเงินนี้
&amp;C&amp;P</oddFooter>
  </headerFooter>
  <rowBreaks count="3" manualBreakCount="3">
    <brk id="27" max="255" man="1"/>
    <brk id="57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zoomScaleSheetLayoutView="80" zoomScalePageLayoutView="0" workbookViewId="0" topLeftCell="A97">
      <selection activeCell="F111" sqref="F111"/>
    </sheetView>
  </sheetViews>
  <sheetFormatPr defaultColWidth="9.140625" defaultRowHeight="23.25" customHeight="1"/>
  <cols>
    <col min="1" max="1" width="38.57421875" style="78" customWidth="1"/>
    <col min="2" max="2" width="8.140625" style="2" customWidth="1"/>
    <col min="3" max="3" width="0.85546875" style="3" customWidth="1"/>
    <col min="4" max="4" width="14.28125" style="3" customWidth="1"/>
    <col min="5" max="5" width="0.85546875" style="3" customWidth="1"/>
    <col min="6" max="6" width="14.28125" style="3" customWidth="1"/>
    <col min="7" max="7" width="0.9921875" style="3" customWidth="1"/>
    <col min="8" max="8" width="13.57421875" style="3" customWidth="1"/>
    <col min="9" max="9" width="0.85546875" style="3" customWidth="1"/>
    <col min="10" max="10" width="13.57421875" style="3" customWidth="1"/>
    <col min="11" max="11" width="17.00390625" style="137" bestFit="1" customWidth="1"/>
    <col min="12" max="15" width="14.7109375" style="3" bestFit="1" customWidth="1"/>
    <col min="16" max="16" width="13.57421875" style="3" bestFit="1" customWidth="1"/>
    <col min="17" max="17" width="10.28125" style="3" customWidth="1"/>
    <col min="18" max="18" width="13.57421875" style="3" bestFit="1" customWidth="1"/>
    <col min="19" max="16384" width="9.140625" style="3" customWidth="1"/>
  </cols>
  <sheetData>
    <row r="1" spans="1:18" ht="23.25" customHeight="1">
      <c r="A1" s="75" t="s">
        <v>38</v>
      </c>
      <c r="B1" s="76"/>
      <c r="C1" s="77"/>
      <c r="D1" s="77"/>
      <c r="E1" s="77"/>
      <c r="F1" s="77"/>
      <c r="G1" s="77"/>
      <c r="H1" s="261"/>
      <c r="I1" s="261"/>
      <c r="J1" s="261"/>
      <c r="L1" s="160"/>
      <c r="M1" s="160"/>
      <c r="N1" s="160"/>
      <c r="O1" s="160"/>
      <c r="P1" s="160"/>
      <c r="Q1" s="160"/>
      <c r="R1" s="160"/>
    </row>
    <row r="2" spans="1:18" ht="23.25" customHeight="1">
      <c r="A2" s="75" t="s">
        <v>180</v>
      </c>
      <c r="B2" s="76"/>
      <c r="C2" s="77"/>
      <c r="D2" s="77"/>
      <c r="E2" s="77"/>
      <c r="F2" s="77"/>
      <c r="G2" s="77"/>
      <c r="H2" s="261"/>
      <c r="I2" s="261"/>
      <c r="J2" s="261"/>
      <c r="L2" s="160"/>
      <c r="M2" s="160"/>
      <c r="N2" s="160"/>
      <c r="O2" s="160"/>
      <c r="P2" s="160"/>
      <c r="Q2" s="160"/>
      <c r="R2" s="160"/>
    </row>
    <row r="3" spans="1:18" ht="23.25" customHeight="1">
      <c r="A3" s="6"/>
      <c r="B3" s="6"/>
      <c r="C3" s="77"/>
      <c r="D3" s="77"/>
      <c r="E3" s="77"/>
      <c r="F3" s="77"/>
      <c r="G3" s="77"/>
      <c r="H3" s="255" t="s">
        <v>85</v>
      </c>
      <c r="I3" s="255"/>
      <c r="J3" s="255"/>
      <c r="L3" s="160"/>
      <c r="M3" s="160"/>
      <c r="N3" s="160"/>
      <c r="O3" s="160"/>
      <c r="P3" s="160"/>
      <c r="Q3" s="160"/>
      <c r="R3" s="160"/>
    </row>
    <row r="4" spans="2:18" ht="23.25" customHeight="1">
      <c r="B4" s="17"/>
      <c r="C4" s="17"/>
      <c r="D4" s="254" t="s">
        <v>39</v>
      </c>
      <c r="E4" s="254"/>
      <c r="F4" s="254"/>
      <c r="G4" s="79"/>
      <c r="H4" s="254" t="s">
        <v>37</v>
      </c>
      <c r="I4" s="254"/>
      <c r="J4" s="254"/>
      <c r="L4" s="160"/>
      <c r="M4" s="160"/>
      <c r="N4" s="160"/>
      <c r="O4" s="160"/>
      <c r="P4" s="160"/>
      <c r="Q4" s="160"/>
      <c r="R4" s="160"/>
    </row>
    <row r="5" spans="2:18" ht="23.25" customHeight="1">
      <c r="B5" s="17"/>
      <c r="C5" s="17"/>
      <c r="D5" s="256" t="s">
        <v>222</v>
      </c>
      <c r="E5" s="257"/>
      <c r="F5" s="257"/>
      <c r="G5" s="156"/>
      <c r="H5" s="256" t="s">
        <v>222</v>
      </c>
      <c r="I5" s="257"/>
      <c r="J5" s="257"/>
      <c r="L5" s="160"/>
      <c r="M5" s="160"/>
      <c r="N5" s="160"/>
      <c r="O5" s="160"/>
      <c r="P5" s="160"/>
      <c r="Q5" s="160"/>
      <c r="R5" s="160"/>
    </row>
    <row r="6" spans="2:18" ht="23.25" customHeight="1">
      <c r="B6" s="17"/>
      <c r="C6" s="17"/>
      <c r="D6" s="258" t="s">
        <v>221</v>
      </c>
      <c r="E6" s="259"/>
      <c r="F6" s="259"/>
      <c r="G6" s="90"/>
      <c r="H6" s="258" t="s">
        <v>221</v>
      </c>
      <c r="I6" s="259"/>
      <c r="J6" s="259"/>
      <c r="L6" s="160"/>
      <c r="M6" s="160"/>
      <c r="N6" s="160"/>
      <c r="O6" s="160"/>
      <c r="P6" s="160"/>
      <c r="Q6" s="160"/>
      <c r="R6" s="160"/>
    </row>
    <row r="7" spans="2:18" ht="23.25" customHeight="1">
      <c r="B7" s="17" t="s">
        <v>1</v>
      </c>
      <c r="C7" s="80"/>
      <c r="D7" s="52">
        <v>2560</v>
      </c>
      <c r="E7" s="80"/>
      <c r="F7" s="52">
        <v>2559</v>
      </c>
      <c r="G7" s="47"/>
      <c r="H7" s="52">
        <v>2560</v>
      </c>
      <c r="I7" s="80"/>
      <c r="J7" s="52">
        <v>2559</v>
      </c>
      <c r="L7" s="160"/>
      <c r="M7" s="160"/>
      <c r="N7" s="160"/>
      <c r="O7" s="160"/>
      <c r="P7" s="160"/>
      <c r="Q7" s="160"/>
      <c r="R7" s="160"/>
    </row>
    <row r="8" spans="2:18" ht="14.25" customHeight="1">
      <c r="B8" s="17"/>
      <c r="C8" s="17"/>
      <c r="D8" s="71"/>
      <c r="E8" s="49"/>
      <c r="F8" s="71"/>
      <c r="G8" s="47"/>
      <c r="H8" s="71"/>
      <c r="I8" s="49"/>
      <c r="J8" s="71"/>
      <c r="L8" s="160"/>
      <c r="M8" s="160"/>
      <c r="N8" s="160"/>
      <c r="O8" s="160"/>
      <c r="P8" s="160"/>
      <c r="Q8" s="160"/>
      <c r="R8" s="160"/>
    </row>
    <row r="9" spans="1:18" ht="23.25" customHeight="1">
      <c r="A9" s="96" t="s">
        <v>153</v>
      </c>
      <c r="B9" s="2">
        <v>4</v>
      </c>
      <c r="C9" s="13"/>
      <c r="D9" s="36"/>
      <c r="E9" s="36"/>
      <c r="F9" s="36"/>
      <c r="G9" s="36"/>
      <c r="H9" s="36"/>
      <c r="I9" s="36"/>
      <c r="J9" s="36"/>
      <c r="L9" s="160"/>
      <c r="M9" s="160"/>
      <c r="N9" s="160"/>
      <c r="O9" s="160"/>
      <c r="P9" s="160"/>
      <c r="Q9" s="160"/>
      <c r="R9" s="160"/>
    </row>
    <row r="10" spans="1:18" ht="23.25" customHeight="1">
      <c r="A10" s="78" t="s">
        <v>58</v>
      </c>
      <c r="C10" s="13"/>
      <c r="D10" s="86">
        <v>126437107</v>
      </c>
      <c r="E10" s="13"/>
      <c r="F10" s="86">
        <v>122549264</v>
      </c>
      <c r="G10" s="13"/>
      <c r="H10" s="13">
        <v>7284303</v>
      </c>
      <c r="I10" s="13"/>
      <c r="J10" s="13">
        <v>8370280</v>
      </c>
      <c r="L10" s="160"/>
      <c r="M10" s="160"/>
      <c r="N10" s="160"/>
      <c r="O10" s="160"/>
      <c r="P10" s="160"/>
      <c r="Q10" s="160"/>
      <c r="R10" s="160"/>
    </row>
    <row r="11" spans="1:18" ht="23.25" customHeight="1">
      <c r="A11" s="37" t="s">
        <v>20</v>
      </c>
      <c r="C11" s="13"/>
      <c r="D11" s="86">
        <v>227742</v>
      </c>
      <c r="E11" s="13"/>
      <c r="F11" s="86">
        <v>156690</v>
      </c>
      <c r="G11" s="13"/>
      <c r="H11" s="161">
        <v>958647</v>
      </c>
      <c r="I11" s="13"/>
      <c r="J11" s="161">
        <v>1036048</v>
      </c>
      <c r="L11" s="160"/>
      <c r="M11" s="160"/>
      <c r="N11" s="160"/>
      <c r="O11" s="160"/>
      <c r="P11" s="160"/>
      <c r="Q11" s="160"/>
      <c r="R11" s="160"/>
    </row>
    <row r="12" spans="1:18" ht="23.25" customHeight="1">
      <c r="A12" s="37" t="s">
        <v>50</v>
      </c>
      <c r="C12" s="13"/>
      <c r="D12" s="162">
        <v>65880</v>
      </c>
      <c r="E12" s="13"/>
      <c r="F12" s="162">
        <v>43755</v>
      </c>
      <c r="G12" s="13"/>
      <c r="H12" s="161">
        <v>3863412</v>
      </c>
      <c r="I12" s="13"/>
      <c r="J12" s="161">
        <v>3215099</v>
      </c>
      <c r="L12" s="160"/>
      <c r="M12" s="160"/>
      <c r="N12" s="160"/>
      <c r="O12" s="160"/>
      <c r="P12" s="160"/>
      <c r="Q12" s="160"/>
      <c r="R12" s="160"/>
    </row>
    <row r="13" spans="1:18" ht="23.25" customHeight="1">
      <c r="A13" s="78" t="s">
        <v>49</v>
      </c>
      <c r="C13" s="112"/>
      <c r="D13" s="162">
        <v>42239</v>
      </c>
      <c r="E13" s="112"/>
      <c r="F13" s="162">
        <v>0</v>
      </c>
      <c r="G13" s="13"/>
      <c r="H13" s="162">
        <v>0</v>
      </c>
      <c r="I13" s="13"/>
      <c r="J13" s="162" t="s">
        <v>100</v>
      </c>
      <c r="L13" s="160"/>
      <c r="M13" s="160"/>
      <c r="N13" s="160"/>
      <c r="O13" s="160"/>
      <c r="P13" s="160"/>
      <c r="Q13" s="160"/>
      <c r="R13" s="160"/>
    </row>
    <row r="14" spans="1:18" ht="23.25" customHeight="1">
      <c r="A14" s="37" t="s">
        <v>83</v>
      </c>
      <c r="C14" s="112"/>
      <c r="D14" s="162">
        <v>1884455</v>
      </c>
      <c r="E14" s="112"/>
      <c r="F14" s="162">
        <v>653976</v>
      </c>
      <c r="G14" s="13"/>
      <c r="H14" s="162">
        <v>0</v>
      </c>
      <c r="I14" s="13"/>
      <c r="J14" s="162" t="s">
        <v>100</v>
      </c>
      <c r="L14" s="160"/>
      <c r="M14" s="160"/>
      <c r="N14" s="160"/>
      <c r="O14" s="160"/>
      <c r="P14" s="160"/>
      <c r="Q14" s="160"/>
      <c r="R14" s="160"/>
    </row>
    <row r="15" spans="1:18" ht="23.25" customHeight="1">
      <c r="A15" s="78" t="s">
        <v>21</v>
      </c>
      <c r="C15" s="13"/>
      <c r="D15" s="86">
        <v>496455</v>
      </c>
      <c r="E15" s="13"/>
      <c r="F15" s="86">
        <v>330709</v>
      </c>
      <c r="G15" s="13"/>
      <c r="H15" s="113">
        <v>13134</v>
      </c>
      <c r="I15" s="13"/>
      <c r="J15" s="113">
        <v>88635</v>
      </c>
      <c r="L15" s="160"/>
      <c r="M15" s="160"/>
      <c r="N15" s="160"/>
      <c r="O15" s="160"/>
      <c r="P15" s="160"/>
      <c r="Q15" s="160"/>
      <c r="R15" s="160"/>
    </row>
    <row r="16" spans="1:18" s="4" customFormat="1" ht="23.25" customHeight="1">
      <c r="A16" s="81" t="s">
        <v>22</v>
      </c>
      <c r="B16" s="12"/>
      <c r="C16" s="16"/>
      <c r="D16" s="101">
        <f>SUM(D10:D15)</f>
        <v>129153878</v>
      </c>
      <c r="E16" s="16"/>
      <c r="F16" s="101">
        <f>SUM(F10:F15)</f>
        <v>123734394</v>
      </c>
      <c r="G16" s="16"/>
      <c r="H16" s="101">
        <f>SUM(H10:H15)</f>
        <v>12119496</v>
      </c>
      <c r="I16" s="16"/>
      <c r="J16" s="101">
        <f>SUM(J10:J15)</f>
        <v>12710062</v>
      </c>
      <c r="K16" s="137"/>
      <c r="L16" s="164"/>
      <c r="M16" s="164"/>
      <c r="N16" s="164"/>
      <c r="O16" s="164"/>
      <c r="P16" s="164"/>
      <c r="Q16" s="164"/>
      <c r="R16" s="164"/>
    </row>
    <row r="17" spans="1:18" ht="23.25" customHeight="1">
      <c r="A17" s="260"/>
      <c r="B17" s="260"/>
      <c r="C17" s="13"/>
      <c r="D17" s="13"/>
      <c r="E17" s="13"/>
      <c r="F17" s="13"/>
      <c r="G17" s="13"/>
      <c r="H17" s="13"/>
      <c r="I17" s="13"/>
      <c r="J17" s="13"/>
      <c r="L17" s="160"/>
      <c r="M17" s="160"/>
      <c r="N17" s="160"/>
      <c r="O17" s="160"/>
      <c r="P17" s="160"/>
      <c r="Q17" s="160"/>
      <c r="R17" s="160"/>
    </row>
    <row r="18" spans="1:18" ht="23.25" customHeight="1">
      <c r="A18" s="96" t="s">
        <v>154</v>
      </c>
      <c r="B18" s="2">
        <v>4</v>
      </c>
      <c r="C18" s="13"/>
      <c r="D18" s="13"/>
      <c r="E18" s="13"/>
      <c r="F18" s="13"/>
      <c r="G18" s="13"/>
      <c r="H18" s="13"/>
      <c r="I18" s="13"/>
      <c r="J18" s="13"/>
      <c r="L18" s="160"/>
      <c r="M18" s="160"/>
      <c r="N18" s="160"/>
      <c r="O18" s="160"/>
      <c r="P18" s="160"/>
      <c r="Q18" s="160"/>
      <c r="R18" s="160"/>
    </row>
    <row r="19" spans="1:18" ht="23.25" customHeight="1">
      <c r="A19" s="78" t="s">
        <v>56</v>
      </c>
      <c r="C19" s="13"/>
      <c r="D19" s="86">
        <v>108877156</v>
      </c>
      <c r="E19" s="13"/>
      <c r="F19" s="86">
        <v>102332257</v>
      </c>
      <c r="G19" s="13"/>
      <c r="H19" s="13">
        <v>6435965</v>
      </c>
      <c r="I19" s="13"/>
      <c r="J19" s="13">
        <v>7120385</v>
      </c>
      <c r="L19" s="160"/>
      <c r="M19" s="160"/>
      <c r="N19" s="160"/>
      <c r="O19" s="160"/>
      <c r="P19" s="160"/>
      <c r="Q19" s="160"/>
      <c r="R19" s="160"/>
    </row>
    <row r="20" spans="1:18" ht="23.25" customHeight="1">
      <c r="A20" s="37" t="s">
        <v>219</v>
      </c>
      <c r="C20" s="13"/>
      <c r="D20" s="162"/>
      <c r="E20" s="13"/>
      <c r="F20" s="162"/>
      <c r="G20" s="13"/>
      <c r="H20" s="13"/>
      <c r="I20" s="13"/>
      <c r="J20" s="13"/>
      <c r="L20" s="160"/>
      <c r="M20" s="160"/>
      <c r="N20" s="160"/>
      <c r="O20" s="160"/>
      <c r="P20" s="160"/>
      <c r="Q20" s="160"/>
      <c r="R20" s="160"/>
    </row>
    <row r="21" spans="1:18" ht="23.25" customHeight="1">
      <c r="A21" s="37" t="s">
        <v>204</v>
      </c>
      <c r="C21" s="13"/>
      <c r="D21" s="86">
        <v>-1074254</v>
      </c>
      <c r="E21" s="13"/>
      <c r="F21" s="86">
        <v>144729</v>
      </c>
      <c r="G21" s="13"/>
      <c r="H21" s="162">
        <v>0</v>
      </c>
      <c r="I21" s="13"/>
      <c r="J21" s="162" t="s">
        <v>100</v>
      </c>
      <c r="L21" s="160"/>
      <c r="M21" s="160"/>
      <c r="N21" s="160"/>
      <c r="O21" s="160"/>
      <c r="P21" s="160"/>
      <c r="Q21" s="160"/>
      <c r="R21" s="160"/>
    </row>
    <row r="22" spans="1:18" ht="23.25" customHeight="1">
      <c r="A22" s="88" t="s">
        <v>245</v>
      </c>
      <c r="C22" s="13"/>
      <c r="D22" s="86">
        <v>5565006</v>
      </c>
      <c r="E22" s="13"/>
      <c r="F22" s="86">
        <v>4664925</v>
      </c>
      <c r="G22" s="13"/>
      <c r="H22" s="13">
        <v>237129</v>
      </c>
      <c r="I22" s="13"/>
      <c r="J22" s="13">
        <v>236119</v>
      </c>
      <c r="L22" s="160"/>
      <c r="M22" s="160"/>
      <c r="N22" s="160"/>
      <c r="O22" s="160"/>
      <c r="P22" s="160"/>
      <c r="Q22" s="160"/>
      <c r="R22" s="160"/>
    </row>
    <row r="23" spans="1:18" ht="23.25" customHeight="1">
      <c r="A23" s="78" t="s">
        <v>65</v>
      </c>
      <c r="C23" s="13"/>
      <c r="D23" s="86">
        <v>7610979</v>
      </c>
      <c r="E23" s="13"/>
      <c r="F23" s="86">
        <v>6919857</v>
      </c>
      <c r="G23" s="13"/>
      <c r="H23" s="13">
        <v>599379</v>
      </c>
      <c r="I23" s="13"/>
      <c r="J23" s="13">
        <v>850896</v>
      </c>
      <c r="L23" s="160"/>
      <c r="M23" s="160"/>
      <c r="N23" s="160"/>
      <c r="O23" s="160"/>
      <c r="P23" s="160"/>
      <c r="Q23" s="160"/>
      <c r="R23" s="160"/>
    </row>
    <row r="24" spans="1:18" ht="23.25" customHeight="1">
      <c r="A24" s="78" t="s">
        <v>181</v>
      </c>
      <c r="C24" s="13"/>
      <c r="D24" s="162">
        <v>0</v>
      </c>
      <c r="E24" s="13"/>
      <c r="F24" s="162">
        <v>342253</v>
      </c>
      <c r="G24" s="36"/>
      <c r="H24" s="162">
        <v>228939</v>
      </c>
      <c r="I24" s="36"/>
      <c r="J24" s="162">
        <v>304040</v>
      </c>
      <c r="L24" s="160"/>
      <c r="M24" s="160"/>
      <c r="N24" s="160"/>
      <c r="O24" s="160"/>
      <c r="P24" s="160"/>
      <c r="Q24" s="160"/>
      <c r="R24" s="160"/>
    </row>
    <row r="25" spans="1:18" ht="23.25" customHeight="1">
      <c r="A25" s="37" t="s">
        <v>71</v>
      </c>
      <c r="B25" s="3"/>
      <c r="D25" s="114">
        <v>2830015</v>
      </c>
      <c r="F25" s="114">
        <v>2557950</v>
      </c>
      <c r="H25" s="165">
        <v>946771</v>
      </c>
      <c r="I25" s="49"/>
      <c r="J25" s="165">
        <v>964415</v>
      </c>
      <c r="L25" s="160"/>
      <c r="M25" s="160"/>
      <c r="N25" s="160"/>
      <c r="O25" s="160"/>
      <c r="P25" s="160"/>
      <c r="Q25" s="160"/>
      <c r="R25" s="160"/>
    </row>
    <row r="26" spans="1:18" ht="23.25" customHeight="1">
      <c r="A26" s="81" t="s">
        <v>23</v>
      </c>
      <c r="B26" s="12"/>
      <c r="C26" s="16"/>
      <c r="D26" s="83">
        <f>SUM(D19:D25)</f>
        <v>123808902</v>
      </c>
      <c r="E26" s="16"/>
      <c r="F26" s="83">
        <f>SUM(F19:F25)</f>
        <v>116961971</v>
      </c>
      <c r="G26" s="16"/>
      <c r="H26" s="83">
        <f>SUM(H19:H25)</f>
        <v>8448183</v>
      </c>
      <c r="I26" s="16"/>
      <c r="J26" s="83">
        <f>SUM(J19:J25)</f>
        <v>9475855</v>
      </c>
      <c r="L26" s="160"/>
      <c r="M26" s="160"/>
      <c r="N26" s="160"/>
      <c r="O26" s="160"/>
      <c r="P26" s="160"/>
      <c r="Q26" s="160"/>
      <c r="R26" s="160"/>
    </row>
    <row r="27" spans="1:18" ht="23.25" customHeight="1">
      <c r="A27" s="260"/>
      <c r="B27" s="260"/>
      <c r="C27" s="13"/>
      <c r="D27" s="13"/>
      <c r="E27" s="13"/>
      <c r="F27" s="13"/>
      <c r="G27" s="13"/>
      <c r="H27" s="13"/>
      <c r="I27" s="13"/>
      <c r="J27" s="13"/>
      <c r="L27" s="160"/>
      <c r="M27" s="160"/>
      <c r="N27" s="160"/>
      <c r="O27" s="160"/>
      <c r="P27" s="160"/>
      <c r="Q27" s="160"/>
      <c r="R27" s="160"/>
    </row>
    <row r="28" spans="1:18" ht="23.25" customHeight="1">
      <c r="A28" s="78" t="s">
        <v>182</v>
      </c>
      <c r="C28" s="13"/>
      <c r="L28" s="160"/>
      <c r="M28" s="160"/>
      <c r="N28" s="160"/>
      <c r="O28" s="160"/>
      <c r="P28" s="160"/>
      <c r="Q28" s="160"/>
      <c r="R28" s="160"/>
    </row>
    <row r="29" spans="1:18" ht="23.25" customHeight="1">
      <c r="A29" s="37" t="s">
        <v>170</v>
      </c>
      <c r="B29" s="166"/>
      <c r="C29" s="13"/>
      <c r="D29" s="114">
        <v>2015203</v>
      </c>
      <c r="E29" s="13"/>
      <c r="F29" s="114">
        <v>1689256</v>
      </c>
      <c r="G29" s="13"/>
      <c r="H29" s="131">
        <v>0</v>
      </c>
      <c r="I29" s="13"/>
      <c r="J29" s="131">
        <v>0</v>
      </c>
      <c r="L29" s="160"/>
      <c r="M29" s="160"/>
      <c r="N29" s="160"/>
      <c r="O29" s="160"/>
      <c r="P29" s="160"/>
      <c r="Q29" s="160"/>
      <c r="R29" s="160"/>
    </row>
    <row r="30" spans="1:18" ht="23.25" customHeight="1">
      <c r="A30" s="81" t="s">
        <v>302</v>
      </c>
      <c r="C30" s="13"/>
      <c r="D30" s="16">
        <f>D16-D26+D29</f>
        <v>7360179</v>
      </c>
      <c r="E30" s="13"/>
      <c r="F30" s="16">
        <f>F16-F26+F29</f>
        <v>8461679</v>
      </c>
      <c r="G30" s="16"/>
      <c r="H30" s="16">
        <f>H16-H26+H29</f>
        <v>3671313</v>
      </c>
      <c r="I30" s="16"/>
      <c r="J30" s="16">
        <f>J16-J26+J29</f>
        <v>3234207</v>
      </c>
      <c r="L30" s="160"/>
      <c r="M30" s="160"/>
      <c r="N30" s="160"/>
      <c r="O30" s="160"/>
      <c r="P30" s="160"/>
      <c r="Q30" s="160"/>
      <c r="R30" s="160"/>
    </row>
    <row r="31" spans="1:18" ht="23.25" customHeight="1">
      <c r="A31" s="88" t="s">
        <v>303</v>
      </c>
      <c r="C31" s="13"/>
      <c r="D31" s="114">
        <v>1103643</v>
      </c>
      <c r="E31" s="13"/>
      <c r="F31" s="114">
        <v>1727546</v>
      </c>
      <c r="G31" s="13"/>
      <c r="H31" s="167">
        <v>28617</v>
      </c>
      <c r="I31" s="13"/>
      <c r="J31" s="167">
        <v>2404</v>
      </c>
      <c r="L31" s="160"/>
      <c r="M31" s="160"/>
      <c r="N31" s="160"/>
      <c r="O31" s="160"/>
      <c r="P31" s="160"/>
      <c r="Q31" s="160"/>
      <c r="R31" s="160"/>
    </row>
    <row r="32" spans="1:18" ht="23.25" customHeight="1" thickBot="1">
      <c r="A32" s="81" t="s">
        <v>183</v>
      </c>
      <c r="C32" s="16"/>
      <c r="D32" s="102">
        <f>D30-D31</f>
        <v>6256536</v>
      </c>
      <c r="E32" s="16"/>
      <c r="F32" s="102">
        <f>F30-F31</f>
        <v>6734133</v>
      </c>
      <c r="G32" s="16"/>
      <c r="H32" s="102">
        <f>H30-H31</f>
        <v>3642696</v>
      </c>
      <c r="I32" s="16"/>
      <c r="J32" s="102">
        <f>J30-J31</f>
        <v>3231803</v>
      </c>
      <c r="L32" s="160"/>
      <c r="M32" s="160"/>
      <c r="N32" s="160"/>
      <c r="O32" s="160"/>
      <c r="P32" s="160"/>
      <c r="Q32" s="160"/>
      <c r="R32" s="160"/>
    </row>
    <row r="33" spans="1:18" ht="23.25" customHeight="1" thickTop="1">
      <c r="A33" s="81"/>
      <c r="C33" s="16"/>
      <c r="D33" s="57"/>
      <c r="E33" s="16"/>
      <c r="F33" s="57"/>
      <c r="G33" s="16"/>
      <c r="H33" s="57"/>
      <c r="I33" s="16"/>
      <c r="J33" s="57"/>
      <c r="L33" s="160"/>
      <c r="M33" s="160"/>
      <c r="N33" s="160"/>
      <c r="O33" s="160"/>
      <c r="P33" s="160"/>
      <c r="Q33" s="160"/>
      <c r="R33" s="160"/>
    </row>
    <row r="34" spans="1:18" ht="23.25" customHeight="1">
      <c r="A34" s="75" t="s">
        <v>38</v>
      </c>
      <c r="L34" s="160"/>
      <c r="M34" s="160"/>
      <c r="N34" s="160"/>
      <c r="O34" s="160"/>
      <c r="P34" s="160"/>
      <c r="Q34" s="160"/>
      <c r="R34" s="160"/>
    </row>
    <row r="35" spans="1:18" ht="23.25" customHeight="1">
      <c r="A35" s="75" t="s">
        <v>180</v>
      </c>
      <c r="L35" s="160"/>
      <c r="M35" s="160"/>
      <c r="N35" s="160"/>
      <c r="O35" s="160"/>
      <c r="P35" s="160"/>
      <c r="Q35" s="160"/>
      <c r="R35" s="160"/>
    </row>
    <row r="36" spans="1:18" ht="23.25" customHeight="1">
      <c r="A36" s="6"/>
      <c r="B36" s="6"/>
      <c r="C36" s="77"/>
      <c r="D36" s="77"/>
      <c r="E36" s="77"/>
      <c r="F36" s="77"/>
      <c r="G36" s="77"/>
      <c r="H36" s="255" t="s">
        <v>85</v>
      </c>
      <c r="I36" s="255"/>
      <c r="J36" s="255"/>
      <c r="L36" s="160"/>
      <c r="M36" s="160"/>
      <c r="N36" s="160"/>
      <c r="O36" s="160"/>
      <c r="P36" s="160"/>
      <c r="Q36" s="160"/>
      <c r="R36" s="160"/>
    </row>
    <row r="37" spans="2:18" ht="23.25" customHeight="1">
      <c r="B37" s="17"/>
      <c r="C37" s="17"/>
      <c r="D37" s="254" t="s">
        <v>39</v>
      </c>
      <c r="E37" s="254"/>
      <c r="F37" s="254"/>
      <c r="G37" s="79"/>
      <c r="H37" s="254" t="s">
        <v>37</v>
      </c>
      <c r="I37" s="254"/>
      <c r="J37" s="254"/>
      <c r="L37" s="160"/>
      <c r="M37" s="160"/>
      <c r="N37" s="160"/>
      <c r="O37" s="160"/>
      <c r="P37" s="160"/>
      <c r="Q37" s="160"/>
      <c r="R37" s="160"/>
    </row>
    <row r="38" spans="2:18" ht="23.25" customHeight="1">
      <c r="B38" s="17"/>
      <c r="C38" s="17"/>
      <c r="D38" s="256" t="s">
        <v>222</v>
      </c>
      <c r="E38" s="257"/>
      <c r="F38" s="257"/>
      <c r="G38" s="156"/>
      <c r="H38" s="256" t="s">
        <v>222</v>
      </c>
      <c r="I38" s="257"/>
      <c r="J38" s="257"/>
      <c r="L38" s="160"/>
      <c r="M38" s="160"/>
      <c r="N38" s="160"/>
      <c r="O38" s="160"/>
      <c r="P38" s="160"/>
      <c r="Q38" s="160"/>
      <c r="R38" s="160"/>
    </row>
    <row r="39" spans="2:18" ht="23.25" customHeight="1">
      <c r="B39" s="17"/>
      <c r="C39" s="17"/>
      <c r="D39" s="258" t="s">
        <v>221</v>
      </c>
      <c r="E39" s="259"/>
      <c r="F39" s="259"/>
      <c r="G39" s="90"/>
      <c r="H39" s="258" t="s">
        <v>223</v>
      </c>
      <c r="I39" s="259"/>
      <c r="J39" s="259"/>
      <c r="L39" s="160"/>
      <c r="M39" s="160"/>
      <c r="N39" s="160"/>
      <c r="O39" s="160"/>
      <c r="P39" s="160"/>
      <c r="Q39" s="160"/>
      <c r="R39" s="160"/>
    </row>
    <row r="40" spans="2:18" ht="23.25" customHeight="1">
      <c r="B40" s="17" t="s">
        <v>1</v>
      </c>
      <c r="C40" s="80"/>
      <c r="D40" s="52">
        <v>2560</v>
      </c>
      <c r="E40" s="80"/>
      <c r="F40" s="52">
        <v>2559</v>
      </c>
      <c r="G40" s="47"/>
      <c r="H40" s="52">
        <v>2560</v>
      </c>
      <c r="I40" s="80"/>
      <c r="J40" s="52">
        <v>2559</v>
      </c>
      <c r="L40" s="160"/>
      <c r="M40" s="160"/>
      <c r="N40" s="160"/>
      <c r="O40" s="160"/>
      <c r="P40" s="160"/>
      <c r="Q40" s="160"/>
      <c r="R40" s="160"/>
    </row>
    <row r="41" spans="2:18" ht="23.25" customHeight="1">
      <c r="B41" s="17"/>
      <c r="C41" s="17"/>
      <c r="D41" s="71"/>
      <c r="E41" s="49"/>
      <c r="F41" s="71"/>
      <c r="G41" s="47"/>
      <c r="H41" s="71"/>
      <c r="I41" s="49"/>
      <c r="J41" s="71"/>
      <c r="L41" s="160"/>
      <c r="M41" s="160"/>
      <c r="N41" s="160"/>
      <c r="O41" s="160"/>
      <c r="P41" s="160"/>
      <c r="Q41" s="160"/>
      <c r="R41" s="160"/>
    </row>
    <row r="42" spans="1:18" ht="23.25" customHeight="1">
      <c r="A42" s="81" t="s">
        <v>184</v>
      </c>
      <c r="C42" s="13"/>
      <c r="D42" s="13"/>
      <c r="E42" s="13"/>
      <c r="F42" s="13"/>
      <c r="G42" s="13"/>
      <c r="H42" s="13"/>
      <c r="I42" s="13"/>
      <c r="J42" s="13"/>
      <c r="L42" s="160"/>
      <c r="M42" s="160"/>
      <c r="N42" s="160"/>
      <c r="O42" s="160"/>
      <c r="P42" s="160"/>
      <c r="Q42" s="160"/>
      <c r="R42" s="160"/>
    </row>
    <row r="43" spans="1:18" ht="23.25" customHeight="1">
      <c r="A43" s="37" t="s">
        <v>113</v>
      </c>
      <c r="C43" s="13"/>
      <c r="D43" s="13">
        <v>4913736</v>
      </c>
      <c r="E43" s="13"/>
      <c r="F43" s="13">
        <v>5184302</v>
      </c>
      <c r="G43" s="13"/>
      <c r="H43" s="13">
        <v>3642696</v>
      </c>
      <c r="I43" s="13"/>
      <c r="J43" s="13">
        <f>J32</f>
        <v>3231803</v>
      </c>
      <c r="L43" s="160"/>
      <c r="M43" s="160"/>
      <c r="N43" s="160"/>
      <c r="O43" s="160"/>
      <c r="P43" s="160"/>
      <c r="Q43" s="160"/>
      <c r="R43" s="160"/>
    </row>
    <row r="44" spans="1:18" ht="23.25" customHeight="1">
      <c r="A44" s="37" t="s">
        <v>156</v>
      </c>
      <c r="C44" s="13"/>
      <c r="D44" s="13"/>
      <c r="E44" s="13"/>
      <c r="F44" s="13"/>
      <c r="G44" s="13"/>
      <c r="H44" s="13"/>
      <c r="I44" s="13"/>
      <c r="J44" s="13"/>
      <c r="L44" s="160"/>
      <c r="M44" s="160"/>
      <c r="N44" s="160"/>
      <c r="O44" s="160"/>
      <c r="P44" s="160"/>
      <c r="Q44" s="160"/>
      <c r="R44" s="160"/>
    </row>
    <row r="45" spans="1:18" ht="23.25" customHeight="1">
      <c r="A45" s="37" t="s">
        <v>157</v>
      </c>
      <c r="C45" s="13"/>
      <c r="D45" s="13">
        <v>1342800</v>
      </c>
      <c r="E45" s="13"/>
      <c r="F45" s="13">
        <v>1549831</v>
      </c>
      <c r="G45" s="13"/>
      <c r="H45" s="131">
        <v>0</v>
      </c>
      <c r="I45" s="13"/>
      <c r="J45" s="131" t="s">
        <v>100</v>
      </c>
      <c r="L45" s="160"/>
      <c r="M45" s="160"/>
      <c r="N45" s="160"/>
      <c r="O45" s="160"/>
      <c r="P45" s="160"/>
      <c r="Q45" s="160"/>
      <c r="R45" s="160"/>
    </row>
    <row r="46" spans="1:18" ht="23.25" customHeight="1" thickBot="1">
      <c r="A46" s="81" t="s">
        <v>183</v>
      </c>
      <c r="C46" s="57"/>
      <c r="D46" s="15">
        <f>SUM(D42:D45)</f>
        <v>6256536</v>
      </c>
      <c r="E46" s="57"/>
      <c r="F46" s="15">
        <f>SUM(F43:F45)</f>
        <v>6734133</v>
      </c>
      <c r="G46" s="57"/>
      <c r="H46" s="15">
        <f>SUM(H43:H45)</f>
        <v>3642696</v>
      </c>
      <c r="I46" s="57"/>
      <c r="J46" s="15">
        <f>SUM(J43:J45)</f>
        <v>3231803</v>
      </c>
      <c r="L46" s="160"/>
      <c r="M46" s="160"/>
      <c r="N46" s="160"/>
      <c r="O46" s="160"/>
      <c r="P46" s="160"/>
      <c r="Q46" s="160"/>
      <c r="R46" s="160"/>
    </row>
    <row r="47" spans="1:18" ht="23.25" customHeight="1" thickTop="1">
      <c r="A47" s="81"/>
      <c r="C47" s="16"/>
      <c r="D47" s="57"/>
      <c r="E47" s="16"/>
      <c r="F47" s="57"/>
      <c r="G47" s="16"/>
      <c r="H47" s="57"/>
      <c r="I47" s="16"/>
      <c r="J47" s="57"/>
      <c r="L47" s="160"/>
      <c r="M47" s="160"/>
      <c r="N47" s="160"/>
      <c r="O47" s="160"/>
      <c r="P47" s="160"/>
      <c r="Q47" s="160"/>
      <c r="R47" s="160"/>
    </row>
    <row r="48" spans="1:18" ht="23.25" customHeight="1" thickBot="1">
      <c r="A48" s="81" t="s">
        <v>84</v>
      </c>
      <c r="B48" s="2">
        <v>17</v>
      </c>
      <c r="C48" s="13"/>
      <c r="D48" s="168">
        <v>0.61</v>
      </c>
      <c r="E48" s="13"/>
      <c r="F48" s="168">
        <v>0.7</v>
      </c>
      <c r="G48" s="13"/>
      <c r="H48" s="142">
        <v>0.42</v>
      </c>
      <c r="I48" s="13"/>
      <c r="J48" s="142">
        <v>0.42</v>
      </c>
      <c r="L48" s="160"/>
      <c r="M48" s="160"/>
      <c r="N48" s="160"/>
      <c r="O48" s="160"/>
      <c r="P48" s="160"/>
      <c r="Q48" s="160"/>
      <c r="R48" s="160"/>
    </row>
    <row r="49" spans="1:18" ht="23.25" customHeight="1" thickTop="1">
      <c r="A49" s="260"/>
      <c r="B49" s="260"/>
      <c r="C49" s="86"/>
      <c r="D49" s="104"/>
      <c r="E49" s="104"/>
      <c r="F49" s="104"/>
      <c r="G49" s="104"/>
      <c r="H49" s="104"/>
      <c r="I49" s="104"/>
      <c r="J49" s="104"/>
      <c r="L49" s="160"/>
      <c r="M49" s="160"/>
      <c r="N49" s="160"/>
      <c r="O49" s="160"/>
      <c r="P49" s="160"/>
      <c r="Q49" s="160"/>
      <c r="R49" s="160"/>
    </row>
    <row r="50" spans="1:18" ht="20.25" customHeight="1">
      <c r="A50" s="75" t="s">
        <v>38</v>
      </c>
      <c r="L50" s="160"/>
      <c r="M50" s="160"/>
      <c r="N50" s="160"/>
      <c r="O50" s="160"/>
      <c r="P50" s="160"/>
      <c r="Q50" s="160"/>
      <c r="R50" s="160"/>
    </row>
    <row r="51" spans="1:18" ht="20.25" customHeight="1">
      <c r="A51" s="75" t="s">
        <v>215</v>
      </c>
      <c r="L51" s="160"/>
      <c r="M51" s="160"/>
      <c r="N51" s="160"/>
      <c r="O51" s="160"/>
      <c r="P51" s="160"/>
      <c r="Q51" s="160"/>
      <c r="R51" s="160"/>
    </row>
    <row r="52" spans="1:18" ht="20.25" customHeight="1">
      <c r="A52" s="6"/>
      <c r="B52" s="6"/>
      <c r="C52" s="77"/>
      <c r="D52" s="77"/>
      <c r="E52" s="77"/>
      <c r="F52" s="77"/>
      <c r="G52" s="77"/>
      <c r="H52" s="255" t="s">
        <v>85</v>
      </c>
      <c r="I52" s="255"/>
      <c r="J52" s="255"/>
      <c r="L52" s="160"/>
      <c r="M52" s="160"/>
      <c r="N52" s="160"/>
      <c r="O52" s="160"/>
      <c r="P52" s="160"/>
      <c r="Q52" s="160"/>
      <c r="R52" s="160"/>
    </row>
    <row r="53" spans="2:18" ht="20.25" customHeight="1">
      <c r="B53" s="17"/>
      <c r="C53" s="17"/>
      <c r="D53" s="254" t="s">
        <v>39</v>
      </c>
      <c r="E53" s="254"/>
      <c r="F53" s="254"/>
      <c r="G53" s="79"/>
      <c r="H53" s="254" t="s">
        <v>37</v>
      </c>
      <c r="I53" s="254"/>
      <c r="J53" s="254"/>
      <c r="L53" s="160"/>
      <c r="M53" s="160"/>
      <c r="N53" s="160"/>
      <c r="O53" s="160"/>
      <c r="P53" s="160"/>
      <c r="Q53" s="160"/>
      <c r="R53" s="160"/>
    </row>
    <row r="54" spans="2:18" ht="23.25" customHeight="1">
      <c r="B54" s="17"/>
      <c r="C54" s="17"/>
      <c r="D54" s="256" t="s">
        <v>222</v>
      </c>
      <c r="E54" s="257"/>
      <c r="F54" s="257"/>
      <c r="G54" s="156"/>
      <c r="H54" s="256" t="s">
        <v>222</v>
      </c>
      <c r="I54" s="257"/>
      <c r="J54" s="257"/>
      <c r="L54" s="160"/>
      <c r="M54" s="160"/>
      <c r="N54" s="160"/>
      <c r="O54" s="160"/>
      <c r="P54" s="160"/>
      <c r="Q54" s="160"/>
      <c r="R54" s="160"/>
    </row>
    <row r="55" spans="2:18" ht="20.25" customHeight="1">
      <c r="B55" s="17"/>
      <c r="C55" s="17"/>
      <c r="D55" s="258" t="s">
        <v>221</v>
      </c>
      <c r="E55" s="259"/>
      <c r="F55" s="259"/>
      <c r="G55" s="90"/>
      <c r="H55" s="258" t="s">
        <v>223</v>
      </c>
      <c r="I55" s="259"/>
      <c r="J55" s="259"/>
      <c r="L55" s="160"/>
      <c r="M55" s="160"/>
      <c r="N55" s="160"/>
      <c r="O55" s="160"/>
      <c r="P55" s="160"/>
      <c r="Q55" s="160"/>
      <c r="R55" s="160"/>
    </row>
    <row r="56" spans="2:18" ht="20.25" customHeight="1">
      <c r="B56" s="17"/>
      <c r="C56" s="80"/>
      <c r="D56" s="52">
        <v>2560</v>
      </c>
      <c r="E56" s="80"/>
      <c r="F56" s="52">
        <v>2559</v>
      </c>
      <c r="G56" s="47"/>
      <c r="H56" s="52">
        <v>2560</v>
      </c>
      <c r="I56" s="80"/>
      <c r="J56" s="52">
        <v>2559</v>
      </c>
      <c r="L56" s="160"/>
      <c r="M56" s="160"/>
      <c r="N56" s="160"/>
      <c r="O56" s="160"/>
      <c r="P56" s="160"/>
      <c r="Q56" s="160"/>
      <c r="R56" s="160"/>
    </row>
    <row r="57" spans="2:18" ht="6" customHeight="1">
      <c r="B57" s="17"/>
      <c r="C57" s="17"/>
      <c r="D57" s="71"/>
      <c r="E57" s="49"/>
      <c r="F57" s="71"/>
      <c r="G57" s="47"/>
      <c r="H57" s="71"/>
      <c r="I57" s="49"/>
      <c r="J57" s="71"/>
      <c r="L57" s="160"/>
      <c r="M57" s="160"/>
      <c r="N57" s="160"/>
      <c r="O57" s="160"/>
      <c r="P57" s="160"/>
      <c r="Q57" s="160"/>
      <c r="R57" s="160"/>
    </row>
    <row r="58" spans="1:18" ht="20.25" customHeight="1">
      <c r="A58" s="81" t="s">
        <v>183</v>
      </c>
      <c r="D58" s="16">
        <f>D46</f>
        <v>6256536</v>
      </c>
      <c r="E58" s="4"/>
      <c r="F58" s="16">
        <f>F46</f>
        <v>6734133</v>
      </c>
      <c r="G58" s="4"/>
      <c r="H58" s="16">
        <f>H46</f>
        <v>3642696</v>
      </c>
      <c r="I58" s="4"/>
      <c r="J58" s="16">
        <f>J46</f>
        <v>3231803</v>
      </c>
      <c r="L58" s="160"/>
      <c r="M58" s="160"/>
      <c r="N58" s="160"/>
      <c r="O58" s="160"/>
      <c r="P58" s="160"/>
      <c r="Q58" s="160"/>
      <c r="R58" s="160"/>
    </row>
    <row r="59" spans="12:18" ht="6" customHeight="1">
      <c r="L59" s="160"/>
      <c r="M59" s="160"/>
      <c r="N59" s="160"/>
      <c r="O59" s="160"/>
      <c r="P59" s="160"/>
      <c r="Q59" s="160"/>
      <c r="R59" s="160"/>
    </row>
    <row r="60" spans="1:18" ht="20.25" customHeight="1">
      <c r="A60" s="81" t="s">
        <v>111</v>
      </c>
      <c r="L60" s="160"/>
      <c r="M60" s="160"/>
      <c r="N60" s="160"/>
      <c r="O60" s="160"/>
      <c r="P60" s="160"/>
      <c r="Q60" s="160"/>
      <c r="R60" s="160"/>
    </row>
    <row r="61" spans="1:18" ht="20.25" customHeight="1">
      <c r="A61" s="96" t="s">
        <v>304</v>
      </c>
      <c r="L61" s="160"/>
      <c r="M61" s="160"/>
      <c r="N61" s="160"/>
      <c r="O61" s="160"/>
      <c r="P61" s="160"/>
      <c r="Q61" s="160"/>
      <c r="R61" s="160"/>
    </row>
    <row r="62" spans="1:18" ht="20.25" customHeight="1">
      <c r="A62" s="96" t="s">
        <v>248</v>
      </c>
      <c r="L62" s="160"/>
      <c r="M62" s="160"/>
      <c r="N62" s="160"/>
      <c r="O62" s="160"/>
      <c r="P62" s="160"/>
      <c r="Q62" s="160"/>
      <c r="R62" s="160"/>
    </row>
    <row r="63" spans="1:18" ht="20.25" customHeight="1">
      <c r="A63" s="37" t="s">
        <v>224</v>
      </c>
      <c r="D63" s="34"/>
      <c r="F63" s="34"/>
      <c r="H63" s="162"/>
      <c r="J63" s="162"/>
      <c r="L63" s="160"/>
      <c r="M63" s="160"/>
      <c r="N63" s="160"/>
      <c r="O63" s="160"/>
      <c r="P63" s="160"/>
      <c r="Q63" s="160"/>
      <c r="R63" s="160"/>
    </row>
    <row r="64" spans="1:18" ht="20.25" customHeight="1">
      <c r="A64" s="37" t="s">
        <v>225</v>
      </c>
      <c r="D64" s="246">
        <v>135486</v>
      </c>
      <c r="F64" s="34">
        <v>-138739</v>
      </c>
      <c r="H64" s="162">
        <v>0</v>
      </c>
      <c r="J64" s="162">
        <v>0</v>
      </c>
      <c r="L64" s="160"/>
      <c r="M64" s="160"/>
      <c r="N64" s="160"/>
      <c r="O64" s="160"/>
      <c r="P64" s="160"/>
      <c r="Q64" s="160"/>
      <c r="R64" s="160"/>
    </row>
    <row r="65" spans="1:18" ht="20.25" customHeight="1">
      <c r="A65" s="37" t="s">
        <v>251</v>
      </c>
      <c r="D65" s="246"/>
      <c r="F65" s="34"/>
      <c r="H65" s="162"/>
      <c r="J65" s="162"/>
      <c r="L65" s="160"/>
      <c r="M65" s="160"/>
      <c r="N65" s="160"/>
      <c r="O65" s="160"/>
      <c r="P65" s="160"/>
      <c r="Q65" s="160"/>
      <c r="R65" s="160"/>
    </row>
    <row r="66" spans="1:18" ht="20.25" customHeight="1">
      <c r="A66" s="88" t="s">
        <v>252</v>
      </c>
      <c r="D66" s="246">
        <v>-1370928</v>
      </c>
      <c r="F66" s="8">
        <v>-1574369</v>
      </c>
      <c r="H66" s="162">
        <v>0</v>
      </c>
      <c r="J66" s="162">
        <v>0</v>
      </c>
      <c r="L66" s="160"/>
      <c r="M66" s="160"/>
      <c r="N66" s="160"/>
      <c r="O66" s="160"/>
      <c r="P66" s="160"/>
      <c r="Q66" s="160"/>
      <c r="R66" s="160"/>
    </row>
    <row r="67" spans="1:18" ht="20.25" customHeight="1">
      <c r="A67" s="37" t="s">
        <v>253</v>
      </c>
      <c r="D67" s="246"/>
      <c r="F67" s="34"/>
      <c r="H67" s="162"/>
      <c r="J67" s="162"/>
      <c r="L67" s="160"/>
      <c r="M67" s="160"/>
      <c r="N67" s="160"/>
      <c r="O67" s="160"/>
      <c r="P67" s="160"/>
      <c r="Q67" s="160"/>
      <c r="R67" s="160"/>
    </row>
    <row r="68" spans="1:18" ht="20.25" customHeight="1">
      <c r="A68" s="37" t="s">
        <v>248</v>
      </c>
      <c r="D68" s="246">
        <v>-27278</v>
      </c>
      <c r="F68" s="224">
        <v>13305</v>
      </c>
      <c r="H68" s="123">
        <v>0</v>
      </c>
      <c r="J68" s="123">
        <v>0</v>
      </c>
      <c r="L68" s="160"/>
      <c r="M68" s="160"/>
      <c r="N68" s="160"/>
      <c r="O68" s="160"/>
      <c r="P68" s="160"/>
      <c r="Q68" s="160"/>
      <c r="R68" s="160"/>
    </row>
    <row r="69" spans="1:18" ht="20.25" customHeight="1">
      <c r="A69" s="81" t="s">
        <v>259</v>
      </c>
      <c r="D69" s="225"/>
      <c r="E69" s="49"/>
      <c r="F69" s="225"/>
      <c r="G69" s="49"/>
      <c r="H69" s="211"/>
      <c r="I69" s="49"/>
      <c r="J69" s="211"/>
      <c r="L69" s="160"/>
      <c r="M69" s="160"/>
      <c r="N69" s="160"/>
      <c r="O69" s="160"/>
      <c r="P69" s="160"/>
      <c r="Q69" s="160"/>
      <c r="R69" s="160"/>
    </row>
    <row r="70" spans="1:18" ht="20.25" customHeight="1">
      <c r="A70" s="81" t="s">
        <v>250</v>
      </c>
      <c r="D70" s="191">
        <f>SUM(D64:D68)</f>
        <v>-1262720</v>
      </c>
      <c r="F70" s="191">
        <f>SUM(F63:F68)</f>
        <v>-1699803</v>
      </c>
      <c r="H70" s="128">
        <v>0</v>
      </c>
      <c r="J70" s="128">
        <f>SUM(J63:J68)</f>
        <v>0</v>
      </c>
      <c r="L70" s="160"/>
      <c r="M70" s="160"/>
      <c r="N70" s="160"/>
      <c r="O70" s="160"/>
      <c r="P70" s="160"/>
      <c r="Q70" s="160"/>
      <c r="R70" s="160"/>
    </row>
    <row r="71" spans="1:18" ht="20.25" customHeight="1">
      <c r="A71" s="81"/>
      <c r="D71" s="10"/>
      <c r="F71" s="10"/>
      <c r="H71" s="130"/>
      <c r="J71" s="130"/>
      <c r="L71" s="160"/>
      <c r="M71" s="160"/>
      <c r="N71" s="160"/>
      <c r="O71" s="160"/>
      <c r="P71" s="160"/>
      <c r="Q71" s="160"/>
      <c r="R71" s="160"/>
    </row>
    <row r="72" spans="1:18" ht="20.25" customHeight="1">
      <c r="A72" s="96" t="s">
        <v>305</v>
      </c>
      <c r="L72" s="160"/>
      <c r="M72" s="160"/>
      <c r="N72" s="160"/>
      <c r="O72" s="160"/>
      <c r="P72" s="160"/>
      <c r="Q72" s="160"/>
      <c r="R72" s="160"/>
    </row>
    <row r="73" spans="1:18" ht="20.25" customHeight="1">
      <c r="A73" s="96" t="s">
        <v>248</v>
      </c>
      <c r="L73" s="160"/>
      <c r="M73" s="160"/>
      <c r="N73" s="160"/>
      <c r="O73" s="160"/>
      <c r="P73" s="160"/>
      <c r="Q73" s="160"/>
      <c r="R73" s="160"/>
    </row>
    <row r="74" spans="1:18" ht="20.25" customHeight="1">
      <c r="A74" s="37" t="s">
        <v>318</v>
      </c>
      <c r="L74" s="160"/>
      <c r="M74" s="160"/>
      <c r="N74" s="160"/>
      <c r="O74" s="160"/>
      <c r="P74" s="160"/>
      <c r="Q74" s="160"/>
      <c r="R74" s="160"/>
    </row>
    <row r="75" spans="1:18" ht="20.25" customHeight="1">
      <c r="A75" s="37" t="s">
        <v>246</v>
      </c>
      <c r="D75" s="13">
        <v>270</v>
      </c>
      <c r="F75" s="13">
        <v>-47576</v>
      </c>
      <c r="H75" s="162">
        <v>0</v>
      </c>
      <c r="J75" s="162">
        <v>0</v>
      </c>
      <c r="L75" s="160"/>
      <c r="M75" s="160"/>
      <c r="N75" s="160"/>
      <c r="O75" s="160"/>
      <c r="P75" s="160"/>
      <c r="Q75" s="160"/>
      <c r="R75" s="160"/>
    </row>
    <row r="76" spans="1:18" ht="20.25" customHeight="1">
      <c r="A76" s="37" t="s">
        <v>247</v>
      </c>
      <c r="L76" s="160"/>
      <c r="M76" s="160"/>
      <c r="N76" s="160"/>
      <c r="O76" s="160"/>
      <c r="P76" s="160"/>
      <c r="Q76" s="160"/>
      <c r="R76" s="160"/>
    </row>
    <row r="77" spans="1:18" ht="20.25" customHeight="1">
      <c r="A77" s="37" t="s">
        <v>248</v>
      </c>
      <c r="D77" s="14">
        <v>-93</v>
      </c>
      <c r="F77" s="189">
        <v>843</v>
      </c>
      <c r="H77" s="123">
        <v>0</v>
      </c>
      <c r="I77" s="58"/>
      <c r="J77" s="123">
        <v>0</v>
      </c>
      <c r="L77" s="160"/>
      <c r="M77" s="160"/>
      <c r="N77" s="160"/>
      <c r="O77" s="160"/>
      <c r="P77" s="160"/>
      <c r="Q77" s="160"/>
      <c r="R77" s="160"/>
    </row>
    <row r="78" spans="1:18" ht="20.25" customHeight="1">
      <c r="A78" s="81" t="s">
        <v>249</v>
      </c>
      <c r="D78" s="170"/>
      <c r="E78" s="49"/>
      <c r="F78" s="170"/>
      <c r="G78" s="49"/>
      <c r="H78" s="97"/>
      <c r="I78" s="49"/>
      <c r="J78" s="97"/>
      <c r="L78" s="160"/>
      <c r="M78" s="160"/>
      <c r="N78" s="160"/>
      <c r="O78" s="160"/>
      <c r="P78" s="160"/>
      <c r="Q78" s="160"/>
      <c r="R78" s="160"/>
    </row>
    <row r="79" spans="1:18" ht="20.25" customHeight="1">
      <c r="A79" s="81" t="s">
        <v>250</v>
      </c>
      <c r="D79" s="210">
        <f>SUM(D75:D78)</f>
        <v>177</v>
      </c>
      <c r="E79" s="4"/>
      <c r="F79" s="210">
        <f>SUM(F75:F78)</f>
        <v>-46733</v>
      </c>
      <c r="G79" s="4"/>
      <c r="H79" s="128">
        <v>0</v>
      </c>
      <c r="I79" s="4"/>
      <c r="J79" s="128">
        <v>0</v>
      </c>
      <c r="L79" s="160"/>
      <c r="M79" s="160"/>
      <c r="N79" s="160"/>
      <c r="O79" s="160"/>
      <c r="P79" s="160"/>
      <c r="Q79" s="160"/>
      <c r="R79" s="160"/>
    </row>
    <row r="80" spans="1:18" ht="20.25" customHeight="1">
      <c r="A80" s="81" t="s">
        <v>294</v>
      </c>
      <c r="L80" s="160"/>
      <c r="M80" s="160"/>
      <c r="N80" s="160"/>
      <c r="O80" s="160"/>
      <c r="P80" s="160"/>
      <c r="Q80" s="160"/>
      <c r="R80" s="160"/>
    </row>
    <row r="81" spans="1:18" ht="20.25" customHeight="1">
      <c r="A81" s="164" t="s">
        <v>226</v>
      </c>
      <c r="D81" s="191">
        <f>SUM(D70,D79)</f>
        <v>-1262543</v>
      </c>
      <c r="E81" s="10"/>
      <c r="F81" s="191">
        <f>SUM(F70,F79)</f>
        <v>-1746536</v>
      </c>
      <c r="G81" s="10"/>
      <c r="H81" s="128">
        <v>0</v>
      </c>
      <c r="I81" s="4"/>
      <c r="J81" s="128">
        <f>J79+J70</f>
        <v>0</v>
      </c>
      <c r="L81" s="160"/>
      <c r="M81" s="160"/>
      <c r="N81" s="160"/>
      <c r="O81" s="160"/>
      <c r="P81" s="160"/>
      <c r="Q81" s="160"/>
      <c r="R81" s="160"/>
    </row>
    <row r="82" spans="1:18" ht="20.25" customHeight="1" thickBot="1">
      <c r="A82" s="81" t="s">
        <v>203</v>
      </c>
      <c r="D82" s="192">
        <f>SUM(D58,D81)</f>
        <v>4993993</v>
      </c>
      <c r="E82" s="9"/>
      <c r="F82" s="192">
        <f>F58+F81</f>
        <v>4987597</v>
      </c>
      <c r="G82" s="9"/>
      <c r="H82" s="192">
        <f>SUM(H58,H81)</f>
        <v>3642696</v>
      </c>
      <c r="I82" s="9"/>
      <c r="J82" s="192">
        <f>J58+J81</f>
        <v>3231803</v>
      </c>
      <c r="L82" s="160"/>
      <c r="M82" s="160"/>
      <c r="N82" s="160"/>
      <c r="O82" s="160"/>
      <c r="P82" s="160"/>
      <c r="Q82" s="160"/>
      <c r="R82" s="160"/>
    </row>
    <row r="83" spans="1:18" ht="20.25" customHeight="1" thickTop="1">
      <c r="A83" s="81"/>
      <c r="D83" s="10"/>
      <c r="E83" s="9"/>
      <c r="F83" s="10"/>
      <c r="G83" s="9"/>
      <c r="H83" s="10"/>
      <c r="I83" s="9"/>
      <c r="J83" s="10"/>
      <c r="L83" s="160"/>
      <c r="M83" s="160"/>
      <c r="N83" s="160"/>
      <c r="O83" s="160"/>
      <c r="P83" s="160"/>
      <c r="Q83" s="160"/>
      <c r="R83" s="160"/>
    </row>
    <row r="84" spans="1:18" ht="20.25" customHeight="1">
      <c r="A84" s="81" t="s">
        <v>312</v>
      </c>
      <c r="L84" s="160"/>
      <c r="M84" s="160"/>
      <c r="N84" s="160"/>
      <c r="O84" s="160"/>
      <c r="P84" s="160"/>
      <c r="Q84" s="160"/>
      <c r="R84" s="160"/>
    </row>
    <row r="85" spans="1:18" ht="20.25" customHeight="1">
      <c r="A85" s="37" t="s">
        <v>113</v>
      </c>
      <c r="D85" s="18">
        <v>3859063</v>
      </c>
      <c r="F85" s="18">
        <v>3840001</v>
      </c>
      <c r="H85" s="18">
        <f>H82</f>
        <v>3642696</v>
      </c>
      <c r="J85" s="18">
        <f>J82</f>
        <v>3231803</v>
      </c>
      <c r="L85" s="160"/>
      <c r="M85" s="160"/>
      <c r="N85" s="160"/>
      <c r="O85" s="160"/>
      <c r="P85" s="160"/>
      <c r="Q85" s="160"/>
      <c r="R85" s="160"/>
    </row>
    <row r="86" spans="1:18" ht="20.25" customHeight="1">
      <c r="A86" s="37" t="s">
        <v>254</v>
      </c>
      <c r="D86" s="123">
        <v>1134930</v>
      </c>
      <c r="F86" s="131">
        <v>1147596</v>
      </c>
      <c r="H86" s="131">
        <v>0</v>
      </c>
      <c r="J86" s="131" t="s">
        <v>100</v>
      </c>
      <c r="L86" s="160"/>
      <c r="M86" s="160"/>
      <c r="N86" s="160"/>
      <c r="O86" s="160"/>
      <c r="P86" s="160"/>
      <c r="Q86" s="160"/>
      <c r="R86" s="160"/>
    </row>
    <row r="87" spans="1:18" ht="20.25" customHeight="1" thickBot="1">
      <c r="A87" s="81" t="s">
        <v>185</v>
      </c>
      <c r="D87" s="193">
        <f>SUM(D85:D86)</f>
        <v>4993993</v>
      </c>
      <c r="E87" s="4"/>
      <c r="F87" s="193">
        <f>SUM(F85:F86)</f>
        <v>4987597</v>
      </c>
      <c r="G87" s="4"/>
      <c r="H87" s="193">
        <f>SUM(H85:H86)</f>
        <v>3642696</v>
      </c>
      <c r="I87" s="4"/>
      <c r="J87" s="193">
        <f>SUM(J85:J86)</f>
        <v>3231803</v>
      </c>
      <c r="L87" s="160"/>
      <c r="M87" s="160"/>
      <c r="N87" s="160"/>
      <c r="O87" s="160"/>
      <c r="P87" s="160"/>
      <c r="Q87" s="160"/>
      <c r="R87" s="160"/>
    </row>
    <row r="88" spans="1:10" ht="23.25" customHeight="1" thickTop="1">
      <c r="A88" s="75" t="s">
        <v>38</v>
      </c>
      <c r="B88" s="76"/>
      <c r="C88" s="77"/>
      <c r="D88" s="77"/>
      <c r="E88" s="77"/>
      <c r="F88" s="77"/>
      <c r="G88" s="77"/>
      <c r="H88" s="261"/>
      <c r="I88" s="261"/>
      <c r="J88" s="261"/>
    </row>
    <row r="89" spans="1:10" ht="23.25" customHeight="1">
      <c r="A89" s="75" t="s">
        <v>180</v>
      </c>
      <c r="B89" s="76"/>
      <c r="C89" s="77"/>
      <c r="D89" s="77"/>
      <c r="E89" s="77"/>
      <c r="F89" s="77"/>
      <c r="G89" s="77"/>
      <c r="H89" s="261"/>
      <c r="I89" s="261"/>
      <c r="J89" s="261"/>
    </row>
    <row r="90" spans="1:10" ht="23.25" customHeight="1">
      <c r="A90" s="6"/>
      <c r="B90" s="6"/>
      <c r="C90" s="77"/>
      <c r="D90" s="77"/>
      <c r="E90" s="77"/>
      <c r="F90" s="77"/>
      <c r="G90" s="77"/>
      <c r="H90" s="255" t="s">
        <v>85</v>
      </c>
      <c r="I90" s="255"/>
      <c r="J90" s="255"/>
    </row>
    <row r="91" spans="2:10" ht="23.25" customHeight="1">
      <c r="B91" s="17"/>
      <c r="C91" s="17"/>
      <c r="D91" s="254" t="s">
        <v>39</v>
      </c>
      <c r="E91" s="254"/>
      <c r="F91" s="254"/>
      <c r="G91" s="79"/>
      <c r="H91" s="254" t="s">
        <v>37</v>
      </c>
      <c r="I91" s="254"/>
      <c r="J91" s="254"/>
    </row>
    <row r="92" spans="2:10" ht="23.25" customHeight="1">
      <c r="B92" s="17"/>
      <c r="C92" s="17"/>
      <c r="D92" s="256" t="s">
        <v>227</v>
      </c>
      <c r="E92" s="257"/>
      <c r="F92" s="257"/>
      <c r="G92" s="156"/>
      <c r="H92" s="256" t="s">
        <v>227</v>
      </c>
      <c r="I92" s="257"/>
      <c r="J92" s="257"/>
    </row>
    <row r="93" spans="2:10" ht="23.25" customHeight="1">
      <c r="B93" s="17"/>
      <c r="C93" s="17"/>
      <c r="D93" s="258" t="s">
        <v>228</v>
      </c>
      <c r="E93" s="259"/>
      <c r="F93" s="259"/>
      <c r="G93" s="90"/>
      <c r="H93" s="258" t="s">
        <v>228</v>
      </c>
      <c r="I93" s="259"/>
      <c r="J93" s="259"/>
    </row>
    <row r="94" spans="2:10" ht="23.25" customHeight="1">
      <c r="B94" s="17" t="s">
        <v>1</v>
      </c>
      <c r="C94" s="80"/>
      <c r="D94" s="52">
        <v>2560</v>
      </c>
      <c r="E94" s="80"/>
      <c r="F94" s="52">
        <v>2559</v>
      </c>
      <c r="G94" s="47"/>
      <c r="H94" s="52">
        <v>2560</v>
      </c>
      <c r="I94" s="80"/>
      <c r="J94" s="52">
        <v>2559</v>
      </c>
    </row>
    <row r="95" spans="2:10" ht="9.75" customHeight="1">
      <c r="B95" s="17"/>
      <c r="C95" s="17"/>
      <c r="D95" s="71"/>
      <c r="E95" s="49"/>
      <c r="F95" s="71"/>
      <c r="G95" s="47"/>
      <c r="H95" s="71"/>
      <c r="I95" s="49"/>
      <c r="J95" s="71"/>
    </row>
    <row r="96" spans="1:10" ht="23.25" customHeight="1">
      <c r="A96" s="96" t="s">
        <v>153</v>
      </c>
      <c r="B96" s="2">
        <v>4</v>
      </c>
      <c r="C96" s="13"/>
      <c r="D96" s="36"/>
      <c r="E96" s="36"/>
      <c r="F96" s="36"/>
      <c r="G96" s="36"/>
      <c r="H96" s="36"/>
      <c r="I96" s="36"/>
      <c r="J96" s="36"/>
    </row>
    <row r="97" spans="1:15" ht="23.25" customHeight="1">
      <c r="A97" s="78" t="s">
        <v>58</v>
      </c>
      <c r="C97" s="13"/>
      <c r="D97" s="86">
        <v>372023802</v>
      </c>
      <c r="E97" s="13"/>
      <c r="F97" s="86">
        <v>344838702</v>
      </c>
      <c r="G97" s="13"/>
      <c r="H97" s="13">
        <v>21402482</v>
      </c>
      <c r="I97" s="13"/>
      <c r="J97" s="13">
        <v>22637246</v>
      </c>
      <c r="K97" s="194"/>
      <c r="L97" s="195"/>
      <c r="M97" s="195"/>
      <c r="N97" s="195"/>
      <c r="O97" s="195"/>
    </row>
    <row r="98" spans="1:15" ht="23.25" customHeight="1">
      <c r="A98" s="37" t="s">
        <v>20</v>
      </c>
      <c r="C98" s="13"/>
      <c r="D98" s="86">
        <v>701332</v>
      </c>
      <c r="E98" s="13"/>
      <c r="F98" s="86">
        <v>511003</v>
      </c>
      <c r="G98" s="13"/>
      <c r="H98" s="161">
        <v>2547354</v>
      </c>
      <c r="I98" s="13"/>
      <c r="J98" s="161">
        <v>3228991</v>
      </c>
      <c r="K98" s="194"/>
      <c r="L98" s="195"/>
      <c r="M98" s="195"/>
      <c r="N98" s="195"/>
      <c r="O98" s="195"/>
    </row>
    <row r="99" spans="1:15" ht="23.25" customHeight="1">
      <c r="A99" s="37" t="s">
        <v>50</v>
      </c>
      <c r="C99" s="13"/>
      <c r="D99" s="86">
        <v>97287</v>
      </c>
      <c r="E99" s="13"/>
      <c r="F99" s="86">
        <v>73658</v>
      </c>
      <c r="G99" s="13"/>
      <c r="H99" s="161">
        <v>10358277</v>
      </c>
      <c r="I99" s="13"/>
      <c r="J99" s="161">
        <v>9326776</v>
      </c>
      <c r="K99" s="194"/>
      <c r="L99" s="195"/>
      <c r="M99" s="195"/>
      <c r="N99" s="195"/>
      <c r="O99" s="195"/>
    </row>
    <row r="100" spans="1:15" ht="23.25" customHeight="1">
      <c r="A100" s="37" t="s">
        <v>83</v>
      </c>
      <c r="B100" s="2">
        <v>8</v>
      </c>
      <c r="C100" s="112"/>
      <c r="D100" s="163">
        <v>7792489</v>
      </c>
      <c r="E100" s="112"/>
      <c r="F100" s="163">
        <v>2125803</v>
      </c>
      <c r="G100" s="13"/>
      <c r="H100" s="188" t="s">
        <v>100</v>
      </c>
      <c r="I100" s="13"/>
      <c r="J100" s="188" t="s">
        <v>100</v>
      </c>
      <c r="K100" s="194"/>
      <c r="L100" s="195"/>
      <c r="M100" s="195"/>
      <c r="N100" s="195"/>
      <c r="O100" s="195"/>
    </row>
    <row r="101" spans="1:15" ht="23.25" customHeight="1">
      <c r="A101" s="78" t="s">
        <v>21</v>
      </c>
      <c r="C101" s="13"/>
      <c r="D101" s="86">
        <v>1624141</v>
      </c>
      <c r="E101" s="13"/>
      <c r="F101" s="86">
        <v>1382045</v>
      </c>
      <c r="G101" s="13"/>
      <c r="H101" s="113">
        <v>50037</v>
      </c>
      <c r="I101" s="13"/>
      <c r="J101" s="113">
        <v>105702</v>
      </c>
      <c r="K101" s="194"/>
      <c r="L101" s="195"/>
      <c r="M101" s="195"/>
      <c r="N101" s="195"/>
      <c r="O101" s="195"/>
    </row>
    <row r="102" spans="1:12" ht="23.25" customHeight="1">
      <c r="A102" s="81" t="s">
        <v>22</v>
      </c>
      <c r="B102" s="12"/>
      <c r="C102" s="16"/>
      <c r="D102" s="101">
        <f>SUM(D97:D101)</f>
        <v>382239051</v>
      </c>
      <c r="E102" s="16"/>
      <c r="F102" s="101">
        <f>SUM(F97:F101)</f>
        <v>348931211</v>
      </c>
      <c r="G102" s="16"/>
      <c r="H102" s="101">
        <f>SUM(H97:H101)</f>
        <v>34358150</v>
      </c>
      <c r="I102" s="16"/>
      <c r="J102" s="101">
        <f>SUM(J97:J101)</f>
        <v>35298715</v>
      </c>
      <c r="L102" s="195"/>
    </row>
    <row r="103" spans="1:18" s="171" customFormat="1" ht="12.75" customHeight="1">
      <c r="A103" s="260"/>
      <c r="B103" s="260"/>
      <c r="C103" s="13"/>
      <c r="D103" s="13"/>
      <c r="E103" s="13"/>
      <c r="F103" s="13"/>
      <c r="G103" s="13"/>
      <c r="H103" s="13"/>
      <c r="I103" s="13"/>
      <c r="J103" s="13"/>
      <c r="K103" s="137"/>
      <c r="L103" s="195"/>
      <c r="M103" s="3"/>
      <c r="N103" s="3"/>
      <c r="O103" s="3"/>
      <c r="P103" s="3"/>
      <c r="Q103" s="3"/>
      <c r="R103" s="3"/>
    </row>
    <row r="104" spans="1:18" s="171" customFormat="1" ht="23.25" customHeight="1">
      <c r="A104" s="96" t="s">
        <v>154</v>
      </c>
      <c r="B104" s="2">
        <v>4</v>
      </c>
      <c r="C104" s="13"/>
      <c r="D104" s="13"/>
      <c r="E104" s="13"/>
      <c r="F104" s="13"/>
      <c r="G104" s="13"/>
      <c r="H104" s="13"/>
      <c r="I104" s="13"/>
      <c r="J104" s="13"/>
      <c r="K104" s="137"/>
      <c r="L104" s="195"/>
      <c r="M104" s="3"/>
      <c r="N104" s="3"/>
      <c r="O104" s="3"/>
      <c r="P104" s="3"/>
      <c r="Q104" s="3"/>
      <c r="R104" s="3"/>
    </row>
    <row r="105" spans="1:18" s="171" customFormat="1" ht="23.25" customHeight="1">
      <c r="A105" s="78" t="s">
        <v>56</v>
      </c>
      <c r="B105" s="2"/>
      <c r="C105" s="13"/>
      <c r="D105" s="86">
        <v>324549009</v>
      </c>
      <c r="E105" s="13"/>
      <c r="F105" s="86">
        <v>287818117</v>
      </c>
      <c r="G105" s="13"/>
      <c r="H105" s="13">
        <v>19345422</v>
      </c>
      <c r="I105" s="13"/>
      <c r="J105" s="13">
        <v>19865005</v>
      </c>
      <c r="K105" s="194"/>
      <c r="L105" s="195"/>
      <c r="M105" s="195"/>
      <c r="N105" s="195"/>
      <c r="O105" s="195"/>
      <c r="P105" s="3"/>
      <c r="Q105" s="3"/>
      <c r="R105" s="3"/>
    </row>
    <row r="106" spans="1:18" s="171" customFormat="1" ht="23.25" customHeight="1">
      <c r="A106" s="37" t="s">
        <v>219</v>
      </c>
      <c r="B106" s="2"/>
      <c r="C106" s="13"/>
      <c r="D106" s="86"/>
      <c r="E106" s="13"/>
      <c r="F106" s="86"/>
      <c r="G106" s="13"/>
      <c r="H106" s="13"/>
      <c r="I106" s="13"/>
      <c r="J106" s="13"/>
      <c r="K106" s="194"/>
      <c r="L106" s="195"/>
      <c r="M106" s="195"/>
      <c r="N106" s="195"/>
      <c r="O106" s="195"/>
      <c r="P106" s="3"/>
      <c r="Q106" s="3"/>
      <c r="R106" s="3"/>
    </row>
    <row r="107" spans="1:18" s="171" customFormat="1" ht="23.25" customHeight="1">
      <c r="A107" s="37" t="s">
        <v>204</v>
      </c>
      <c r="B107" s="2"/>
      <c r="C107" s="13"/>
      <c r="D107" s="86">
        <v>57421</v>
      </c>
      <c r="E107" s="13"/>
      <c r="F107" s="86">
        <v>-730654</v>
      </c>
      <c r="G107" s="13"/>
      <c r="H107" s="162" t="s">
        <v>100</v>
      </c>
      <c r="I107" s="13"/>
      <c r="J107" s="162" t="s">
        <v>100</v>
      </c>
      <c r="K107" s="194"/>
      <c r="L107" s="195"/>
      <c r="M107" s="195"/>
      <c r="N107" s="195"/>
      <c r="O107" s="195"/>
      <c r="P107" s="3"/>
      <c r="Q107" s="3"/>
      <c r="R107" s="3"/>
    </row>
    <row r="108" spans="1:18" s="171" customFormat="1" ht="23.25" customHeight="1">
      <c r="A108" s="88" t="s">
        <v>245</v>
      </c>
      <c r="B108" s="2"/>
      <c r="C108" s="13"/>
      <c r="D108" s="86">
        <v>15157347</v>
      </c>
      <c r="E108" s="13"/>
      <c r="F108" s="86">
        <v>14021672</v>
      </c>
      <c r="G108" s="13"/>
      <c r="H108" s="13">
        <v>683421</v>
      </c>
      <c r="I108" s="13"/>
      <c r="J108" s="13">
        <v>730002</v>
      </c>
      <c r="K108" s="194"/>
      <c r="L108" s="195"/>
      <c r="M108" s="195"/>
      <c r="N108" s="195"/>
      <c r="O108" s="195"/>
      <c r="P108" s="3"/>
      <c r="Q108" s="3"/>
      <c r="R108" s="3"/>
    </row>
    <row r="109" spans="1:18" s="171" customFormat="1" ht="23.25" customHeight="1">
      <c r="A109" s="78" t="s">
        <v>65</v>
      </c>
      <c r="B109" s="2"/>
      <c r="C109" s="13"/>
      <c r="D109" s="170">
        <v>22428775</v>
      </c>
      <c r="E109" s="13"/>
      <c r="F109" s="170">
        <v>20013871</v>
      </c>
      <c r="G109" s="13"/>
      <c r="H109" s="13">
        <v>2281696</v>
      </c>
      <c r="I109" s="13"/>
      <c r="J109" s="13">
        <v>2547327</v>
      </c>
      <c r="K109" s="194"/>
      <c r="L109" s="195"/>
      <c r="M109" s="195"/>
      <c r="N109" s="195"/>
      <c r="O109" s="195"/>
      <c r="P109" s="3"/>
      <c r="Q109" s="3"/>
      <c r="R109" s="3"/>
    </row>
    <row r="110" spans="1:18" s="171" customFormat="1" ht="23.25" customHeight="1">
      <c r="A110" s="78" t="s">
        <v>181</v>
      </c>
      <c r="B110" s="2"/>
      <c r="C110" s="13"/>
      <c r="D110" s="170">
        <v>28834</v>
      </c>
      <c r="E110" s="13"/>
      <c r="F110" s="170">
        <v>349689</v>
      </c>
      <c r="G110" s="13"/>
      <c r="H110" s="162">
        <v>958955</v>
      </c>
      <c r="I110" s="13"/>
      <c r="J110" s="162">
        <v>233975</v>
      </c>
      <c r="K110" s="196"/>
      <c r="L110" s="195"/>
      <c r="M110" s="162"/>
      <c r="N110" s="162"/>
      <c r="O110" s="162"/>
      <c r="P110" s="3"/>
      <c r="Q110" s="3"/>
      <c r="R110" s="3"/>
    </row>
    <row r="111" spans="1:18" s="171" customFormat="1" ht="23.25" customHeight="1">
      <c r="A111" s="37" t="s">
        <v>71</v>
      </c>
      <c r="B111" s="3"/>
      <c r="C111" s="3"/>
      <c r="D111" s="165">
        <v>8903809</v>
      </c>
      <c r="E111" s="3"/>
      <c r="F111" s="165">
        <v>7745115</v>
      </c>
      <c r="G111" s="3"/>
      <c r="H111" s="165">
        <v>2839025</v>
      </c>
      <c r="I111" s="49"/>
      <c r="J111" s="165">
        <v>2770506</v>
      </c>
      <c r="K111" s="194"/>
      <c r="L111" s="195"/>
      <c r="M111" s="195"/>
      <c r="N111" s="195"/>
      <c r="O111" s="195"/>
      <c r="P111" s="3"/>
      <c r="Q111" s="3"/>
      <c r="R111" s="3"/>
    </row>
    <row r="112" spans="1:18" s="171" customFormat="1" ht="23.25" customHeight="1">
      <c r="A112" s="81" t="s">
        <v>23</v>
      </c>
      <c r="B112" s="12"/>
      <c r="C112" s="16"/>
      <c r="D112" s="83">
        <f>SUM(D105:D111)</f>
        <v>371125195</v>
      </c>
      <c r="E112" s="16"/>
      <c r="F112" s="83">
        <f>SUM(F105:F111)</f>
        <v>329217810</v>
      </c>
      <c r="G112" s="16"/>
      <c r="H112" s="83">
        <f>SUM(H105:H111)</f>
        <v>26108519</v>
      </c>
      <c r="I112" s="16"/>
      <c r="J112" s="83">
        <f>SUM(J105:J111)</f>
        <v>26146815</v>
      </c>
      <c r="K112" s="137"/>
      <c r="L112" s="195"/>
      <c r="M112" s="3"/>
      <c r="N112" s="3"/>
      <c r="O112" s="3"/>
      <c r="P112" s="3"/>
      <c r="Q112" s="3"/>
      <c r="R112" s="3"/>
    </row>
    <row r="113" spans="1:18" s="171" customFormat="1" ht="12.75" customHeight="1">
      <c r="A113" s="81"/>
      <c r="B113" s="12"/>
      <c r="C113" s="16"/>
      <c r="D113" s="57"/>
      <c r="E113" s="16"/>
      <c r="F113" s="57"/>
      <c r="G113" s="16"/>
      <c r="H113" s="57"/>
      <c r="I113" s="16"/>
      <c r="J113" s="57"/>
      <c r="K113" s="137"/>
      <c r="L113" s="195"/>
      <c r="M113" s="3"/>
      <c r="N113" s="3"/>
      <c r="O113" s="3"/>
      <c r="P113" s="3"/>
      <c r="Q113" s="3"/>
      <c r="R113" s="3"/>
    </row>
    <row r="114" spans="1:18" s="171" customFormat="1" ht="23.25" customHeight="1">
      <c r="A114" s="78" t="s">
        <v>182</v>
      </c>
      <c r="B114" s="2"/>
      <c r="C114" s="13"/>
      <c r="D114" s="3"/>
      <c r="E114" s="3"/>
      <c r="F114" s="3"/>
      <c r="G114" s="3"/>
      <c r="H114" s="3"/>
      <c r="I114" s="3"/>
      <c r="J114" s="3"/>
      <c r="K114" s="137"/>
      <c r="L114" s="195"/>
      <c r="M114" s="3"/>
      <c r="N114" s="3"/>
      <c r="O114" s="3"/>
      <c r="P114" s="3"/>
      <c r="Q114" s="3"/>
      <c r="R114" s="3"/>
    </row>
    <row r="115" spans="1:18" s="171" customFormat="1" ht="23.25" customHeight="1">
      <c r="A115" s="37" t="s">
        <v>170</v>
      </c>
      <c r="B115" s="2" t="s">
        <v>194</v>
      </c>
      <c r="C115" s="13"/>
      <c r="D115" s="114">
        <v>5830637</v>
      </c>
      <c r="E115" s="13"/>
      <c r="F115" s="114">
        <v>4907370</v>
      </c>
      <c r="G115" s="13"/>
      <c r="H115" s="131" t="s">
        <v>100</v>
      </c>
      <c r="I115" s="13"/>
      <c r="J115" s="131" t="s">
        <v>100</v>
      </c>
      <c r="K115" s="137"/>
      <c r="L115" s="195"/>
      <c r="M115" s="3"/>
      <c r="N115" s="3"/>
      <c r="O115" s="3"/>
      <c r="P115" s="3"/>
      <c r="Q115" s="3"/>
      <c r="R115" s="3"/>
    </row>
    <row r="116" spans="1:18" s="171" customFormat="1" ht="23.25" customHeight="1">
      <c r="A116" s="81" t="s">
        <v>178</v>
      </c>
      <c r="B116" s="2"/>
      <c r="C116" s="13"/>
      <c r="D116" s="16">
        <f>D102-D112+D115</f>
        <v>16944493</v>
      </c>
      <c r="E116" s="13"/>
      <c r="F116" s="16">
        <f>F102-F112+F115</f>
        <v>24620771</v>
      </c>
      <c r="G116" s="16"/>
      <c r="H116" s="16">
        <f>H102-H112</f>
        <v>8249631</v>
      </c>
      <c r="I116" s="16"/>
      <c r="J116" s="16">
        <f>J102-J112</f>
        <v>9151900</v>
      </c>
      <c r="K116" s="137"/>
      <c r="L116" s="195"/>
      <c r="M116" s="3"/>
      <c r="N116" s="3"/>
      <c r="O116" s="3"/>
      <c r="P116" s="3"/>
      <c r="Q116" s="3"/>
      <c r="R116" s="3"/>
    </row>
    <row r="117" spans="1:18" s="171" customFormat="1" ht="23.25" customHeight="1">
      <c r="A117" s="37" t="s">
        <v>127</v>
      </c>
      <c r="B117" s="2"/>
      <c r="C117" s="13"/>
      <c r="D117" s="165">
        <v>1895322</v>
      </c>
      <c r="E117" s="13"/>
      <c r="F117" s="165">
        <v>6542501</v>
      </c>
      <c r="G117" s="13"/>
      <c r="H117" s="131">
        <v>-345606</v>
      </c>
      <c r="I117" s="13"/>
      <c r="J117" s="131">
        <v>1307367</v>
      </c>
      <c r="K117" s="137"/>
      <c r="L117" s="195"/>
      <c r="M117" s="3"/>
      <c r="N117" s="3"/>
      <c r="O117" s="3"/>
      <c r="P117" s="3"/>
      <c r="Q117" s="3"/>
      <c r="R117" s="3"/>
    </row>
    <row r="118" spans="1:12" ht="23.25" customHeight="1" thickBot="1">
      <c r="A118" s="81" t="s">
        <v>183</v>
      </c>
      <c r="C118" s="16"/>
      <c r="D118" s="102">
        <f>D116-D117</f>
        <v>15049171</v>
      </c>
      <c r="E118" s="16"/>
      <c r="F118" s="102">
        <f>F116-F117</f>
        <v>18078270</v>
      </c>
      <c r="G118" s="16"/>
      <c r="H118" s="102">
        <f>H116-H117</f>
        <v>8595237</v>
      </c>
      <c r="I118" s="16"/>
      <c r="J118" s="102">
        <f>J116-J117</f>
        <v>7844533</v>
      </c>
      <c r="L118" s="195"/>
    </row>
    <row r="119" spans="1:12" ht="23.25" customHeight="1" thickTop="1">
      <c r="A119" s="81"/>
      <c r="C119" s="16"/>
      <c r="D119" s="57"/>
      <c r="E119" s="16"/>
      <c r="F119" s="57"/>
      <c r="G119" s="16"/>
      <c r="H119" s="57"/>
      <c r="I119" s="16"/>
      <c r="J119" s="57"/>
      <c r="L119" s="195"/>
    </row>
    <row r="120" spans="1:12" ht="23.25" customHeight="1">
      <c r="A120" s="75" t="s">
        <v>38</v>
      </c>
      <c r="B120" s="76"/>
      <c r="C120" s="77"/>
      <c r="D120" s="77"/>
      <c r="E120" s="77"/>
      <c r="F120" s="77"/>
      <c r="G120" s="77"/>
      <c r="H120" s="261"/>
      <c r="I120" s="261"/>
      <c r="J120" s="261"/>
      <c r="L120" s="195"/>
    </row>
    <row r="121" spans="1:12" ht="23.25" customHeight="1">
      <c r="A121" s="75" t="s">
        <v>180</v>
      </c>
      <c r="B121" s="76"/>
      <c r="C121" s="77"/>
      <c r="D121" s="77"/>
      <c r="E121" s="77"/>
      <c r="F121" s="77"/>
      <c r="G121" s="77"/>
      <c r="H121" s="261"/>
      <c r="I121" s="261"/>
      <c r="J121" s="261"/>
      <c r="L121" s="195"/>
    </row>
    <row r="122" spans="1:12" ht="23.25" customHeight="1">
      <c r="A122" s="6"/>
      <c r="B122" s="6"/>
      <c r="C122" s="77"/>
      <c r="D122" s="77"/>
      <c r="E122" s="77"/>
      <c r="F122" s="77"/>
      <c r="G122" s="77"/>
      <c r="H122" s="255" t="s">
        <v>85</v>
      </c>
      <c r="I122" s="255"/>
      <c r="J122" s="255"/>
      <c r="L122" s="195"/>
    </row>
    <row r="123" spans="2:12" ht="23.25" customHeight="1">
      <c r="B123" s="17"/>
      <c r="C123" s="17"/>
      <c r="D123" s="254" t="s">
        <v>39</v>
      </c>
      <c r="E123" s="254"/>
      <c r="F123" s="254"/>
      <c r="G123" s="79"/>
      <c r="H123" s="254" t="s">
        <v>37</v>
      </c>
      <c r="I123" s="254"/>
      <c r="J123" s="254"/>
      <c r="L123" s="195"/>
    </row>
    <row r="124" spans="2:12" ht="23.25" customHeight="1">
      <c r="B124" s="17"/>
      <c r="C124" s="17"/>
      <c r="D124" s="256" t="s">
        <v>227</v>
      </c>
      <c r="E124" s="257"/>
      <c r="F124" s="257"/>
      <c r="G124" s="156"/>
      <c r="H124" s="256" t="s">
        <v>227</v>
      </c>
      <c r="I124" s="257"/>
      <c r="J124" s="257"/>
      <c r="L124" s="195"/>
    </row>
    <row r="125" spans="2:12" ht="23.25" customHeight="1">
      <c r="B125" s="17"/>
      <c r="C125" s="17"/>
      <c r="D125" s="258" t="s">
        <v>228</v>
      </c>
      <c r="E125" s="259"/>
      <c r="F125" s="259"/>
      <c r="G125" s="90"/>
      <c r="H125" s="258" t="s">
        <v>228</v>
      </c>
      <c r="I125" s="259"/>
      <c r="J125" s="259"/>
      <c r="L125" s="195"/>
    </row>
    <row r="126" spans="2:12" ht="23.25" customHeight="1">
      <c r="B126" s="17" t="s">
        <v>1</v>
      </c>
      <c r="C126" s="80"/>
      <c r="D126" s="52">
        <v>2560</v>
      </c>
      <c r="E126" s="80"/>
      <c r="F126" s="52">
        <v>2559</v>
      </c>
      <c r="G126" s="47"/>
      <c r="H126" s="52">
        <v>2560</v>
      </c>
      <c r="I126" s="80"/>
      <c r="J126" s="52">
        <v>2559</v>
      </c>
      <c r="L126" s="195"/>
    </row>
    <row r="127" spans="1:12" ht="23.25" customHeight="1">
      <c r="A127" s="81" t="s">
        <v>184</v>
      </c>
      <c r="C127" s="13"/>
      <c r="D127" s="13"/>
      <c r="E127" s="13"/>
      <c r="F127" s="13"/>
      <c r="G127" s="13"/>
      <c r="H127" s="13"/>
      <c r="I127" s="13"/>
      <c r="J127" s="13"/>
      <c r="L127" s="195"/>
    </row>
    <row r="128" spans="1:15" ht="23.25" customHeight="1">
      <c r="A128" s="37" t="s">
        <v>113</v>
      </c>
      <c r="C128" s="13"/>
      <c r="D128" s="13">
        <v>12933293</v>
      </c>
      <c r="E128" s="13"/>
      <c r="F128" s="13">
        <v>12964795</v>
      </c>
      <c r="G128" s="13"/>
      <c r="H128" s="113">
        <f>H118</f>
        <v>8595237</v>
      </c>
      <c r="I128" s="13"/>
      <c r="J128" s="113">
        <f>J118</f>
        <v>7844533</v>
      </c>
      <c r="K128" s="194"/>
      <c r="L128" s="195"/>
      <c r="M128" s="195"/>
      <c r="N128" s="195"/>
      <c r="O128" s="195"/>
    </row>
    <row r="129" spans="1:12" ht="23.25" customHeight="1">
      <c r="A129" s="37" t="s">
        <v>156</v>
      </c>
      <c r="C129" s="13"/>
      <c r="D129" s="13"/>
      <c r="E129" s="13"/>
      <c r="F129" s="13"/>
      <c r="G129" s="13"/>
      <c r="H129" s="113"/>
      <c r="I129" s="13"/>
      <c r="J129" s="113"/>
      <c r="L129" s="195"/>
    </row>
    <row r="130" spans="1:15" ht="23.25" customHeight="1">
      <c r="A130" s="37" t="s">
        <v>157</v>
      </c>
      <c r="C130" s="13"/>
      <c r="D130" s="115">
        <v>2115878</v>
      </c>
      <c r="E130" s="13"/>
      <c r="F130" s="115">
        <v>5113475</v>
      </c>
      <c r="G130" s="13"/>
      <c r="H130" s="131" t="s">
        <v>100</v>
      </c>
      <c r="I130" s="13"/>
      <c r="J130" s="131" t="s">
        <v>100</v>
      </c>
      <c r="K130" s="194"/>
      <c r="L130" s="195"/>
      <c r="M130" s="195"/>
      <c r="N130" s="195"/>
      <c r="O130" s="195"/>
    </row>
    <row r="131" spans="1:12" ht="23.25" customHeight="1" thickBot="1">
      <c r="A131" s="81" t="s">
        <v>183</v>
      </c>
      <c r="C131" s="57"/>
      <c r="D131" s="15">
        <f>SUM(D128:D130)</f>
        <v>15049171</v>
      </c>
      <c r="E131" s="57"/>
      <c r="F131" s="15">
        <f>SUM(F128:F130)</f>
        <v>18078270</v>
      </c>
      <c r="G131" s="57"/>
      <c r="H131" s="15">
        <f>SUM(H128:H130)</f>
        <v>8595237</v>
      </c>
      <c r="I131" s="57"/>
      <c r="J131" s="15">
        <f>SUM(J128:J130)</f>
        <v>7844533</v>
      </c>
      <c r="L131" s="195"/>
    </row>
    <row r="132" spans="1:12" ht="23.25" customHeight="1" thickTop="1">
      <c r="A132" s="81"/>
      <c r="C132" s="16"/>
      <c r="D132" s="57"/>
      <c r="E132" s="16"/>
      <c r="F132" s="57"/>
      <c r="G132" s="16"/>
      <c r="H132" s="57"/>
      <c r="I132" s="16"/>
      <c r="J132" s="57"/>
      <c r="L132" s="195"/>
    </row>
    <row r="133" spans="1:12" ht="23.25" customHeight="1" thickBot="1">
      <c r="A133" s="81" t="s">
        <v>84</v>
      </c>
      <c r="B133" s="2">
        <v>17</v>
      </c>
      <c r="C133" s="13"/>
      <c r="D133" s="168">
        <v>1.66</v>
      </c>
      <c r="E133" s="13"/>
      <c r="F133" s="168">
        <v>1.7548161371378546</v>
      </c>
      <c r="G133" s="13"/>
      <c r="H133" s="142">
        <v>1.04</v>
      </c>
      <c r="I133" s="13"/>
      <c r="J133" s="142">
        <v>1.0131130052951052</v>
      </c>
      <c r="L133" s="195"/>
    </row>
    <row r="134" spans="1:12" ht="23.25" customHeight="1" thickTop="1">
      <c r="A134" s="3"/>
      <c r="B134" s="3"/>
      <c r="L134" s="195"/>
    </row>
    <row r="135" spans="1:12" ht="19.5" customHeight="1">
      <c r="A135" s="75" t="s">
        <v>38</v>
      </c>
      <c r="L135" s="195"/>
    </row>
    <row r="136" spans="1:12" ht="19.5" customHeight="1">
      <c r="A136" s="75" t="s">
        <v>215</v>
      </c>
      <c r="L136" s="195"/>
    </row>
    <row r="137" spans="1:12" ht="19.5" customHeight="1">
      <c r="A137" s="6"/>
      <c r="B137" s="6"/>
      <c r="C137" s="77"/>
      <c r="D137" s="77"/>
      <c r="E137" s="77"/>
      <c r="F137" s="77"/>
      <c r="G137" s="77"/>
      <c r="H137" s="255" t="s">
        <v>85</v>
      </c>
      <c r="I137" s="255"/>
      <c r="J137" s="255"/>
      <c r="L137" s="195"/>
    </row>
    <row r="138" spans="2:12" ht="19.5" customHeight="1">
      <c r="B138" s="17"/>
      <c r="C138" s="17"/>
      <c r="D138" s="254" t="s">
        <v>39</v>
      </c>
      <c r="E138" s="254"/>
      <c r="F138" s="254"/>
      <c r="G138" s="79"/>
      <c r="H138" s="254" t="s">
        <v>37</v>
      </c>
      <c r="I138" s="254"/>
      <c r="J138" s="254"/>
      <c r="L138" s="195"/>
    </row>
    <row r="139" spans="2:12" ht="22.5" customHeight="1">
      <c r="B139" s="17"/>
      <c r="C139" s="17"/>
      <c r="D139" s="256" t="s">
        <v>229</v>
      </c>
      <c r="E139" s="257"/>
      <c r="F139" s="257"/>
      <c r="G139" s="156"/>
      <c r="H139" s="256" t="s">
        <v>229</v>
      </c>
      <c r="I139" s="257"/>
      <c r="J139" s="257"/>
      <c r="L139" s="195"/>
    </row>
    <row r="140" spans="2:12" ht="19.5" customHeight="1">
      <c r="B140" s="17"/>
      <c r="C140" s="17"/>
      <c r="D140" s="258" t="s">
        <v>221</v>
      </c>
      <c r="E140" s="259"/>
      <c r="F140" s="259"/>
      <c r="G140" s="90"/>
      <c r="H140" s="258" t="s">
        <v>223</v>
      </c>
      <c r="I140" s="259"/>
      <c r="J140" s="259"/>
      <c r="L140" s="195"/>
    </row>
    <row r="141" spans="2:12" ht="19.5" customHeight="1">
      <c r="B141" s="17"/>
      <c r="C141" s="80"/>
      <c r="D141" s="52">
        <v>2560</v>
      </c>
      <c r="E141" s="80"/>
      <c r="F141" s="52">
        <v>2559</v>
      </c>
      <c r="G141" s="47"/>
      <c r="H141" s="52">
        <v>2560</v>
      </c>
      <c r="I141" s="80"/>
      <c r="J141" s="52">
        <v>2559</v>
      </c>
      <c r="L141" s="195"/>
    </row>
    <row r="142" spans="2:12" ht="7.5" customHeight="1">
      <c r="B142" s="17"/>
      <c r="C142" s="17"/>
      <c r="D142" s="71"/>
      <c r="E142" s="49"/>
      <c r="F142" s="71"/>
      <c r="G142" s="47"/>
      <c r="H142" s="71"/>
      <c r="I142" s="49"/>
      <c r="J142" s="71"/>
      <c r="L142" s="195"/>
    </row>
    <row r="143" spans="1:12" ht="19.5" customHeight="1">
      <c r="A143" s="81" t="s">
        <v>183</v>
      </c>
      <c r="D143" s="16">
        <f>D131</f>
        <v>15049171</v>
      </c>
      <c r="E143" s="4"/>
      <c r="F143" s="16">
        <f>F131</f>
        <v>18078270</v>
      </c>
      <c r="G143" s="4"/>
      <c r="H143" s="16">
        <f>H131</f>
        <v>8595237</v>
      </c>
      <c r="I143" s="4"/>
      <c r="J143" s="16">
        <f>J131</f>
        <v>7844533</v>
      </c>
      <c r="L143" s="195"/>
    </row>
    <row r="144" ht="6.75" customHeight="1">
      <c r="L144" s="195"/>
    </row>
    <row r="145" spans="1:12" ht="19.5" customHeight="1">
      <c r="A145" s="81" t="s">
        <v>111</v>
      </c>
      <c r="L145" s="195"/>
    </row>
    <row r="146" spans="1:12" ht="19.5" customHeight="1">
      <c r="A146" s="96" t="s">
        <v>304</v>
      </c>
      <c r="L146" s="195"/>
    </row>
    <row r="147" spans="1:15" ht="19.5" customHeight="1">
      <c r="A147" s="96" t="s">
        <v>248</v>
      </c>
      <c r="K147" s="194"/>
      <c r="L147" s="195"/>
      <c r="M147" s="195"/>
      <c r="N147" s="195"/>
      <c r="O147" s="195"/>
    </row>
    <row r="148" spans="1:12" ht="19.5" customHeight="1">
      <c r="A148" s="37" t="s">
        <v>258</v>
      </c>
      <c r="D148" s="34"/>
      <c r="F148" s="34"/>
      <c r="H148" s="162"/>
      <c r="J148" s="162"/>
      <c r="L148" s="195"/>
    </row>
    <row r="149" spans="1:15" ht="19.5" customHeight="1">
      <c r="A149" s="37" t="s">
        <v>257</v>
      </c>
      <c r="D149" s="34">
        <v>213506</v>
      </c>
      <c r="F149" s="34">
        <v>267439</v>
      </c>
      <c r="H149" s="162">
        <v>0</v>
      </c>
      <c r="J149" s="162">
        <v>0</v>
      </c>
      <c r="K149" s="194"/>
      <c r="L149" s="195"/>
      <c r="M149" s="195"/>
      <c r="N149" s="195"/>
      <c r="O149" s="195"/>
    </row>
    <row r="150" spans="1:12" ht="19.5" customHeight="1">
      <c r="A150" s="37" t="s">
        <v>251</v>
      </c>
      <c r="D150" s="34"/>
      <c r="F150" s="34"/>
      <c r="H150" s="162"/>
      <c r="J150" s="162"/>
      <c r="L150" s="195"/>
    </row>
    <row r="151" spans="1:12" ht="19.5" customHeight="1">
      <c r="A151" s="88" t="s">
        <v>252</v>
      </c>
      <c r="D151" s="8">
        <v>-8355089</v>
      </c>
      <c r="F151" s="8">
        <v>-1670917</v>
      </c>
      <c r="H151" s="162">
        <v>0</v>
      </c>
      <c r="J151" s="162">
        <v>0</v>
      </c>
      <c r="L151" s="195"/>
    </row>
    <row r="152" spans="1:15" ht="19.5" customHeight="1">
      <c r="A152" s="37" t="s">
        <v>253</v>
      </c>
      <c r="D152" s="34"/>
      <c r="F152" s="34"/>
      <c r="H152" s="162"/>
      <c r="J152" s="162"/>
      <c r="K152" s="194"/>
      <c r="L152" s="195"/>
      <c r="M152" s="195"/>
      <c r="N152" s="195"/>
      <c r="O152" s="195"/>
    </row>
    <row r="153" spans="1:15" ht="19.5" customHeight="1">
      <c r="A153" s="37" t="s">
        <v>248</v>
      </c>
      <c r="D153" s="190">
        <v>-129696</v>
      </c>
      <c r="F153" s="190">
        <v>-11227</v>
      </c>
      <c r="H153" s="123">
        <v>0</v>
      </c>
      <c r="J153" s="123">
        <v>0</v>
      </c>
      <c r="K153" s="194"/>
      <c r="L153" s="195"/>
      <c r="M153" s="195"/>
      <c r="N153" s="195"/>
      <c r="O153" s="195"/>
    </row>
    <row r="154" spans="1:15" ht="19.5" customHeight="1">
      <c r="A154" s="81" t="s">
        <v>259</v>
      </c>
      <c r="D154" s="169"/>
      <c r="E154" s="54"/>
      <c r="F154" s="169"/>
      <c r="G154" s="54"/>
      <c r="H154" s="211"/>
      <c r="I154" s="54"/>
      <c r="J154" s="211"/>
      <c r="K154" s="194"/>
      <c r="L154" s="195"/>
      <c r="M154" s="195"/>
      <c r="N154" s="195"/>
      <c r="O154" s="195"/>
    </row>
    <row r="155" spans="1:15" ht="19.5" customHeight="1">
      <c r="A155" s="81" t="s">
        <v>250</v>
      </c>
      <c r="D155" s="210">
        <f>SUM(D148:D153)</f>
        <v>-8271279</v>
      </c>
      <c r="E155" s="54"/>
      <c r="F155" s="210">
        <f>SUM(F148:F153)</f>
        <v>-1414705</v>
      </c>
      <c r="G155" s="54"/>
      <c r="H155" s="128">
        <v>0</v>
      </c>
      <c r="I155" s="54"/>
      <c r="J155" s="128">
        <v>0</v>
      </c>
      <c r="K155" s="194"/>
      <c r="L155" s="195"/>
      <c r="M155" s="195"/>
      <c r="N155" s="195"/>
      <c r="O155" s="195"/>
    </row>
    <row r="156" spans="1:15" ht="19.5" customHeight="1">
      <c r="A156" s="81"/>
      <c r="D156" s="169"/>
      <c r="E156" s="54"/>
      <c r="F156" s="169"/>
      <c r="G156" s="54"/>
      <c r="H156" s="130"/>
      <c r="I156" s="54"/>
      <c r="J156" s="130"/>
      <c r="K156" s="194"/>
      <c r="L156" s="195"/>
      <c r="M156" s="195"/>
      <c r="N156" s="195"/>
      <c r="O156" s="195"/>
    </row>
    <row r="157" spans="1:15" ht="19.5" customHeight="1">
      <c r="A157" s="96" t="s">
        <v>305</v>
      </c>
      <c r="K157" s="194"/>
      <c r="L157" s="195"/>
      <c r="M157" s="195"/>
      <c r="N157" s="195"/>
      <c r="O157" s="195"/>
    </row>
    <row r="158" spans="1:15" ht="19.5" customHeight="1">
      <c r="A158" s="96" t="s">
        <v>248</v>
      </c>
      <c r="K158" s="194"/>
      <c r="L158" s="195"/>
      <c r="M158" s="195"/>
      <c r="N158" s="195"/>
      <c r="O158" s="195"/>
    </row>
    <row r="159" spans="1:15" ht="19.5" customHeight="1">
      <c r="A159" s="37" t="s">
        <v>173</v>
      </c>
      <c r="D159" s="13">
        <v>109484</v>
      </c>
      <c r="F159" s="13">
        <v>190079</v>
      </c>
      <c r="H159" s="162">
        <v>0</v>
      </c>
      <c r="J159" s="162">
        <v>0</v>
      </c>
      <c r="K159" s="194"/>
      <c r="L159" s="195"/>
      <c r="M159" s="195"/>
      <c r="N159" s="195"/>
      <c r="O159" s="195"/>
    </row>
    <row r="160" spans="1:15" ht="19.5" customHeight="1">
      <c r="A160" s="37" t="s">
        <v>255</v>
      </c>
      <c r="K160" s="194"/>
      <c r="L160" s="195"/>
      <c r="M160" s="195"/>
      <c r="N160" s="195"/>
      <c r="O160" s="195"/>
    </row>
    <row r="161" spans="1:12" ht="19.5" customHeight="1">
      <c r="A161" s="37" t="s">
        <v>256</v>
      </c>
      <c r="D161" s="13">
        <v>1782</v>
      </c>
      <c r="F161" s="13">
        <v>-52518</v>
      </c>
      <c r="H161" s="162">
        <v>0</v>
      </c>
      <c r="J161" s="162">
        <v>0</v>
      </c>
      <c r="L161" s="195"/>
    </row>
    <row r="162" spans="1:12" ht="19.5" customHeight="1">
      <c r="A162" s="37" t="s">
        <v>247</v>
      </c>
      <c r="L162" s="195"/>
    </row>
    <row r="163" spans="1:12" ht="19.5" customHeight="1">
      <c r="A163" s="37" t="s">
        <v>248</v>
      </c>
      <c r="D163" s="14">
        <v>-7052</v>
      </c>
      <c r="F163" s="14">
        <v>-6951</v>
      </c>
      <c r="H163" s="123">
        <v>0</v>
      </c>
      <c r="I163" s="58"/>
      <c r="J163" s="123">
        <v>0</v>
      </c>
      <c r="L163" s="195"/>
    </row>
    <row r="164" spans="1:12" ht="19.5" customHeight="1">
      <c r="A164" s="81" t="s">
        <v>249</v>
      </c>
      <c r="D164" s="170"/>
      <c r="E164" s="49"/>
      <c r="F164" s="170"/>
      <c r="G164" s="49"/>
      <c r="H164" s="97"/>
      <c r="I164" s="49"/>
      <c r="J164" s="97"/>
      <c r="L164" s="195"/>
    </row>
    <row r="165" spans="1:12" ht="19.5" customHeight="1">
      <c r="A165" s="81" t="s">
        <v>250</v>
      </c>
      <c r="D165" s="210">
        <f>SUM(D159:D163)</f>
        <v>104214</v>
      </c>
      <c r="E165" s="4"/>
      <c r="F165" s="210">
        <f>SUM(F159:F163)</f>
        <v>130610</v>
      </c>
      <c r="G165" s="4"/>
      <c r="H165" s="128">
        <v>0</v>
      </c>
      <c r="I165" s="4"/>
      <c r="J165" s="128">
        <v>0</v>
      </c>
      <c r="L165" s="195"/>
    </row>
    <row r="166" spans="1:15" ht="19.5" customHeight="1">
      <c r="A166" s="81" t="s">
        <v>294</v>
      </c>
      <c r="K166" s="194"/>
      <c r="L166" s="195"/>
      <c r="M166" s="195"/>
      <c r="N166" s="195"/>
      <c r="O166" s="195"/>
    </row>
    <row r="167" spans="1:15" ht="19.5" customHeight="1">
      <c r="A167" s="164" t="s">
        <v>226</v>
      </c>
      <c r="D167" s="128">
        <f>D155+D165</f>
        <v>-8167065</v>
      </c>
      <c r="E167" s="130"/>
      <c r="F167" s="128">
        <f>F155+F165</f>
        <v>-1284095</v>
      </c>
      <c r="G167" s="10"/>
      <c r="H167" s="128">
        <f>H154+H165</f>
        <v>0</v>
      </c>
      <c r="J167" s="128">
        <f>J154+J165</f>
        <v>0</v>
      </c>
      <c r="K167" s="194"/>
      <c r="L167" s="195"/>
      <c r="M167" s="195"/>
      <c r="N167" s="195"/>
      <c r="O167" s="195"/>
    </row>
    <row r="168" spans="1:15" ht="19.5" customHeight="1" thickBot="1">
      <c r="A168" s="81" t="s">
        <v>203</v>
      </c>
      <c r="D168" s="151">
        <f>D143+D167</f>
        <v>6882106</v>
      </c>
      <c r="E168" s="9"/>
      <c r="F168" s="151">
        <f>F143+F167</f>
        <v>16794175</v>
      </c>
      <c r="G168" s="9"/>
      <c r="H168" s="151">
        <f>H143+H167</f>
        <v>8595237</v>
      </c>
      <c r="I168" s="9"/>
      <c r="J168" s="151">
        <f>J143+J167</f>
        <v>7844533</v>
      </c>
      <c r="K168" s="194"/>
      <c r="L168" s="195"/>
      <c r="M168" s="195"/>
      <c r="N168" s="195"/>
      <c r="O168" s="195"/>
    </row>
    <row r="169" spans="1:15" ht="19.5" customHeight="1" thickTop="1">
      <c r="A169" s="81"/>
      <c r="D169" s="230"/>
      <c r="E169" s="9"/>
      <c r="F169" s="230"/>
      <c r="G169" s="9"/>
      <c r="H169" s="230"/>
      <c r="I169" s="9"/>
      <c r="J169" s="230"/>
      <c r="K169" s="194"/>
      <c r="L169" s="195"/>
      <c r="M169" s="195"/>
      <c r="N169" s="195"/>
      <c r="O169" s="195"/>
    </row>
    <row r="170" spans="1:12" ht="19.5" customHeight="1">
      <c r="A170" s="81" t="s">
        <v>312</v>
      </c>
      <c r="L170" s="195"/>
    </row>
    <row r="171" spans="1:12" ht="19.5" customHeight="1">
      <c r="A171" s="37" t="s">
        <v>113</v>
      </c>
      <c r="D171" s="18">
        <v>6103665</v>
      </c>
      <c r="F171" s="18">
        <v>13338877</v>
      </c>
      <c r="H171" s="18">
        <f>H168</f>
        <v>8595237</v>
      </c>
      <c r="J171" s="18">
        <f>J168</f>
        <v>7844533</v>
      </c>
      <c r="L171" s="195"/>
    </row>
    <row r="172" spans="1:12" ht="19.5" customHeight="1">
      <c r="A172" s="37" t="s">
        <v>254</v>
      </c>
      <c r="D172" s="123">
        <v>778441</v>
      </c>
      <c r="F172" s="123">
        <v>3455298</v>
      </c>
      <c r="H172" s="131" t="s">
        <v>100</v>
      </c>
      <c r="J172" s="131" t="s">
        <v>100</v>
      </c>
      <c r="L172" s="195"/>
    </row>
    <row r="173" spans="1:12" ht="19.5" customHeight="1" thickBot="1">
      <c r="A173" s="81" t="s">
        <v>185</v>
      </c>
      <c r="D173" s="193">
        <f>SUM(D171:D172)</f>
        <v>6882106</v>
      </c>
      <c r="E173" s="4"/>
      <c r="F173" s="193">
        <f>SUM(F171:F172)</f>
        <v>16794175</v>
      </c>
      <c r="G173" s="4"/>
      <c r="H173" s="193">
        <f>SUM(H171:H172)</f>
        <v>8595237</v>
      </c>
      <c r="I173" s="4"/>
      <c r="J173" s="193">
        <f>SUM(J171:J172)</f>
        <v>7844533</v>
      </c>
      <c r="K173" s="194"/>
      <c r="L173" s="195"/>
    </row>
    <row r="174" ht="23.25" customHeight="1" thickTop="1">
      <c r="L174" s="195"/>
    </row>
  </sheetData>
  <sheetProtection/>
  <mergeCells count="52">
    <mergeCell ref="H1:J1"/>
    <mergeCell ref="H2:J2"/>
    <mergeCell ref="H3:J3"/>
    <mergeCell ref="D4:F4"/>
    <mergeCell ref="H4:J4"/>
    <mergeCell ref="D5:F5"/>
    <mergeCell ref="H5:J5"/>
    <mergeCell ref="D6:F6"/>
    <mergeCell ref="H6:J6"/>
    <mergeCell ref="A17:B17"/>
    <mergeCell ref="A27:B27"/>
    <mergeCell ref="H36:J36"/>
    <mergeCell ref="D37:F37"/>
    <mergeCell ref="H37:J37"/>
    <mergeCell ref="D38:F38"/>
    <mergeCell ref="H38:J38"/>
    <mergeCell ref="D39:F39"/>
    <mergeCell ref="H39:J39"/>
    <mergeCell ref="A49:B49"/>
    <mergeCell ref="H52:J52"/>
    <mergeCell ref="D53:F53"/>
    <mergeCell ref="H53:J53"/>
    <mergeCell ref="D54:F54"/>
    <mergeCell ref="H54:J54"/>
    <mergeCell ref="D55:F55"/>
    <mergeCell ref="H55:J55"/>
    <mergeCell ref="H88:J88"/>
    <mergeCell ref="H89:J89"/>
    <mergeCell ref="H90:J90"/>
    <mergeCell ref="D91:F91"/>
    <mergeCell ref="H91:J91"/>
    <mergeCell ref="D92:F92"/>
    <mergeCell ref="H92:J92"/>
    <mergeCell ref="D93:F93"/>
    <mergeCell ref="H93:J93"/>
    <mergeCell ref="A103:B103"/>
    <mergeCell ref="H120:J120"/>
    <mergeCell ref="H121:J121"/>
    <mergeCell ref="H122:J122"/>
    <mergeCell ref="D123:F123"/>
    <mergeCell ref="H123:J123"/>
    <mergeCell ref="D124:F124"/>
    <mergeCell ref="H124:J124"/>
    <mergeCell ref="D125:F125"/>
    <mergeCell ref="H125:J125"/>
    <mergeCell ref="H137:J137"/>
    <mergeCell ref="D138:F138"/>
    <mergeCell ref="H138:J138"/>
    <mergeCell ref="D139:F139"/>
    <mergeCell ref="H139:J139"/>
    <mergeCell ref="D140:F140"/>
    <mergeCell ref="H140:J140"/>
  </mergeCells>
  <printOptions/>
  <pageMargins left="0.8" right="0.43" top="0.48" bottom="0.25" header="0.5" footer="0.5"/>
  <pageSetup firstPageNumber="7" useFirstPageNumber="1" fitToHeight="6" horizontalDpi="600" verticalDpi="600" orientation="portrait" paperSize="9" scale="95" r:id="rId1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5" manualBreakCount="5">
    <brk id="33" max="9" man="1"/>
    <brk id="49" max="9" man="1"/>
    <brk id="87" max="9" man="1"/>
    <brk id="119" max="9" man="1"/>
    <brk id="13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SheetLayoutView="55" zoomScalePageLayoutView="0" workbookViewId="0" topLeftCell="A1">
      <selection activeCell="A1" sqref="A1"/>
    </sheetView>
  </sheetViews>
  <sheetFormatPr defaultColWidth="9.00390625" defaultRowHeight="21" customHeight="1"/>
  <cols>
    <col min="1" max="1" width="48.140625" style="43" customWidth="1"/>
    <col min="2" max="2" width="2.28125" style="43" customWidth="1"/>
    <col min="3" max="3" width="13.7109375" style="43" customWidth="1"/>
    <col min="4" max="4" width="0.71875" style="43" customWidth="1"/>
    <col min="5" max="5" width="13.7109375" style="43" customWidth="1"/>
    <col min="6" max="6" width="0.71875" style="43" customWidth="1"/>
    <col min="7" max="7" width="13.7109375" style="43" customWidth="1"/>
    <col min="8" max="8" width="0.9921875" style="43" customWidth="1"/>
    <col min="9" max="9" width="13.7109375" style="43" customWidth="1"/>
    <col min="10" max="10" width="0.85546875" style="43" customWidth="1"/>
    <col min="11" max="11" width="13.7109375" style="43" customWidth="1"/>
    <col min="12" max="12" width="0.85546875" style="43" customWidth="1"/>
    <col min="13" max="13" width="14.7109375" style="43" customWidth="1"/>
    <col min="14" max="14" width="0.85546875" style="43" customWidth="1"/>
    <col min="15" max="15" width="13.7109375" style="43" customWidth="1"/>
    <col min="16" max="16" width="0.85546875" style="43" customWidth="1"/>
    <col min="17" max="17" width="13.7109375" style="43" customWidth="1"/>
    <col min="18" max="18" width="0.85546875" style="43" customWidth="1"/>
    <col min="19" max="19" width="13.7109375" style="43" customWidth="1"/>
    <col min="20" max="20" width="0.71875" style="43" customWidth="1"/>
    <col min="21" max="21" width="13.7109375" style="43" customWidth="1"/>
    <col min="22" max="22" width="0.71875" style="43" customWidth="1"/>
    <col min="23" max="23" width="13.7109375" style="43" customWidth="1"/>
    <col min="24" max="24" width="0.5625" style="43" customWidth="1"/>
    <col min="25" max="25" width="13.7109375" style="43" customWidth="1"/>
    <col min="26" max="26" width="0.71875" style="43" customWidth="1"/>
    <col min="27" max="27" width="13.7109375" style="43" customWidth="1"/>
    <col min="28" max="28" width="0.5625" style="43" customWidth="1"/>
    <col min="29" max="29" width="13.7109375" style="43" customWidth="1"/>
    <col min="30" max="30" width="0.5625" style="43" customWidth="1"/>
    <col min="31" max="31" width="13.7109375" style="43" customWidth="1"/>
    <col min="32" max="16384" width="9.00390625" style="43" customWidth="1"/>
  </cols>
  <sheetData>
    <row r="1" spans="1:30" ht="24.75" customHeight="1">
      <c r="A1" s="40" t="s">
        <v>38</v>
      </c>
      <c r="B1" s="40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1"/>
      <c r="T1" s="42"/>
      <c r="U1" s="41"/>
      <c r="V1" s="42"/>
      <c r="W1" s="41"/>
      <c r="X1" s="41"/>
      <c r="Y1" s="41"/>
      <c r="Z1" s="41"/>
      <c r="AA1" s="42"/>
      <c r="AB1" s="42"/>
      <c r="AC1" s="41"/>
      <c r="AD1" s="42"/>
    </row>
    <row r="2" spans="1:30" ht="24.75" customHeight="1">
      <c r="A2" s="40" t="s">
        <v>186</v>
      </c>
      <c r="B2" s="40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1"/>
      <c r="T2" s="42"/>
      <c r="U2" s="41"/>
      <c r="V2" s="42"/>
      <c r="W2" s="41"/>
      <c r="X2" s="41"/>
      <c r="Y2" s="41"/>
      <c r="Z2" s="41"/>
      <c r="AA2" s="42"/>
      <c r="AB2" s="42"/>
      <c r="AC2" s="41"/>
      <c r="AD2" s="42"/>
    </row>
    <row r="3" spans="1:31" ht="23.25" customHeight="1">
      <c r="A3" s="40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6" t="s">
        <v>85</v>
      </c>
    </row>
    <row r="4" spans="1:31" ht="23.25" customHeight="1">
      <c r="A4" s="40"/>
      <c r="B4" s="40"/>
      <c r="C4" s="254" t="s">
        <v>39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</row>
    <row r="5" spans="1:31" ht="21.75" customHeight="1">
      <c r="A5" s="89"/>
      <c r="B5" s="89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262" t="s">
        <v>91</v>
      </c>
      <c r="T5" s="262"/>
      <c r="U5" s="262"/>
      <c r="V5" s="262"/>
      <c r="W5" s="262"/>
      <c r="X5" s="262"/>
      <c r="Y5" s="262"/>
      <c r="Z5" s="54"/>
      <c r="AA5" s="54"/>
      <c r="AB5" s="54"/>
      <c r="AC5" s="54"/>
      <c r="AD5" s="54"/>
      <c r="AE5" s="54"/>
    </row>
    <row r="6" spans="1:31" ht="21.75" customHeight="1">
      <c r="A6" s="89"/>
      <c r="B6" s="89"/>
      <c r="C6" s="54"/>
      <c r="D6" s="54"/>
      <c r="E6" s="54"/>
      <c r="F6" s="54"/>
      <c r="G6" s="54"/>
      <c r="H6" s="54"/>
      <c r="I6" s="54"/>
      <c r="J6" s="54"/>
      <c r="K6" s="48" t="s">
        <v>158</v>
      </c>
      <c r="L6" s="54"/>
      <c r="M6" s="48"/>
      <c r="N6" s="54"/>
      <c r="O6" s="54"/>
      <c r="P6" s="54"/>
      <c r="Q6" s="54"/>
      <c r="R6" s="54"/>
      <c r="S6" s="90"/>
      <c r="T6" s="90"/>
      <c r="U6" s="90"/>
      <c r="V6" s="90"/>
      <c r="W6" s="90"/>
      <c r="X6" s="90"/>
      <c r="Y6" s="90"/>
      <c r="Z6" s="54"/>
      <c r="AA6" s="54"/>
      <c r="AB6" s="54"/>
      <c r="AC6" s="54"/>
      <c r="AD6" s="54"/>
      <c r="AE6" s="54"/>
    </row>
    <row r="7" spans="1:31" ht="21.75" customHeight="1">
      <c r="A7" s="143"/>
      <c r="B7" s="143"/>
      <c r="C7" s="47"/>
      <c r="D7" s="3"/>
      <c r="E7" s="3"/>
      <c r="F7" s="3"/>
      <c r="G7" s="48"/>
      <c r="H7" s="48"/>
      <c r="I7" s="48"/>
      <c r="J7" s="48"/>
      <c r="K7" s="48" t="s">
        <v>35</v>
      </c>
      <c r="L7" s="48"/>
      <c r="M7" s="71" t="s">
        <v>36</v>
      </c>
      <c r="N7" s="48"/>
      <c r="O7" s="48"/>
      <c r="P7" s="48"/>
      <c r="Q7" s="48"/>
      <c r="R7" s="48"/>
      <c r="S7" s="20"/>
      <c r="T7" s="48"/>
      <c r="U7" s="48" t="s">
        <v>35</v>
      </c>
      <c r="V7" s="48"/>
      <c r="W7" s="48" t="s">
        <v>260</v>
      </c>
      <c r="X7" s="48"/>
      <c r="Y7" s="47" t="s">
        <v>92</v>
      </c>
      <c r="Z7" s="49"/>
      <c r="AA7" s="19"/>
      <c r="AB7" s="48"/>
      <c r="AC7" s="48" t="s">
        <v>25</v>
      </c>
      <c r="AD7" s="20"/>
      <c r="AE7" s="18"/>
    </row>
    <row r="8" spans="1:31" ht="21.75" customHeight="1">
      <c r="A8" s="143"/>
      <c r="B8" s="143"/>
      <c r="C8" s="47" t="s">
        <v>17</v>
      </c>
      <c r="D8" s="3"/>
      <c r="E8" s="3"/>
      <c r="F8" s="3"/>
      <c r="G8" s="48"/>
      <c r="H8" s="48"/>
      <c r="I8" s="48"/>
      <c r="J8" s="48"/>
      <c r="K8" s="48" t="s">
        <v>94</v>
      </c>
      <c r="L8" s="48"/>
      <c r="M8" s="90" t="s">
        <v>116</v>
      </c>
      <c r="N8" s="48"/>
      <c r="O8" s="48"/>
      <c r="P8" s="48"/>
      <c r="Q8" s="1" t="s">
        <v>44</v>
      </c>
      <c r="R8" s="48"/>
      <c r="S8" s="20" t="s">
        <v>67</v>
      </c>
      <c r="T8" s="48"/>
      <c r="U8" s="20" t="s">
        <v>68</v>
      </c>
      <c r="V8" s="48"/>
      <c r="W8" s="48" t="s">
        <v>261</v>
      </c>
      <c r="X8" s="48"/>
      <c r="Y8" s="47" t="s">
        <v>93</v>
      </c>
      <c r="Z8" s="49"/>
      <c r="AA8" s="19" t="s">
        <v>59</v>
      </c>
      <c r="AB8" s="48"/>
      <c r="AC8" s="48" t="s">
        <v>94</v>
      </c>
      <c r="AD8" s="20"/>
      <c r="AE8" s="18"/>
    </row>
    <row r="9" spans="1:31" ht="21.75" customHeight="1">
      <c r="A9" s="197"/>
      <c r="B9" s="143"/>
      <c r="C9" s="48" t="s">
        <v>51</v>
      </c>
      <c r="D9" s="48"/>
      <c r="E9" s="48" t="s">
        <v>61</v>
      </c>
      <c r="F9" s="48"/>
      <c r="G9" s="48" t="s">
        <v>24</v>
      </c>
      <c r="H9" s="48"/>
      <c r="I9" s="48"/>
      <c r="J9" s="48"/>
      <c r="K9" s="48" t="s">
        <v>159</v>
      </c>
      <c r="L9" s="48"/>
      <c r="M9" s="48" t="s">
        <v>117</v>
      </c>
      <c r="N9" s="48"/>
      <c r="O9" s="48" t="s">
        <v>70</v>
      </c>
      <c r="P9" s="48"/>
      <c r="Q9" s="48" t="s">
        <v>31</v>
      </c>
      <c r="R9" s="48"/>
      <c r="S9" s="20" t="s">
        <v>47</v>
      </c>
      <c r="T9" s="48"/>
      <c r="U9" s="20" t="s">
        <v>69</v>
      </c>
      <c r="V9" s="48"/>
      <c r="W9" s="48" t="s">
        <v>262</v>
      </c>
      <c r="X9" s="48"/>
      <c r="Y9" s="48" t="s">
        <v>95</v>
      </c>
      <c r="Z9" s="48"/>
      <c r="AA9" s="20" t="s">
        <v>26</v>
      </c>
      <c r="AB9" s="48"/>
      <c r="AC9" s="48" t="s">
        <v>96</v>
      </c>
      <c r="AD9" s="20"/>
      <c r="AE9" s="48" t="s">
        <v>59</v>
      </c>
    </row>
    <row r="10" spans="1:31" ht="21.75" customHeight="1">
      <c r="A10" s="155"/>
      <c r="B10" s="136"/>
      <c r="C10" s="51" t="s">
        <v>97</v>
      </c>
      <c r="D10" s="48"/>
      <c r="E10" s="51" t="s">
        <v>98</v>
      </c>
      <c r="F10" s="48"/>
      <c r="G10" s="51" t="s">
        <v>66</v>
      </c>
      <c r="H10" s="48"/>
      <c r="I10" s="29" t="s">
        <v>115</v>
      </c>
      <c r="J10" s="48"/>
      <c r="K10" s="51" t="s">
        <v>166</v>
      </c>
      <c r="L10" s="48"/>
      <c r="M10" s="51" t="s">
        <v>118</v>
      </c>
      <c r="N10" s="48"/>
      <c r="O10" s="51" t="s">
        <v>60</v>
      </c>
      <c r="P10" s="48"/>
      <c r="Q10" s="51" t="s">
        <v>48</v>
      </c>
      <c r="R10" s="48"/>
      <c r="S10" s="21" t="s">
        <v>0</v>
      </c>
      <c r="T10" s="48"/>
      <c r="U10" s="29" t="s">
        <v>88</v>
      </c>
      <c r="V10" s="48"/>
      <c r="W10" s="51" t="s">
        <v>230</v>
      </c>
      <c r="X10" s="48"/>
      <c r="Y10" s="51" t="s">
        <v>16</v>
      </c>
      <c r="Z10" s="48"/>
      <c r="AA10" s="21" t="s">
        <v>198</v>
      </c>
      <c r="AB10" s="48"/>
      <c r="AC10" s="51" t="s">
        <v>99</v>
      </c>
      <c r="AD10" s="20"/>
      <c r="AE10" s="51" t="s">
        <v>26</v>
      </c>
    </row>
    <row r="11" spans="1:31" ht="3.75" customHeight="1">
      <c r="A11" s="155"/>
      <c r="B11" s="144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</row>
    <row r="12" spans="1:2" ht="20.25" customHeight="1">
      <c r="A12" s="81" t="s">
        <v>231</v>
      </c>
      <c r="B12" s="91"/>
    </row>
    <row r="13" spans="1:31" s="54" customFormat="1" ht="20.25" customHeight="1">
      <c r="A13" s="81" t="s">
        <v>176</v>
      </c>
      <c r="B13" s="91"/>
      <c r="C13" s="24">
        <v>7742942</v>
      </c>
      <c r="D13" s="24"/>
      <c r="E13" s="24">
        <v>-1135146</v>
      </c>
      <c r="F13" s="24"/>
      <c r="G13" s="24">
        <v>36462883</v>
      </c>
      <c r="H13" s="24"/>
      <c r="I13" s="130">
        <v>3470021</v>
      </c>
      <c r="J13" s="24"/>
      <c r="K13" s="130">
        <v>3997711</v>
      </c>
      <c r="L13" s="24"/>
      <c r="M13" s="130">
        <v>-5159</v>
      </c>
      <c r="N13" s="24"/>
      <c r="O13" s="24">
        <v>820666</v>
      </c>
      <c r="P13" s="24"/>
      <c r="Q13" s="24">
        <v>65919003</v>
      </c>
      <c r="R13" s="24"/>
      <c r="S13" s="24">
        <v>7272105</v>
      </c>
      <c r="T13" s="24"/>
      <c r="U13" s="24">
        <v>-3145843</v>
      </c>
      <c r="V13" s="24"/>
      <c r="W13" s="24">
        <v>-5034508</v>
      </c>
      <c r="X13" s="24"/>
      <c r="Y13" s="24">
        <v>-908246</v>
      </c>
      <c r="Z13" s="24"/>
      <c r="AA13" s="130">
        <v>116364675</v>
      </c>
      <c r="AB13" s="24"/>
      <c r="AC13" s="24">
        <v>57360275</v>
      </c>
      <c r="AE13" s="24">
        <v>173724950</v>
      </c>
    </row>
    <row r="14" spans="1:31" s="54" customFormat="1" ht="20.25" customHeight="1">
      <c r="A14" s="54" t="s">
        <v>109</v>
      </c>
      <c r="B14" s="91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53"/>
      <c r="AB14" s="24"/>
      <c r="AC14" s="24"/>
      <c r="AD14" s="24"/>
      <c r="AE14" s="24"/>
    </row>
    <row r="15" spans="1:31" s="54" customFormat="1" ht="20.25" customHeight="1">
      <c r="A15" s="54" t="s">
        <v>101</v>
      </c>
      <c r="B15" s="9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53"/>
      <c r="AB15" s="24"/>
      <c r="AC15" s="24"/>
      <c r="AD15" s="24"/>
      <c r="AE15" s="24"/>
    </row>
    <row r="16" spans="1:31" s="54" customFormat="1" ht="20.25" customHeight="1">
      <c r="A16" s="119" t="s">
        <v>205</v>
      </c>
      <c r="B16" s="9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130"/>
      <c r="T16" s="24"/>
      <c r="U16" s="24"/>
      <c r="V16" s="24"/>
      <c r="W16" s="24"/>
      <c r="X16" s="24"/>
      <c r="Y16" s="24"/>
      <c r="Z16" s="24"/>
      <c r="AA16" s="53"/>
      <c r="AB16" s="24"/>
      <c r="AC16" s="24"/>
      <c r="AD16" s="24"/>
      <c r="AE16" s="24"/>
    </row>
    <row r="17" spans="1:31" s="58" customFormat="1" ht="20.25" customHeight="1">
      <c r="A17" s="55" t="s">
        <v>206</v>
      </c>
      <c r="B17" s="55"/>
      <c r="C17" s="123">
        <v>0</v>
      </c>
      <c r="D17" s="121"/>
      <c r="E17" s="123">
        <v>0</v>
      </c>
      <c r="F17" s="122"/>
      <c r="G17" s="123">
        <v>0</v>
      </c>
      <c r="H17" s="117"/>
      <c r="I17" s="123">
        <v>0</v>
      </c>
      <c r="J17" s="121"/>
      <c r="K17" s="123">
        <v>0</v>
      </c>
      <c r="L17" s="122"/>
      <c r="M17" s="123">
        <v>0</v>
      </c>
      <c r="N17" s="122"/>
      <c r="O17" s="123">
        <v>0</v>
      </c>
      <c r="P17" s="122"/>
      <c r="Q17" s="123">
        <v>-7018771</v>
      </c>
      <c r="R17" s="121"/>
      <c r="S17" s="123">
        <v>0</v>
      </c>
      <c r="T17" s="121"/>
      <c r="U17" s="123">
        <v>0</v>
      </c>
      <c r="V17" s="116"/>
      <c r="W17" s="123">
        <v>0</v>
      </c>
      <c r="X17" s="121"/>
      <c r="Y17" s="123">
        <f>SUM(S17:X17)</f>
        <v>0</v>
      </c>
      <c r="Z17" s="122"/>
      <c r="AA17" s="123">
        <f>SUM(C17:Q17)+Y17</f>
        <v>-7018771</v>
      </c>
      <c r="AB17" s="64"/>
      <c r="AC17" s="123">
        <v>-2371239</v>
      </c>
      <c r="AD17" s="64"/>
      <c r="AE17" s="123">
        <f>SUM(AA17:AC17)</f>
        <v>-9390010</v>
      </c>
    </row>
    <row r="18" spans="1:31" s="4" customFormat="1" ht="20.25" customHeight="1">
      <c r="A18" s="119" t="s">
        <v>103</v>
      </c>
      <c r="B18" s="60"/>
      <c r="C18" s="128">
        <f>SUM(C17:C17)</f>
        <v>0</v>
      </c>
      <c r="D18" s="125"/>
      <c r="E18" s="128">
        <f>SUM(E17:E17)</f>
        <v>0</v>
      </c>
      <c r="F18" s="126"/>
      <c r="G18" s="128">
        <f>SUM(G17:G17)</f>
        <v>0</v>
      </c>
      <c r="H18" s="130"/>
      <c r="I18" s="128">
        <f>SUM(I17:I17)</f>
        <v>0</v>
      </c>
      <c r="J18" s="125"/>
      <c r="K18" s="128">
        <f>SUM(K17:K17)</f>
        <v>0</v>
      </c>
      <c r="L18" s="126"/>
      <c r="M18" s="128">
        <f>SUM(M17:M17)</f>
        <v>0</v>
      </c>
      <c r="N18" s="126"/>
      <c r="O18" s="128">
        <f>SUM(O17:O17)</f>
        <v>0</v>
      </c>
      <c r="P18" s="126"/>
      <c r="Q18" s="128">
        <f>SUM(Q17:Q17)</f>
        <v>-7018771</v>
      </c>
      <c r="R18" s="125"/>
      <c r="S18" s="128">
        <f>SUM(S17:S17)</f>
        <v>0</v>
      </c>
      <c r="T18" s="125"/>
      <c r="U18" s="128">
        <f>SUM(U17:U17)</f>
        <v>0</v>
      </c>
      <c r="V18" s="118"/>
      <c r="W18" s="128">
        <f>SUM(W17:W17)</f>
        <v>0</v>
      </c>
      <c r="X18" s="125"/>
      <c r="Y18" s="128">
        <f>SUM(Y17:Y17)</f>
        <v>0</v>
      </c>
      <c r="Z18" s="126"/>
      <c r="AA18" s="128">
        <f>SUM(AA17:AA17)</f>
        <v>-7018771</v>
      </c>
      <c r="AB18" s="65"/>
      <c r="AC18" s="128">
        <f>SUM(AC17:AC17)</f>
        <v>-2371239</v>
      </c>
      <c r="AD18" s="65"/>
      <c r="AE18" s="128">
        <f>SUM(AE17:AE17)</f>
        <v>-9390010</v>
      </c>
    </row>
    <row r="19" spans="1:31" s="4" customFormat="1" ht="20.25" customHeight="1">
      <c r="A19" s="92" t="s">
        <v>104</v>
      </c>
      <c r="B19" s="60"/>
      <c r="C19" s="126"/>
      <c r="D19" s="125"/>
      <c r="E19" s="126"/>
      <c r="F19" s="126"/>
      <c r="G19" s="126"/>
      <c r="H19" s="126"/>
      <c r="I19" s="126"/>
      <c r="J19" s="125"/>
      <c r="K19" s="126"/>
      <c r="L19" s="126"/>
      <c r="M19" s="126"/>
      <c r="N19" s="126"/>
      <c r="O19" s="126"/>
      <c r="P19" s="126"/>
      <c r="Q19" s="126"/>
      <c r="R19" s="125"/>
      <c r="S19" s="126"/>
      <c r="T19" s="125"/>
      <c r="U19" s="126"/>
      <c r="V19" s="118"/>
      <c r="W19" s="126"/>
      <c r="X19" s="125"/>
      <c r="Y19" s="126"/>
      <c r="Z19" s="126"/>
      <c r="AA19" s="126"/>
      <c r="AB19" s="65"/>
      <c r="AC19" s="129"/>
      <c r="AD19" s="65"/>
      <c r="AE19" s="63"/>
    </row>
    <row r="20" spans="1:31" s="4" customFormat="1" ht="20.25" customHeight="1">
      <c r="A20" s="92" t="s">
        <v>167</v>
      </c>
      <c r="B20" s="60"/>
      <c r="C20" s="126"/>
      <c r="D20" s="125"/>
      <c r="E20" s="126"/>
      <c r="F20" s="126"/>
      <c r="G20" s="126"/>
      <c r="H20" s="126"/>
      <c r="I20" s="126"/>
      <c r="J20" s="125"/>
      <c r="K20" s="126"/>
      <c r="L20" s="126"/>
      <c r="M20" s="126"/>
      <c r="N20" s="126"/>
      <c r="O20" s="126"/>
      <c r="P20" s="126"/>
      <c r="Q20" s="126"/>
      <c r="R20" s="125"/>
      <c r="S20" s="126"/>
      <c r="T20" s="125"/>
      <c r="U20" s="126"/>
      <c r="V20" s="118"/>
      <c r="W20" s="126"/>
      <c r="X20" s="125"/>
      <c r="Y20" s="126"/>
      <c r="Z20" s="126"/>
      <c r="AA20" s="126"/>
      <c r="AB20" s="65"/>
      <c r="AC20" s="129"/>
      <c r="AD20" s="65"/>
      <c r="AE20" s="63"/>
    </row>
    <row r="21" spans="1:2" s="4" customFormat="1" ht="20.25" customHeight="1">
      <c r="A21" s="55" t="s">
        <v>217</v>
      </c>
      <c r="B21" s="60"/>
    </row>
    <row r="22" spans="1:256" s="58" customFormat="1" ht="20.25" customHeight="1">
      <c r="A22" s="55" t="s">
        <v>157</v>
      </c>
      <c r="B22" s="136"/>
      <c r="C22" s="117">
        <v>0</v>
      </c>
      <c r="D22" s="122"/>
      <c r="E22" s="117">
        <v>0</v>
      </c>
      <c r="F22" s="122"/>
      <c r="G22" s="117">
        <v>0</v>
      </c>
      <c r="H22" s="117"/>
      <c r="I22" s="117">
        <v>0</v>
      </c>
      <c r="J22" s="125"/>
      <c r="K22" s="117">
        <v>0</v>
      </c>
      <c r="L22" s="122"/>
      <c r="M22" s="117">
        <v>0</v>
      </c>
      <c r="N22" s="122"/>
      <c r="O22" s="117">
        <v>0</v>
      </c>
      <c r="P22" s="117"/>
      <c r="Q22" s="117">
        <v>0</v>
      </c>
      <c r="R22" s="117"/>
      <c r="S22" s="117">
        <v>0</v>
      </c>
      <c r="T22" s="122"/>
      <c r="U22" s="117">
        <v>0</v>
      </c>
      <c r="V22" s="122"/>
      <c r="W22" s="117">
        <v>0</v>
      </c>
      <c r="X22" s="117"/>
      <c r="Y22" s="117">
        <v>0</v>
      </c>
      <c r="Z22" s="126"/>
      <c r="AA22" s="117">
        <v>0</v>
      </c>
      <c r="AB22" s="59"/>
      <c r="AC22" s="117">
        <v>21428</v>
      </c>
      <c r="AD22" s="59"/>
      <c r="AE22" s="117">
        <f>SUM(AA22:AC22)</f>
        <v>21428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8" customFormat="1" ht="20.25" customHeight="1">
      <c r="A23" s="55" t="s">
        <v>164</v>
      </c>
      <c r="B23" s="60"/>
      <c r="C23" s="126"/>
      <c r="D23" s="125"/>
      <c r="E23" s="126"/>
      <c r="F23" s="126"/>
      <c r="G23" s="126"/>
      <c r="H23" s="126"/>
      <c r="I23" s="126"/>
      <c r="J23" s="125"/>
      <c r="K23" s="126"/>
      <c r="L23" s="126"/>
      <c r="M23" s="126"/>
      <c r="N23" s="126"/>
      <c r="O23" s="126"/>
      <c r="P23" s="126"/>
      <c r="Q23" s="126"/>
      <c r="R23" s="125"/>
      <c r="S23" s="126"/>
      <c r="T23" s="125"/>
      <c r="U23" s="126"/>
      <c r="V23" s="118"/>
      <c r="W23" s="126"/>
      <c r="X23" s="125"/>
      <c r="Y23" s="126"/>
      <c r="Z23" s="126"/>
      <c r="AA23" s="126"/>
      <c r="AB23" s="65"/>
      <c r="AC23" s="129"/>
      <c r="AD23" s="65"/>
      <c r="AE23" s="63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8" customFormat="1" ht="20.25" customHeight="1">
      <c r="A24" s="55" t="s">
        <v>165</v>
      </c>
      <c r="B24" s="60"/>
      <c r="C24" s="117">
        <v>0</v>
      </c>
      <c r="D24" s="122"/>
      <c r="E24" s="117">
        <v>0</v>
      </c>
      <c r="F24" s="122"/>
      <c r="G24" s="117">
        <v>0</v>
      </c>
      <c r="H24" s="117"/>
      <c r="I24" s="117">
        <v>0</v>
      </c>
      <c r="J24" s="125"/>
      <c r="K24" s="183">
        <v>38</v>
      </c>
      <c r="L24" s="126"/>
      <c r="M24" s="117">
        <v>0</v>
      </c>
      <c r="N24" s="122"/>
      <c r="O24" s="117">
        <v>0</v>
      </c>
      <c r="P24" s="122"/>
      <c r="Q24" s="117">
        <v>-14</v>
      </c>
      <c r="R24" s="117"/>
      <c r="S24" s="117">
        <v>232</v>
      </c>
      <c r="T24" s="126"/>
      <c r="U24" s="117">
        <v>0</v>
      </c>
      <c r="V24" s="118"/>
      <c r="W24" s="117">
        <v>70</v>
      </c>
      <c r="X24" s="126"/>
      <c r="Y24" s="117">
        <v>302</v>
      </c>
      <c r="Z24" s="126"/>
      <c r="AA24" s="117">
        <f>SUM(C24:Q24)+Y24</f>
        <v>326</v>
      </c>
      <c r="AB24" s="59"/>
      <c r="AC24" s="117">
        <v>-329</v>
      </c>
      <c r="AD24" s="59"/>
      <c r="AE24" s="117">
        <f>SUM(AA24:AC24)</f>
        <v>-3</v>
      </c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31" s="4" customFormat="1" ht="20.25" customHeight="1">
      <c r="A25" s="55" t="s">
        <v>168</v>
      </c>
      <c r="B25" s="60"/>
      <c r="C25" s="117">
        <v>0</v>
      </c>
      <c r="D25" s="122"/>
      <c r="E25" s="117">
        <v>0</v>
      </c>
      <c r="F25" s="122"/>
      <c r="G25" s="117">
        <v>0</v>
      </c>
      <c r="H25" s="117"/>
      <c r="I25" s="117">
        <v>0</v>
      </c>
      <c r="J25" s="117"/>
      <c r="K25" s="117">
        <v>3824</v>
      </c>
      <c r="L25" s="117"/>
      <c r="M25" s="117">
        <v>0</v>
      </c>
      <c r="N25" s="117"/>
      <c r="O25" s="117">
        <v>0</v>
      </c>
      <c r="P25" s="117"/>
      <c r="Q25" s="117">
        <v>0</v>
      </c>
      <c r="R25" s="125"/>
      <c r="S25" s="117">
        <v>0</v>
      </c>
      <c r="T25" s="117"/>
      <c r="U25" s="117">
        <v>0</v>
      </c>
      <c r="V25" s="117"/>
      <c r="W25" s="117">
        <v>0</v>
      </c>
      <c r="X25" s="117"/>
      <c r="Y25" s="117">
        <f>SUM(S25:W25)</f>
        <v>0</v>
      </c>
      <c r="Z25" s="126"/>
      <c r="AA25" s="117">
        <v>3824</v>
      </c>
      <c r="AB25" s="65"/>
      <c r="AC25" s="117">
        <v>0</v>
      </c>
      <c r="AD25" s="65"/>
      <c r="AE25" s="117">
        <f>SUM(AA25:AC25)</f>
        <v>3824</v>
      </c>
    </row>
    <row r="26" spans="1:31" s="4" customFormat="1" ht="20.25" customHeight="1">
      <c r="A26" s="55" t="s">
        <v>197</v>
      </c>
      <c r="B26" s="60"/>
      <c r="C26" s="117">
        <v>0</v>
      </c>
      <c r="D26" s="122"/>
      <c r="E26" s="117">
        <v>0</v>
      </c>
      <c r="F26" s="122"/>
      <c r="G26" s="117">
        <v>0</v>
      </c>
      <c r="H26" s="117"/>
      <c r="I26" s="117">
        <v>0</v>
      </c>
      <c r="J26" s="117"/>
      <c r="K26" s="117">
        <v>0</v>
      </c>
      <c r="L26" s="117"/>
      <c r="M26" s="117">
        <v>0</v>
      </c>
      <c r="N26" s="117"/>
      <c r="O26" s="117">
        <v>0</v>
      </c>
      <c r="P26" s="117"/>
      <c r="Q26" s="117">
        <v>0</v>
      </c>
      <c r="R26" s="125"/>
      <c r="S26" s="117">
        <v>0</v>
      </c>
      <c r="T26" s="117"/>
      <c r="U26" s="117">
        <v>0</v>
      </c>
      <c r="V26" s="117"/>
      <c r="W26" s="117">
        <v>0</v>
      </c>
      <c r="X26" s="117"/>
      <c r="Y26" s="117">
        <v>0</v>
      </c>
      <c r="Z26" s="126"/>
      <c r="AA26" s="117">
        <v>0</v>
      </c>
      <c r="AB26" s="65"/>
      <c r="AC26" s="117">
        <v>80921</v>
      </c>
      <c r="AD26" s="65"/>
      <c r="AE26" s="117">
        <f>SUM(AA26:AC26)</f>
        <v>80921</v>
      </c>
    </row>
    <row r="27" spans="1:31" s="4" customFormat="1" ht="20.25" customHeight="1">
      <c r="A27" s="93" t="s">
        <v>105</v>
      </c>
      <c r="B27" s="60"/>
      <c r="C27" s="124"/>
      <c r="D27" s="59"/>
      <c r="E27" s="124"/>
      <c r="F27" s="126"/>
      <c r="G27" s="124"/>
      <c r="H27" s="126"/>
      <c r="I27" s="124" t="s">
        <v>53</v>
      </c>
      <c r="J27" s="59"/>
      <c r="K27" s="124"/>
      <c r="L27" s="126"/>
      <c r="M27" s="124"/>
      <c r="N27" s="126"/>
      <c r="O27" s="124"/>
      <c r="P27" s="126"/>
      <c r="Q27" s="124"/>
      <c r="R27" s="59"/>
      <c r="S27" s="124"/>
      <c r="T27" s="59"/>
      <c r="U27" s="124"/>
      <c r="V27" s="57"/>
      <c r="W27" s="124"/>
      <c r="X27" s="59"/>
      <c r="Y27" s="124"/>
      <c r="Z27" s="59"/>
      <c r="AA27" s="124"/>
      <c r="AB27" s="59"/>
      <c r="AC27" s="127"/>
      <c r="AD27" s="59"/>
      <c r="AE27" s="127"/>
    </row>
    <row r="28" spans="1:31" s="4" customFormat="1" ht="20.25" customHeight="1">
      <c r="A28" s="93" t="s">
        <v>167</v>
      </c>
      <c r="B28" s="60"/>
      <c r="C28" s="128">
        <f>SUM(C24:C26)</f>
        <v>0</v>
      </c>
      <c r="D28" s="125"/>
      <c r="E28" s="128">
        <f>SUM(E24:E26)</f>
        <v>0</v>
      </c>
      <c r="F28" s="126"/>
      <c r="G28" s="128">
        <f>SUM(G24:G26)</f>
        <v>0</v>
      </c>
      <c r="H28" s="130"/>
      <c r="I28" s="128">
        <f>SUM(I24:I26)</f>
        <v>0</v>
      </c>
      <c r="J28" s="125"/>
      <c r="K28" s="128">
        <f>SUM(K24:K26)</f>
        <v>3862</v>
      </c>
      <c r="L28" s="126"/>
      <c r="M28" s="128">
        <f>SUM(M24:M26)</f>
        <v>0</v>
      </c>
      <c r="N28" s="126"/>
      <c r="O28" s="128">
        <f>SUM(O24:O26)</f>
        <v>0</v>
      </c>
      <c r="P28" s="126"/>
      <c r="Q28" s="128">
        <f>SUM(Q24:Q26)</f>
        <v>-14</v>
      </c>
      <c r="R28" s="125"/>
      <c r="S28" s="128">
        <f>SUM(S24:S26)</f>
        <v>232</v>
      </c>
      <c r="T28" s="125"/>
      <c r="U28" s="128">
        <f>SUM(U24:U26)</f>
        <v>0</v>
      </c>
      <c r="V28" s="118"/>
      <c r="W28" s="128">
        <f>SUM(W24:W26)</f>
        <v>70</v>
      </c>
      <c r="X28" s="125"/>
      <c r="Y28" s="128">
        <f>SUM(Y24:Y26)</f>
        <v>302</v>
      </c>
      <c r="Z28" s="126"/>
      <c r="AA28" s="128">
        <f>SUM(C28:Q28)+Y28</f>
        <v>4150</v>
      </c>
      <c r="AB28" s="65"/>
      <c r="AC28" s="128">
        <f>SUM(AC22:AC26)</f>
        <v>102020</v>
      </c>
      <c r="AD28" s="65"/>
      <c r="AE28" s="128">
        <f>SUM(AA28:AC28)</f>
        <v>106170</v>
      </c>
    </row>
    <row r="29" spans="1:31" s="4" customFormat="1" ht="20.25" customHeight="1">
      <c r="A29" s="60" t="s">
        <v>106</v>
      </c>
      <c r="B29" s="60"/>
      <c r="C29" s="126"/>
      <c r="D29" s="59"/>
      <c r="E29" s="126"/>
      <c r="F29" s="126"/>
      <c r="G29" s="126"/>
      <c r="H29" s="126"/>
      <c r="I29" s="126"/>
      <c r="J29" s="59"/>
      <c r="K29" s="126"/>
      <c r="L29" s="126"/>
      <c r="M29" s="126"/>
      <c r="N29" s="126"/>
      <c r="O29" s="126"/>
      <c r="P29" s="126"/>
      <c r="Q29" s="126"/>
      <c r="R29" s="59"/>
      <c r="S29" s="126"/>
      <c r="T29" s="59"/>
      <c r="U29" s="126"/>
      <c r="V29" s="57"/>
      <c r="W29" s="126"/>
      <c r="X29" s="59"/>
      <c r="Y29" s="126"/>
      <c r="Z29" s="59"/>
      <c r="AA29" s="126"/>
      <c r="AB29" s="59"/>
      <c r="AC29" s="63"/>
      <c r="AD29" s="59"/>
      <c r="AE29" s="63"/>
    </row>
    <row r="30" spans="1:31" s="4" customFormat="1" ht="20.25" customHeight="1">
      <c r="A30" s="60" t="s">
        <v>101</v>
      </c>
      <c r="B30" s="60"/>
      <c r="C30" s="128">
        <f>SUM(C18,C28)</f>
        <v>0</v>
      </c>
      <c r="D30" s="59"/>
      <c r="E30" s="128">
        <f>SUM(E18,E28)</f>
        <v>0</v>
      </c>
      <c r="F30" s="126"/>
      <c r="G30" s="128">
        <f>SUM(G18,G28)</f>
        <v>0</v>
      </c>
      <c r="H30" s="130"/>
      <c r="I30" s="128">
        <f>SUM(I18,I28)</f>
        <v>0</v>
      </c>
      <c r="J30" s="59"/>
      <c r="K30" s="128">
        <f>SUM(K18,K28)</f>
        <v>3862</v>
      </c>
      <c r="L30" s="126"/>
      <c r="M30" s="128">
        <f>SUM(,M28)</f>
        <v>0</v>
      </c>
      <c r="N30" s="126"/>
      <c r="O30" s="128">
        <f>SUM(O18,O28)</f>
        <v>0</v>
      </c>
      <c r="P30" s="126"/>
      <c r="Q30" s="128">
        <f>SUM(Q18,Q28)</f>
        <v>-7018785</v>
      </c>
      <c r="R30" s="59"/>
      <c r="S30" s="128">
        <f>SUM(S18,S28)</f>
        <v>232</v>
      </c>
      <c r="T30" s="59"/>
      <c r="U30" s="128">
        <f>SUM(U18,U28)</f>
        <v>0</v>
      </c>
      <c r="V30" s="57"/>
      <c r="W30" s="128">
        <f>SUM(W18,W28)</f>
        <v>70</v>
      </c>
      <c r="X30" s="59"/>
      <c r="Y30" s="128">
        <f>SUM(Y18,Y28)</f>
        <v>302</v>
      </c>
      <c r="Z30" s="59"/>
      <c r="AA30" s="128">
        <f>SUM(AA28,AA18)</f>
        <v>-7014621</v>
      </c>
      <c r="AB30" s="59"/>
      <c r="AC30" s="128">
        <f>SUM(AC18,AC28)</f>
        <v>-2269219</v>
      </c>
      <c r="AD30" s="59"/>
      <c r="AE30" s="128">
        <f>SUM(AA30:AC30)</f>
        <v>-9283840</v>
      </c>
    </row>
    <row r="31" spans="1:256" s="58" customFormat="1" ht="20.25" customHeight="1">
      <c r="A31" s="60" t="s">
        <v>187</v>
      </c>
      <c r="B31" s="60"/>
      <c r="C31" s="126"/>
      <c r="D31" s="59"/>
      <c r="E31" s="126"/>
      <c r="F31" s="126"/>
      <c r="G31" s="126"/>
      <c r="H31" s="126"/>
      <c r="I31" s="126"/>
      <c r="J31" s="59"/>
      <c r="K31" s="126"/>
      <c r="L31" s="126"/>
      <c r="M31" s="126"/>
      <c r="N31" s="126"/>
      <c r="O31" s="126"/>
      <c r="P31" s="126"/>
      <c r="Q31" s="126"/>
      <c r="R31" s="59"/>
      <c r="S31" s="126"/>
      <c r="T31" s="59"/>
      <c r="U31" s="126"/>
      <c r="V31" s="57"/>
      <c r="W31" s="126"/>
      <c r="X31" s="59"/>
      <c r="Y31" s="126"/>
      <c r="Z31" s="59"/>
      <c r="AA31" s="126"/>
      <c r="AB31" s="59"/>
      <c r="AC31" s="63"/>
      <c r="AD31" s="59"/>
      <c r="AE31" s="63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31" s="58" customFormat="1" ht="20.25" customHeight="1">
      <c r="A32" s="55" t="s">
        <v>107</v>
      </c>
      <c r="B32" s="55"/>
      <c r="C32" s="117">
        <v>0</v>
      </c>
      <c r="D32" s="122"/>
      <c r="E32" s="117">
        <v>0</v>
      </c>
      <c r="F32" s="122"/>
      <c r="G32" s="117">
        <v>0</v>
      </c>
      <c r="H32" s="117"/>
      <c r="I32" s="117">
        <v>0</v>
      </c>
      <c r="J32" s="117"/>
      <c r="K32" s="117">
        <v>0</v>
      </c>
      <c r="L32" s="117"/>
      <c r="M32" s="117">
        <v>0</v>
      </c>
      <c r="N32" s="117"/>
      <c r="O32" s="117">
        <v>0</v>
      </c>
      <c r="P32" s="117"/>
      <c r="Q32" s="117">
        <v>12964795</v>
      </c>
      <c r="R32" s="117"/>
      <c r="S32" s="117">
        <v>0</v>
      </c>
      <c r="T32" s="117"/>
      <c r="U32" s="117">
        <v>0</v>
      </c>
      <c r="V32" s="117"/>
      <c r="W32" s="117">
        <v>0</v>
      </c>
      <c r="X32" s="117"/>
      <c r="Y32" s="117">
        <f>SUM(S32:W32)</f>
        <v>0</v>
      </c>
      <c r="Z32" s="117"/>
      <c r="AA32" s="117">
        <f>SUM(C32:Q32)+Y32</f>
        <v>12964795</v>
      </c>
      <c r="AB32" s="117"/>
      <c r="AC32" s="117">
        <v>5113475</v>
      </c>
      <c r="AD32" s="117"/>
      <c r="AE32" s="117">
        <f>SUM(AA32:AC32)</f>
        <v>18078270</v>
      </c>
    </row>
    <row r="33" spans="1:31" s="58" customFormat="1" ht="20.25" customHeight="1">
      <c r="A33" s="55" t="s">
        <v>108</v>
      </c>
      <c r="B33" s="55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0"/>
      <c r="R33" s="56"/>
      <c r="S33" s="122"/>
      <c r="T33" s="122"/>
      <c r="U33" s="122"/>
      <c r="V33" s="116"/>
      <c r="W33" s="122"/>
      <c r="X33" s="122"/>
      <c r="Y33" s="122"/>
      <c r="Z33" s="56"/>
      <c r="AA33" s="117"/>
      <c r="AB33" s="56"/>
      <c r="AC33" s="117"/>
      <c r="AD33" s="56"/>
      <c r="AE33" s="117"/>
    </row>
    <row r="34" spans="1:31" s="58" customFormat="1" ht="20.25" customHeight="1">
      <c r="A34" s="55" t="s">
        <v>207</v>
      </c>
      <c r="B34" s="55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0"/>
      <c r="R34" s="56"/>
      <c r="S34" s="122"/>
      <c r="T34" s="122"/>
      <c r="U34" s="122"/>
      <c r="V34" s="116"/>
      <c r="W34" s="122"/>
      <c r="X34" s="122"/>
      <c r="Y34" s="122"/>
      <c r="Z34" s="56"/>
      <c r="AA34" s="117"/>
      <c r="AB34" s="56"/>
      <c r="AC34" s="117"/>
      <c r="AD34" s="56"/>
      <c r="AE34" s="117"/>
    </row>
    <row r="35" spans="1:31" s="58" customFormat="1" ht="20.25" customHeight="1">
      <c r="A35" s="55" t="s">
        <v>208</v>
      </c>
      <c r="B35" s="55"/>
      <c r="C35" s="117">
        <v>0</v>
      </c>
      <c r="D35" s="122"/>
      <c r="E35" s="117">
        <v>0</v>
      </c>
      <c r="F35" s="122"/>
      <c r="G35" s="117">
        <v>0</v>
      </c>
      <c r="H35" s="117"/>
      <c r="I35" s="117">
        <v>0</v>
      </c>
      <c r="J35" s="122"/>
      <c r="K35" s="117">
        <v>0</v>
      </c>
      <c r="L35" s="122"/>
      <c r="M35" s="117">
        <v>0</v>
      </c>
      <c r="N35" s="122"/>
      <c r="O35" s="117">
        <v>0</v>
      </c>
      <c r="P35" s="122"/>
      <c r="Q35" s="117">
        <v>-49965</v>
      </c>
      <c r="R35" s="56"/>
      <c r="S35" s="117">
        <v>0</v>
      </c>
      <c r="T35" s="117"/>
      <c r="U35" s="117">
        <v>0</v>
      </c>
      <c r="V35" s="117"/>
      <c r="W35" s="117">
        <v>0</v>
      </c>
      <c r="X35" s="117"/>
      <c r="Y35" s="117">
        <f>SUM(S35:W35)</f>
        <v>0</v>
      </c>
      <c r="Z35" s="56"/>
      <c r="AA35" s="117">
        <f>SUM(C35:Q35)+Y35</f>
        <v>-49965</v>
      </c>
      <c r="AB35" s="56"/>
      <c r="AC35" s="117">
        <v>0</v>
      </c>
      <c r="AD35" s="56"/>
      <c r="AE35" s="117">
        <f>SUM(AA35:AC35)</f>
        <v>-49965</v>
      </c>
    </row>
    <row r="36" spans="1:256" s="4" customFormat="1" ht="20.25" customHeight="1">
      <c r="A36" s="55" t="s">
        <v>129</v>
      </c>
      <c r="B36" s="55"/>
      <c r="C36" s="123">
        <v>0</v>
      </c>
      <c r="D36" s="122"/>
      <c r="E36" s="123">
        <v>0</v>
      </c>
      <c r="F36" s="122"/>
      <c r="G36" s="123">
        <v>0</v>
      </c>
      <c r="H36" s="117"/>
      <c r="I36" s="123">
        <v>0</v>
      </c>
      <c r="J36" s="122"/>
      <c r="K36" s="123">
        <v>0</v>
      </c>
      <c r="L36" s="122"/>
      <c r="M36" s="123">
        <v>0</v>
      </c>
      <c r="N36" s="122"/>
      <c r="O36" s="123">
        <v>0</v>
      </c>
      <c r="P36" s="122"/>
      <c r="Q36" s="123">
        <v>0</v>
      </c>
      <c r="R36" s="122"/>
      <c r="S36" s="123">
        <v>180575</v>
      </c>
      <c r="T36" s="122"/>
      <c r="U36" s="123">
        <v>255961</v>
      </c>
      <c r="V36" s="98"/>
      <c r="W36" s="123">
        <v>-12489</v>
      </c>
      <c r="X36" s="56"/>
      <c r="Y36" s="123">
        <f>SUM(S36:W36)</f>
        <v>424047</v>
      </c>
      <c r="Z36" s="56"/>
      <c r="AA36" s="123">
        <f>SUM(C36:Q36)+Y36</f>
        <v>424047</v>
      </c>
      <c r="AB36" s="56"/>
      <c r="AC36" s="123">
        <v>-1658177</v>
      </c>
      <c r="AD36" s="56"/>
      <c r="AE36" s="123">
        <f>SUM(AA36:AC36)</f>
        <v>-1234130</v>
      </c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spans="1:256" s="58" customFormat="1" ht="20.25" customHeight="1">
      <c r="A37" s="60" t="s">
        <v>188</v>
      </c>
      <c r="B37" s="60"/>
      <c r="C37" s="130">
        <f>SUM(C31:C36)</f>
        <v>0</v>
      </c>
      <c r="D37" s="126"/>
      <c r="E37" s="130">
        <f>SUM(E31:E36)</f>
        <v>0</v>
      </c>
      <c r="F37" s="126"/>
      <c r="G37" s="130">
        <f>SUM(G31:G36)</f>
        <v>0</v>
      </c>
      <c r="H37" s="130"/>
      <c r="I37" s="130">
        <f>SUM(I31:I36)</f>
        <v>0</v>
      </c>
      <c r="J37" s="126"/>
      <c r="K37" s="130">
        <f>SUM(K31:K36)</f>
        <v>0</v>
      </c>
      <c r="L37" s="126"/>
      <c r="M37" s="130">
        <f>SUM(M31:M36)</f>
        <v>0</v>
      </c>
      <c r="N37" s="126"/>
      <c r="O37" s="130">
        <f>SUM(O31:O36)</f>
        <v>0</v>
      </c>
      <c r="P37" s="126"/>
      <c r="Q37" s="130">
        <f>SUM(Q31:Q36)</f>
        <v>12914830</v>
      </c>
      <c r="R37" s="61"/>
      <c r="S37" s="130">
        <f>SUM(S31:S36)</f>
        <v>180575</v>
      </c>
      <c r="T37" s="126"/>
      <c r="U37" s="130">
        <f>SUM(U31:U36)</f>
        <v>255961</v>
      </c>
      <c r="V37" s="67"/>
      <c r="W37" s="130">
        <f>SUM(W31:W36)</f>
        <v>-12489</v>
      </c>
      <c r="X37" s="61"/>
      <c r="Y37" s="130">
        <f>SUM(Y31:Y36)</f>
        <v>424047</v>
      </c>
      <c r="Z37" s="61"/>
      <c r="AA37" s="130">
        <f>SUM(C37:Q37)+Y37</f>
        <v>13338877</v>
      </c>
      <c r="AB37" s="61"/>
      <c r="AC37" s="130">
        <f>SUM(AC31:AC36)</f>
        <v>3455298</v>
      </c>
      <c r="AD37" s="61"/>
      <c r="AE37" s="130">
        <f>SUM(AA37:AC37)</f>
        <v>16794175</v>
      </c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54" customFormat="1" ht="20.25" customHeight="1">
      <c r="A38" s="55" t="s">
        <v>114</v>
      </c>
      <c r="B38" s="55"/>
      <c r="C38" s="132">
        <v>0</v>
      </c>
      <c r="D38" s="122"/>
      <c r="E38" s="132">
        <v>0</v>
      </c>
      <c r="F38" s="122"/>
      <c r="G38" s="132">
        <v>0</v>
      </c>
      <c r="H38" s="117"/>
      <c r="I38" s="132">
        <v>0</v>
      </c>
      <c r="J38" s="122"/>
      <c r="K38" s="132">
        <v>0</v>
      </c>
      <c r="L38" s="122"/>
      <c r="M38" s="132">
        <v>0</v>
      </c>
      <c r="N38" s="122"/>
      <c r="O38" s="132">
        <v>0</v>
      </c>
      <c r="P38" s="122"/>
      <c r="Q38" s="132">
        <v>6585</v>
      </c>
      <c r="R38" s="68"/>
      <c r="S38" s="132">
        <v>-6585</v>
      </c>
      <c r="T38" s="122"/>
      <c r="U38" s="132">
        <v>0</v>
      </c>
      <c r="V38" s="94"/>
      <c r="W38" s="132">
        <v>0</v>
      </c>
      <c r="X38" s="68"/>
      <c r="Y38" s="132">
        <f>SUM(S38:W38)</f>
        <v>-6585</v>
      </c>
      <c r="Z38" s="68"/>
      <c r="AA38" s="132">
        <v>0</v>
      </c>
      <c r="AB38" s="68"/>
      <c r="AC38" s="132">
        <v>0</v>
      </c>
      <c r="AD38" s="68"/>
      <c r="AE38" s="132">
        <v>0</v>
      </c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</row>
    <row r="39" spans="1:256" ht="21" customHeight="1" thickBot="1">
      <c r="A39" s="91" t="s">
        <v>232</v>
      </c>
      <c r="B39" s="91"/>
      <c r="C39" s="62">
        <f>C13+C37+C30+C38</f>
        <v>7742942</v>
      </c>
      <c r="D39" s="66"/>
      <c r="E39" s="62">
        <f>E13+E37+E30+E38</f>
        <v>-1135146</v>
      </c>
      <c r="F39" s="66"/>
      <c r="G39" s="62">
        <f>G13+G37+G30+G38</f>
        <v>36462883</v>
      </c>
      <c r="H39" s="66"/>
      <c r="I39" s="62">
        <f>I13+I37+I30+I38</f>
        <v>3470021</v>
      </c>
      <c r="J39" s="66"/>
      <c r="K39" s="62">
        <f>K13+K37+K30+K38</f>
        <v>4001573</v>
      </c>
      <c r="L39" s="66"/>
      <c r="M39" s="180">
        <f>M13+M37+M30+M38</f>
        <v>-5159</v>
      </c>
      <c r="N39" s="66"/>
      <c r="O39" s="62">
        <f>O13+O37+O30+O38</f>
        <v>820666</v>
      </c>
      <c r="P39" s="66"/>
      <c r="Q39" s="62">
        <f>Q13+Q37+Q30+Q38</f>
        <v>71821633</v>
      </c>
      <c r="R39" s="66"/>
      <c r="S39" s="62">
        <f>S13+S37+S30+S38</f>
        <v>7446327</v>
      </c>
      <c r="T39" s="66"/>
      <c r="U39" s="62">
        <f>U13+U37+U30+U38</f>
        <v>-2889882</v>
      </c>
      <c r="V39" s="66"/>
      <c r="W39" s="62">
        <f>W13+W37+W30+W38</f>
        <v>-5046927</v>
      </c>
      <c r="X39" s="66"/>
      <c r="Y39" s="62">
        <f>Y13+Y37+Y30+Y38</f>
        <v>-490482</v>
      </c>
      <c r="Z39" s="66"/>
      <c r="AA39" s="62">
        <f>AA13+AA37+AA30</f>
        <v>122688931</v>
      </c>
      <c r="AB39" s="66"/>
      <c r="AC39" s="62">
        <f>AC13+AC37+AC30+AC38</f>
        <v>58546354</v>
      </c>
      <c r="AD39" s="66"/>
      <c r="AE39" s="62">
        <f>AE13+AE37+AE30+AE38</f>
        <v>181235285</v>
      </c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</row>
    <row r="40" ht="21" customHeight="1" thickTop="1">
      <c r="AE40" s="185"/>
    </row>
    <row r="41" ht="21" customHeight="1">
      <c r="AE41" s="185"/>
    </row>
  </sheetData>
  <sheetProtection/>
  <mergeCells count="2">
    <mergeCell ref="C4:AE4"/>
    <mergeCell ref="S5:Y5"/>
  </mergeCells>
  <printOptions/>
  <pageMargins left="0.8" right="0.43" top="0.48" bottom="0.5" header="0.5" footer="0.5"/>
  <pageSetup firstPageNumber="13" useFirstPageNumber="1" fitToHeight="1" fitToWidth="1" horizontalDpi="600" verticalDpi="600" orientation="landscape" paperSize="9" scale="57" r:id="rId1"/>
  <headerFooter alignWithMargins="0">
    <oddFooter>&amp;L  หมายเหตุประกอบงบการเงินเป็นส่วนหนึ่งของงบการเงินนี้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zoomScaleSheetLayoutView="80" zoomScalePageLayoutView="0" workbookViewId="0" topLeftCell="A1">
      <selection activeCell="A1" sqref="A1"/>
    </sheetView>
  </sheetViews>
  <sheetFormatPr defaultColWidth="9.00390625" defaultRowHeight="21" customHeight="1"/>
  <cols>
    <col min="1" max="1" width="62.7109375" style="156" customWidth="1"/>
    <col min="2" max="2" width="10.140625" style="156" customWidth="1"/>
    <col min="3" max="3" width="13.7109375" style="156" customWidth="1"/>
    <col min="4" max="4" width="0.71875" style="156" customWidth="1"/>
    <col min="5" max="5" width="13.7109375" style="156" customWidth="1"/>
    <col min="6" max="6" width="0.71875" style="156" customWidth="1"/>
    <col min="7" max="7" width="13.7109375" style="156" customWidth="1"/>
    <col min="8" max="8" width="0.9921875" style="156" customWidth="1"/>
    <col min="9" max="9" width="13.7109375" style="156" customWidth="1"/>
    <col min="10" max="10" width="0.85546875" style="156" customWidth="1"/>
    <col min="11" max="11" width="13.7109375" style="156" customWidth="1"/>
    <col min="12" max="12" width="0.85546875" style="156" customWidth="1"/>
    <col min="13" max="13" width="14.7109375" style="156" customWidth="1"/>
    <col min="14" max="14" width="0.85546875" style="156" customWidth="1"/>
    <col min="15" max="15" width="13.7109375" style="156" customWidth="1"/>
    <col min="16" max="16" width="0.85546875" style="156" customWidth="1"/>
    <col min="17" max="17" width="13.7109375" style="156" customWidth="1"/>
    <col min="18" max="18" width="0.85546875" style="156" customWidth="1"/>
    <col min="19" max="19" width="13.7109375" style="156" customWidth="1"/>
    <col min="20" max="20" width="0.71875" style="156" customWidth="1"/>
    <col min="21" max="21" width="13.7109375" style="156" customWidth="1"/>
    <col min="22" max="22" width="0.71875" style="156" customWidth="1"/>
    <col min="23" max="23" width="13.7109375" style="156" customWidth="1"/>
    <col min="24" max="24" width="0.5625" style="156" customWidth="1"/>
    <col min="25" max="25" width="13.7109375" style="156" customWidth="1"/>
    <col min="26" max="26" width="0.71875" style="156" customWidth="1"/>
    <col min="27" max="27" width="13.421875" style="156" customWidth="1"/>
    <col min="28" max="28" width="0.5625" style="156" customWidth="1"/>
    <col min="29" max="29" width="13.7109375" style="156" customWidth="1"/>
    <col min="30" max="30" width="0.71875" style="156" customWidth="1"/>
    <col min="31" max="31" width="13.7109375" style="156" customWidth="1"/>
    <col min="32" max="32" width="0.5625" style="156" customWidth="1"/>
    <col min="33" max="33" width="13.7109375" style="156" customWidth="1"/>
    <col min="34" max="34" width="0.5625" style="156" customWidth="1"/>
    <col min="35" max="35" width="13.7109375" style="156" customWidth="1"/>
    <col min="36" max="16384" width="9.00390625" style="156" customWidth="1"/>
  </cols>
  <sheetData>
    <row r="1" spans="1:34" ht="24.75" customHeight="1">
      <c r="A1" s="244" t="s">
        <v>38</v>
      </c>
      <c r="B1" s="244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T1" s="245"/>
      <c r="V1" s="245"/>
      <c r="AE1" s="245"/>
      <c r="AF1" s="245"/>
      <c r="AH1" s="245"/>
    </row>
    <row r="2" spans="1:34" ht="24.75" customHeight="1">
      <c r="A2" s="244" t="s">
        <v>186</v>
      </c>
      <c r="B2" s="244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T2" s="245"/>
      <c r="V2" s="245"/>
      <c r="AE2" s="245"/>
      <c r="AF2" s="245"/>
      <c r="AH2" s="245"/>
    </row>
    <row r="3" spans="1:35" ht="23.25" customHeight="1">
      <c r="A3" s="244"/>
      <c r="B3" s="244"/>
      <c r="AI3" s="46" t="s">
        <v>85</v>
      </c>
    </row>
    <row r="4" spans="1:35" ht="23.25" customHeight="1">
      <c r="A4" s="244"/>
      <c r="B4" s="244"/>
      <c r="C4" s="254" t="s">
        <v>39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</row>
    <row r="5" spans="1:35" ht="21.75" customHeight="1">
      <c r="A5" s="89"/>
      <c r="B5" s="89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262" t="s">
        <v>91</v>
      </c>
      <c r="T5" s="262"/>
      <c r="U5" s="262"/>
      <c r="V5" s="262"/>
      <c r="W5" s="262"/>
      <c r="X5" s="262"/>
      <c r="Y5" s="262"/>
      <c r="Z5" s="54"/>
      <c r="AA5" s="54"/>
      <c r="AB5" s="54"/>
      <c r="AC5" s="54"/>
      <c r="AD5" s="54"/>
      <c r="AE5" s="54"/>
      <c r="AF5" s="54"/>
      <c r="AG5" s="54"/>
      <c r="AH5" s="54"/>
      <c r="AI5" s="54"/>
    </row>
    <row r="6" spans="1:35" ht="21.75" customHeight="1">
      <c r="A6" s="89"/>
      <c r="B6" s="89"/>
      <c r="C6" s="54"/>
      <c r="D6" s="54"/>
      <c r="E6" s="54"/>
      <c r="F6" s="54"/>
      <c r="G6" s="54"/>
      <c r="H6" s="54"/>
      <c r="I6" s="54"/>
      <c r="J6" s="54"/>
      <c r="K6" s="48" t="s">
        <v>158</v>
      </c>
      <c r="L6" s="54"/>
      <c r="M6" s="48"/>
      <c r="N6" s="54"/>
      <c r="O6" s="54"/>
      <c r="P6" s="54"/>
      <c r="Q6" s="54"/>
      <c r="R6" s="54"/>
      <c r="S6" s="90"/>
      <c r="T6" s="90"/>
      <c r="U6" s="90"/>
      <c r="V6" s="90"/>
      <c r="W6" s="90"/>
      <c r="X6" s="90"/>
      <c r="Y6" s="90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7" spans="1:35" ht="21.75" customHeight="1">
      <c r="A7" s="143"/>
      <c r="B7" s="143"/>
      <c r="C7" s="90"/>
      <c r="D7" s="58"/>
      <c r="E7" s="58"/>
      <c r="F7" s="58"/>
      <c r="G7" s="48"/>
      <c r="H7" s="48"/>
      <c r="I7" s="48"/>
      <c r="J7" s="48"/>
      <c r="K7" s="48" t="s">
        <v>35</v>
      </c>
      <c r="L7" s="48"/>
      <c r="M7" s="90" t="s">
        <v>36</v>
      </c>
      <c r="N7" s="48"/>
      <c r="O7" s="48"/>
      <c r="P7" s="48"/>
      <c r="Q7" s="48"/>
      <c r="R7" s="48"/>
      <c r="S7" s="235"/>
      <c r="T7" s="48"/>
      <c r="U7" s="48" t="s">
        <v>35</v>
      </c>
      <c r="V7" s="48"/>
      <c r="W7" s="48" t="s">
        <v>260</v>
      </c>
      <c r="X7" s="48"/>
      <c r="Y7" s="90" t="s">
        <v>92</v>
      </c>
      <c r="AE7" s="236"/>
      <c r="AF7" s="48"/>
      <c r="AG7" s="48" t="s">
        <v>25</v>
      </c>
      <c r="AH7" s="235"/>
      <c r="AI7" s="237"/>
    </row>
    <row r="8" spans="1:35" ht="21.75" customHeight="1">
      <c r="A8" s="143"/>
      <c r="B8" s="143"/>
      <c r="C8" s="90" t="s">
        <v>17</v>
      </c>
      <c r="D8" s="58"/>
      <c r="E8" s="58"/>
      <c r="F8" s="58"/>
      <c r="G8" s="48"/>
      <c r="H8" s="48"/>
      <c r="I8" s="48"/>
      <c r="J8" s="48"/>
      <c r="K8" s="48" t="s">
        <v>94</v>
      </c>
      <c r="L8" s="48"/>
      <c r="M8" s="90" t="s">
        <v>116</v>
      </c>
      <c r="N8" s="48"/>
      <c r="O8" s="48"/>
      <c r="P8" s="48"/>
      <c r="Q8" s="238" t="s">
        <v>44</v>
      </c>
      <c r="R8" s="48"/>
      <c r="S8" s="235" t="s">
        <v>67</v>
      </c>
      <c r="T8" s="48"/>
      <c r="U8" s="235" t="s">
        <v>68</v>
      </c>
      <c r="V8" s="48"/>
      <c r="W8" s="156" t="s">
        <v>261</v>
      </c>
      <c r="X8" s="48"/>
      <c r="Y8" s="90" t="s">
        <v>93</v>
      </c>
      <c r="AC8" s="156" t="s">
        <v>242</v>
      </c>
      <c r="AE8" s="236" t="s">
        <v>59</v>
      </c>
      <c r="AF8" s="48"/>
      <c r="AG8" s="48" t="s">
        <v>94</v>
      </c>
      <c r="AH8" s="235"/>
      <c r="AI8" s="237"/>
    </row>
    <row r="9" spans="1:35" ht="21.75" customHeight="1">
      <c r="A9" s="197"/>
      <c r="B9" s="143"/>
      <c r="C9" s="48" t="s">
        <v>51</v>
      </c>
      <c r="D9" s="48"/>
      <c r="E9" s="48" t="s">
        <v>61</v>
      </c>
      <c r="F9" s="48"/>
      <c r="G9" s="48" t="s">
        <v>24</v>
      </c>
      <c r="H9" s="48"/>
      <c r="I9" s="48"/>
      <c r="J9" s="48"/>
      <c r="K9" s="48" t="s">
        <v>159</v>
      </c>
      <c r="L9" s="48"/>
      <c r="M9" s="48" t="s">
        <v>117</v>
      </c>
      <c r="N9" s="48"/>
      <c r="O9" s="48" t="s">
        <v>70</v>
      </c>
      <c r="P9" s="48"/>
      <c r="Q9" s="48" t="s">
        <v>31</v>
      </c>
      <c r="R9" s="48"/>
      <c r="S9" s="235" t="s">
        <v>47</v>
      </c>
      <c r="T9" s="48"/>
      <c r="U9" s="235" t="s">
        <v>69</v>
      </c>
      <c r="V9" s="48"/>
      <c r="W9" s="48" t="s">
        <v>262</v>
      </c>
      <c r="X9" s="48"/>
      <c r="Y9" s="48" t="s">
        <v>95</v>
      </c>
      <c r="Z9" s="48"/>
      <c r="AA9" s="48"/>
      <c r="AB9" s="48"/>
      <c r="AC9" s="48" t="s">
        <v>243</v>
      </c>
      <c r="AD9" s="48"/>
      <c r="AE9" s="235" t="s">
        <v>26</v>
      </c>
      <c r="AF9" s="48"/>
      <c r="AG9" s="48" t="s">
        <v>96</v>
      </c>
      <c r="AH9" s="235"/>
      <c r="AI9" s="48" t="s">
        <v>59</v>
      </c>
    </row>
    <row r="10" spans="1:35" ht="21.75" customHeight="1">
      <c r="A10" s="155"/>
      <c r="B10" s="145" t="s">
        <v>1</v>
      </c>
      <c r="C10" s="51" t="s">
        <v>97</v>
      </c>
      <c r="D10" s="48"/>
      <c r="E10" s="51" t="s">
        <v>98</v>
      </c>
      <c r="F10" s="48"/>
      <c r="G10" s="51" t="s">
        <v>66</v>
      </c>
      <c r="H10" s="48"/>
      <c r="I10" s="239" t="s">
        <v>115</v>
      </c>
      <c r="J10" s="48"/>
      <c r="K10" s="51" t="s">
        <v>166</v>
      </c>
      <c r="L10" s="48"/>
      <c r="M10" s="51" t="s">
        <v>118</v>
      </c>
      <c r="N10" s="48"/>
      <c r="O10" s="51" t="s">
        <v>60</v>
      </c>
      <c r="P10" s="48"/>
      <c r="Q10" s="51" t="s">
        <v>48</v>
      </c>
      <c r="R10" s="48"/>
      <c r="S10" s="239" t="s">
        <v>0</v>
      </c>
      <c r="T10" s="48"/>
      <c r="U10" s="239" t="s">
        <v>88</v>
      </c>
      <c r="V10" s="48"/>
      <c r="W10" s="51" t="s">
        <v>230</v>
      </c>
      <c r="X10" s="48"/>
      <c r="Y10" s="51" t="s">
        <v>16</v>
      </c>
      <c r="Z10" s="48"/>
      <c r="AA10" s="51" t="s">
        <v>92</v>
      </c>
      <c r="AB10" s="48"/>
      <c r="AC10" s="51" t="s">
        <v>244</v>
      </c>
      <c r="AD10" s="48"/>
      <c r="AE10" s="239" t="s">
        <v>198</v>
      </c>
      <c r="AF10" s="48"/>
      <c r="AG10" s="51" t="s">
        <v>99</v>
      </c>
      <c r="AH10" s="235"/>
      <c r="AI10" s="51" t="s">
        <v>26</v>
      </c>
    </row>
    <row r="11" spans="1:35" ht="3.75" customHeight="1">
      <c r="A11" s="155"/>
      <c r="B11" s="144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</row>
    <row r="12" spans="1:2" ht="20.25" customHeight="1">
      <c r="A12" s="81" t="s">
        <v>241</v>
      </c>
      <c r="B12" s="91"/>
    </row>
    <row r="13" spans="1:35" s="54" customFormat="1" ht="20.25" customHeight="1">
      <c r="A13" s="81" t="s">
        <v>192</v>
      </c>
      <c r="B13" s="91"/>
      <c r="C13" s="24">
        <v>7742942</v>
      </c>
      <c r="D13" s="24"/>
      <c r="E13" s="24">
        <v>-1135146</v>
      </c>
      <c r="F13" s="24"/>
      <c r="G13" s="24">
        <v>36462883</v>
      </c>
      <c r="H13" s="24"/>
      <c r="I13" s="130">
        <v>3470021</v>
      </c>
      <c r="J13" s="24"/>
      <c r="K13" s="130">
        <v>4001573</v>
      </c>
      <c r="L13" s="24"/>
      <c r="M13" s="130">
        <v>-5159</v>
      </c>
      <c r="N13" s="24"/>
      <c r="O13" s="24">
        <v>820666</v>
      </c>
      <c r="P13" s="24"/>
      <c r="Q13" s="24">
        <v>74782483</v>
      </c>
      <c r="R13" s="24"/>
      <c r="S13" s="24">
        <v>13723199</v>
      </c>
      <c r="T13" s="24"/>
      <c r="U13" s="24">
        <v>-2894310</v>
      </c>
      <c r="V13" s="24"/>
      <c r="W13" s="24">
        <v>-3271469</v>
      </c>
      <c r="X13" s="24"/>
      <c r="Y13" s="24">
        <f>SUM(S13:W13)</f>
        <v>7557420</v>
      </c>
      <c r="Z13" s="24"/>
      <c r="AA13" s="24">
        <f>Y13+SUM(C13:Q13)</f>
        <v>133697683</v>
      </c>
      <c r="AB13" s="24"/>
      <c r="AC13" s="217">
        <v>0</v>
      </c>
      <c r="AD13" s="24"/>
      <c r="AE13" s="130">
        <f>SUM(AA13:AC13)</f>
        <v>133697683</v>
      </c>
      <c r="AF13" s="24"/>
      <c r="AG13" s="24">
        <v>60008727</v>
      </c>
      <c r="AI13" s="24">
        <f>SUM(AE13:AG13)</f>
        <v>193706410</v>
      </c>
    </row>
    <row r="14" spans="1:35" s="54" customFormat="1" ht="20.25" customHeight="1">
      <c r="A14" s="54" t="s">
        <v>109</v>
      </c>
      <c r="B14" s="91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53"/>
      <c r="AF14" s="24"/>
      <c r="AG14" s="24"/>
      <c r="AH14" s="24"/>
      <c r="AI14" s="24"/>
    </row>
    <row r="15" spans="1:35" s="54" customFormat="1" ht="20.25" customHeight="1">
      <c r="A15" s="54" t="s">
        <v>101</v>
      </c>
      <c r="B15" s="9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53"/>
      <c r="AF15" s="24"/>
      <c r="AG15" s="24"/>
      <c r="AH15" s="24"/>
      <c r="AI15" s="24"/>
    </row>
    <row r="16" spans="1:35" s="54" customFormat="1" ht="20.25" customHeight="1">
      <c r="A16" s="119" t="s">
        <v>311</v>
      </c>
      <c r="B16" s="9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130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53"/>
      <c r="AF16" s="24"/>
      <c r="AG16" s="24"/>
      <c r="AH16" s="24"/>
      <c r="AI16" s="24"/>
    </row>
    <row r="17" spans="1:35" s="54" customFormat="1" ht="20.25" customHeight="1">
      <c r="A17" s="55" t="s">
        <v>293</v>
      </c>
      <c r="B17" s="212">
        <v>14</v>
      </c>
      <c r="C17" s="240">
        <v>868300.453</v>
      </c>
      <c r="D17" s="240"/>
      <c r="E17" s="241">
        <v>0</v>
      </c>
      <c r="F17" s="240"/>
      <c r="G17" s="240">
        <v>20836026</v>
      </c>
      <c r="H17" s="240"/>
      <c r="I17" s="241">
        <v>0</v>
      </c>
      <c r="J17" s="240"/>
      <c r="K17" s="241">
        <v>0</v>
      </c>
      <c r="L17" s="240"/>
      <c r="M17" s="241">
        <v>0</v>
      </c>
      <c r="N17" s="240"/>
      <c r="O17" s="241">
        <v>0</v>
      </c>
      <c r="P17" s="240"/>
      <c r="Q17" s="241">
        <v>0</v>
      </c>
      <c r="R17" s="240"/>
      <c r="S17" s="241">
        <v>0</v>
      </c>
      <c r="T17" s="240"/>
      <c r="U17" s="241">
        <v>0</v>
      </c>
      <c r="V17" s="240"/>
      <c r="W17" s="241">
        <v>0</v>
      </c>
      <c r="X17" s="240"/>
      <c r="Y17" s="241">
        <f>SUM(S17:W17)</f>
        <v>0</v>
      </c>
      <c r="Z17" s="240"/>
      <c r="AA17" s="182">
        <f>Y17+SUM(C17:Q17)</f>
        <v>21704326.453</v>
      </c>
      <c r="AB17" s="240"/>
      <c r="AC17" s="241">
        <v>0</v>
      </c>
      <c r="AD17" s="240"/>
      <c r="AE17" s="183">
        <f>SUM(AA17:AC17)</f>
        <v>21704326.453</v>
      </c>
      <c r="AF17" s="240"/>
      <c r="AG17" s="241">
        <v>0</v>
      </c>
      <c r="AH17" s="240"/>
      <c r="AI17" s="241">
        <f>SUM(AE17:AG17)</f>
        <v>21704326.453</v>
      </c>
    </row>
    <row r="18" spans="1:35" s="54" customFormat="1" ht="20.25" customHeight="1">
      <c r="A18" s="55" t="s">
        <v>292</v>
      </c>
      <c r="B18" s="212">
        <v>15</v>
      </c>
      <c r="C18" s="241">
        <v>0</v>
      </c>
      <c r="D18" s="240"/>
      <c r="E18" s="241">
        <v>-1774103</v>
      </c>
      <c r="F18" s="240"/>
      <c r="G18" s="241">
        <v>0</v>
      </c>
      <c r="H18" s="240"/>
      <c r="I18" s="241">
        <v>0</v>
      </c>
      <c r="J18" s="240"/>
      <c r="K18" s="241">
        <v>0</v>
      </c>
      <c r="L18" s="240"/>
      <c r="M18" s="241">
        <v>0</v>
      </c>
      <c r="N18" s="240"/>
      <c r="O18" s="241">
        <v>0</v>
      </c>
      <c r="P18" s="240"/>
      <c r="Q18" s="241">
        <v>0</v>
      </c>
      <c r="R18" s="240"/>
      <c r="S18" s="241">
        <v>0</v>
      </c>
      <c r="T18" s="240"/>
      <c r="U18" s="241">
        <v>0</v>
      </c>
      <c r="V18" s="240"/>
      <c r="W18" s="241">
        <v>0</v>
      </c>
      <c r="X18" s="240"/>
      <c r="Y18" s="241">
        <f>SUM(S18:W18)</f>
        <v>0</v>
      </c>
      <c r="Z18" s="240"/>
      <c r="AA18" s="182">
        <f>Y18+SUM(C18:Q18)</f>
        <v>-1774103</v>
      </c>
      <c r="AB18" s="240"/>
      <c r="AC18" s="241">
        <v>0</v>
      </c>
      <c r="AD18" s="240"/>
      <c r="AE18" s="183">
        <f>SUM(AA18:AC18)</f>
        <v>-1774103</v>
      </c>
      <c r="AF18" s="240"/>
      <c r="AG18" s="241">
        <v>0</v>
      </c>
      <c r="AH18" s="240"/>
      <c r="AI18" s="241">
        <f>SUM(AE18:AG18)</f>
        <v>-1774103</v>
      </c>
    </row>
    <row r="19" spans="1:35" s="58" customFormat="1" ht="20.25" customHeight="1">
      <c r="A19" s="55" t="s">
        <v>210</v>
      </c>
      <c r="B19" s="55"/>
      <c r="C19" s="242">
        <v>0</v>
      </c>
      <c r="D19" s="219"/>
      <c r="E19" s="242">
        <v>0</v>
      </c>
      <c r="F19" s="220"/>
      <c r="G19" s="242">
        <v>0</v>
      </c>
      <c r="H19" s="241"/>
      <c r="I19" s="242">
        <v>0</v>
      </c>
      <c r="J19" s="219"/>
      <c r="K19" s="242">
        <v>0</v>
      </c>
      <c r="L19" s="220"/>
      <c r="M19" s="242">
        <v>0</v>
      </c>
      <c r="N19" s="220"/>
      <c r="O19" s="242">
        <v>0</v>
      </c>
      <c r="P19" s="220"/>
      <c r="Q19" s="242">
        <v>-7417154</v>
      </c>
      <c r="R19" s="219"/>
      <c r="S19" s="242">
        <v>0</v>
      </c>
      <c r="T19" s="219"/>
      <c r="U19" s="242">
        <v>0</v>
      </c>
      <c r="V19" s="243"/>
      <c r="W19" s="242">
        <v>0</v>
      </c>
      <c r="X19" s="219"/>
      <c r="Y19" s="242">
        <f>SUM(S19:W19)</f>
        <v>0</v>
      </c>
      <c r="Z19" s="220"/>
      <c r="AA19" s="182">
        <f>Y19+SUM(C19:Q19)</f>
        <v>-7417154</v>
      </c>
      <c r="AB19" s="220"/>
      <c r="AC19" s="242">
        <v>0</v>
      </c>
      <c r="AD19" s="220"/>
      <c r="AE19" s="183">
        <f>SUM(AA19:AC19)</f>
        <v>-7417154</v>
      </c>
      <c r="AF19" s="221"/>
      <c r="AG19" s="222">
        <v>-2176323</v>
      </c>
      <c r="AH19" s="221"/>
      <c r="AI19" s="241">
        <f>SUM(AE19:AG19)</f>
        <v>-9593477</v>
      </c>
    </row>
    <row r="20" spans="1:35" s="4" customFormat="1" ht="20.25" customHeight="1">
      <c r="A20" s="119" t="s">
        <v>103</v>
      </c>
      <c r="B20" s="60"/>
      <c r="C20" s="128">
        <f>SUM(C17:C19)</f>
        <v>868300.453</v>
      </c>
      <c r="D20" s="125"/>
      <c r="E20" s="128">
        <f>SUM(E17:E19)</f>
        <v>-1774103</v>
      </c>
      <c r="F20" s="126"/>
      <c r="G20" s="128">
        <f>SUM(G17:G19)</f>
        <v>20836026</v>
      </c>
      <c r="H20" s="130"/>
      <c r="I20" s="128">
        <f>SUM(I17:I19)</f>
        <v>0</v>
      </c>
      <c r="J20" s="125"/>
      <c r="K20" s="128">
        <f>SUM(K17:K19)</f>
        <v>0</v>
      </c>
      <c r="L20" s="126"/>
      <c r="M20" s="128">
        <f>SUM(M17:M19)</f>
        <v>0</v>
      </c>
      <c r="N20" s="126"/>
      <c r="O20" s="128">
        <f>SUM(O17:O19)</f>
        <v>0</v>
      </c>
      <c r="P20" s="126"/>
      <c r="Q20" s="128">
        <f>SUM(Q17:Q19)</f>
        <v>-7417154</v>
      </c>
      <c r="R20" s="125"/>
      <c r="S20" s="128">
        <f>SUM(S17:S19)</f>
        <v>0</v>
      </c>
      <c r="T20" s="125"/>
      <c r="U20" s="128">
        <f>SUM(U17:U19)</f>
        <v>0</v>
      </c>
      <c r="V20" s="118"/>
      <c r="W20" s="128">
        <f>SUM(W17:W19)</f>
        <v>0</v>
      </c>
      <c r="X20" s="125"/>
      <c r="Y20" s="128">
        <f>SUM(Y17:Y19)</f>
        <v>0</v>
      </c>
      <c r="Z20" s="126"/>
      <c r="AA20" s="218">
        <f>Y20+SUM(C20:Q20)</f>
        <v>12513069.453000002</v>
      </c>
      <c r="AB20" s="126"/>
      <c r="AC20" s="128">
        <f>SUM(AC17:AC19)</f>
        <v>0</v>
      </c>
      <c r="AD20" s="126"/>
      <c r="AE20" s="150">
        <f>SUM(AA20:AC20)</f>
        <v>12513069.453000002</v>
      </c>
      <c r="AF20" s="65"/>
      <c r="AG20" s="128">
        <f>SUM(AG17:AG19)</f>
        <v>-2176323</v>
      </c>
      <c r="AH20" s="65"/>
      <c r="AI20" s="218">
        <f>SUM(AE20:AG20)</f>
        <v>10336746.453000002</v>
      </c>
    </row>
    <row r="21" spans="1:35" s="4" customFormat="1" ht="20.25" customHeight="1">
      <c r="A21" s="92" t="s">
        <v>263</v>
      </c>
      <c r="B21" s="60"/>
      <c r="C21" s="126"/>
      <c r="D21" s="125"/>
      <c r="E21" s="126"/>
      <c r="F21" s="126"/>
      <c r="G21" s="126"/>
      <c r="H21" s="126"/>
      <c r="I21" s="126"/>
      <c r="J21" s="125"/>
      <c r="K21" s="126"/>
      <c r="L21" s="126"/>
      <c r="M21" s="126"/>
      <c r="N21" s="126"/>
      <c r="O21" s="126"/>
      <c r="P21" s="126"/>
      <c r="Q21" s="126"/>
      <c r="R21" s="125"/>
      <c r="S21" s="126"/>
      <c r="T21" s="125"/>
      <c r="U21" s="126"/>
      <c r="V21" s="118"/>
      <c r="W21" s="126"/>
      <c r="X21" s="125"/>
      <c r="Y21" s="126"/>
      <c r="Z21" s="126"/>
      <c r="AA21" s="126"/>
      <c r="AB21" s="126"/>
      <c r="AC21" s="126"/>
      <c r="AD21" s="126"/>
      <c r="AE21" s="126"/>
      <c r="AF21" s="65"/>
      <c r="AG21" s="129"/>
      <c r="AH21" s="65"/>
      <c r="AI21" s="63"/>
    </row>
    <row r="22" spans="1:2" s="4" customFormat="1" ht="20.25" customHeight="1">
      <c r="A22" s="55" t="s">
        <v>217</v>
      </c>
      <c r="B22" s="60"/>
    </row>
    <row r="23" spans="1:35" s="4" customFormat="1" ht="20.25" customHeight="1">
      <c r="A23" s="55" t="s">
        <v>157</v>
      </c>
      <c r="B23" s="60"/>
      <c r="C23" s="241">
        <v>0</v>
      </c>
      <c r="D23" s="122"/>
      <c r="E23" s="241">
        <v>0</v>
      </c>
      <c r="F23" s="122"/>
      <c r="G23" s="241">
        <v>0</v>
      </c>
      <c r="H23" s="183"/>
      <c r="I23" s="241">
        <v>0</v>
      </c>
      <c r="J23" s="125"/>
      <c r="K23" s="241">
        <v>0</v>
      </c>
      <c r="L23" s="122"/>
      <c r="M23" s="241">
        <v>0</v>
      </c>
      <c r="N23" s="122"/>
      <c r="O23" s="241">
        <v>0</v>
      </c>
      <c r="P23" s="183"/>
      <c r="Q23" s="241">
        <v>0</v>
      </c>
      <c r="R23" s="183"/>
      <c r="S23" s="241">
        <v>0</v>
      </c>
      <c r="T23" s="122"/>
      <c r="U23" s="241">
        <v>0</v>
      </c>
      <c r="V23" s="122"/>
      <c r="W23" s="241">
        <v>0</v>
      </c>
      <c r="X23" s="183"/>
      <c r="Y23" s="241">
        <f>SUM(S23:W23)</f>
        <v>0</v>
      </c>
      <c r="Z23" s="126"/>
      <c r="AA23" s="241">
        <f>Y23+SUM(C23:Q23)</f>
        <v>0</v>
      </c>
      <c r="AB23" s="126"/>
      <c r="AC23" s="241">
        <v>0</v>
      </c>
      <c r="AD23" s="126"/>
      <c r="AE23" s="183">
        <f aca="true" t="shared" si="0" ref="AE23:AE43">SUM(AA23:AC23)</f>
        <v>0</v>
      </c>
      <c r="AF23" s="59"/>
      <c r="AG23" s="183">
        <v>-54612</v>
      </c>
      <c r="AH23" s="59"/>
      <c r="AI23" s="241">
        <f>SUM(AE23:AG23)</f>
        <v>-54612</v>
      </c>
    </row>
    <row r="24" spans="1:35" s="4" customFormat="1" ht="20.25" customHeight="1">
      <c r="A24" s="55" t="s">
        <v>164</v>
      </c>
      <c r="B24" s="60"/>
      <c r="C24" s="126"/>
      <c r="D24" s="125"/>
      <c r="E24" s="126"/>
      <c r="F24" s="126"/>
      <c r="G24" s="126"/>
      <c r="H24" s="126"/>
      <c r="I24" s="126"/>
      <c r="J24" s="125"/>
      <c r="K24" s="126"/>
      <c r="L24" s="126"/>
      <c r="M24" s="126"/>
      <c r="N24" s="126"/>
      <c r="O24" s="126"/>
      <c r="P24" s="126"/>
      <c r="Q24" s="126"/>
      <c r="R24" s="125"/>
      <c r="S24" s="126"/>
      <c r="T24" s="125"/>
      <c r="U24" s="126"/>
      <c r="V24" s="118"/>
      <c r="W24" s="126"/>
      <c r="X24" s="125"/>
      <c r="Y24" s="126"/>
      <c r="Z24" s="126"/>
      <c r="AA24" s="126"/>
      <c r="AB24" s="126"/>
      <c r="AC24" s="126"/>
      <c r="AD24" s="126"/>
      <c r="AE24" s="126"/>
      <c r="AF24" s="65"/>
      <c r="AG24" s="129"/>
      <c r="AH24" s="65"/>
      <c r="AI24" s="63"/>
    </row>
    <row r="25" spans="1:35" s="4" customFormat="1" ht="20.25" customHeight="1">
      <c r="A25" s="55" t="s">
        <v>165</v>
      </c>
      <c r="B25" s="60"/>
      <c r="C25" s="241">
        <v>0</v>
      </c>
      <c r="D25" s="122"/>
      <c r="E25" s="241">
        <v>0</v>
      </c>
      <c r="F25" s="122"/>
      <c r="G25" s="241">
        <v>0</v>
      </c>
      <c r="H25" s="183"/>
      <c r="I25" s="241">
        <v>0</v>
      </c>
      <c r="J25" s="125"/>
      <c r="K25" s="183">
        <v>-63527</v>
      </c>
      <c r="L25" s="126"/>
      <c r="M25" s="241">
        <v>0</v>
      </c>
      <c r="N25" s="122"/>
      <c r="O25" s="241">
        <v>0</v>
      </c>
      <c r="P25" s="122"/>
      <c r="Q25" s="183">
        <v>6</v>
      </c>
      <c r="R25" s="183"/>
      <c r="S25" s="183">
        <v>194</v>
      </c>
      <c r="T25" s="126"/>
      <c r="U25" s="241">
        <v>0</v>
      </c>
      <c r="V25" s="122"/>
      <c r="W25" s="252">
        <v>2152</v>
      </c>
      <c r="X25" s="126"/>
      <c r="Y25" s="241">
        <f>SUM(S25:W25)</f>
        <v>2346</v>
      </c>
      <c r="Z25" s="126"/>
      <c r="AA25" s="241">
        <f>Y25+SUM(C25:Q25)</f>
        <v>-61175</v>
      </c>
      <c r="AB25" s="126"/>
      <c r="AC25" s="241">
        <v>0</v>
      </c>
      <c r="AD25" s="126"/>
      <c r="AE25" s="241">
        <f t="shared" si="0"/>
        <v>-61175</v>
      </c>
      <c r="AF25" s="59"/>
      <c r="AG25" s="117">
        <v>-53231</v>
      </c>
      <c r="AH25" s="59"/>
      <c r="AI25" s="241">
        <f>SUM(AE25:AG25)</f>
        <v>-114406</v>
      </c>
    </row>
    <row r="26" spans="1:35" s="4" customFormat="1" ht="20.25" customHeight="1">
      <c r="A26" s="55" t="s">
        <v>168</v>
      </c>
      <c r="B26" s="60"/>
      <c r="C26" s="241">
        <v>0</v>
      </c>
      <c r="D26" s="122"/>
      <c r="E26" s="241">
        <v>0</v>
      </c>
      <c r="F26" s="122"/>
      <c r="G26" s="241">
        <v>0</v>
      </c>
      <c r="H26" s="183"/>
      <c r="I26" s="241">
        <v>0</v>
      </c>
      <c r="J26" s="125"/>
      <c r="K26" s="117">
        <v>9385</v>
      </c>
      <c r="L26" s="126"/>
      <c r="M26" s="241">
        <v>0</v>
      </c>
      <c r="N26" s="122"/>
      <c r="O26" s="241">
        <v>0</v>
      </c>
      <c r="P26" s="122"/>
      <c r="Q26" s="183">
        <v>0</v>
      </c>
      <c r="R26" s="183"/>
      <c r="S26" s="183">
        <v>0</v>
      </c>
      <c r="T26" s="126"/>
      <c r="U26" s="241">
        <v>0</v>
      </c>
      <c r="V26" s="122"/>
      <c r="W26" s="241">
        <v>0</v>
      </c>
      <c r="X26" s="126"/>
      <c r="Y26" s="241">
        <f>SUM(S26:W26)</f>
        <v>0</v>
      </c>
      <c r="Z26" s="126"/>
      <c r="AA26" s="252">
        <f>Y26+SUM(C26:Q26)</f>
        <v>9385</v>
      </c>
      <c r="AB26" s="126"/>
      <c r="AC26" s="241">
        <v>0</v>
      </c>
      <c r="AD26" s="126"/>
      <c r="AE26" s="252">
        <f>SUM(AA26:AC26)</f>
        <v>9385</v>
      </c>
      <c r="AF26" s="59"/>
      <c r="AG26" s="183">
        <v>0</v>
      </c>
      <c r="AH26" s="59"/>
      <c r="AI26" s="241">
        <f>SUM(AE26:AG26)</f>
        <v>9385</v>
      </c>
    </row>
    <row r="27" spans="1:35" s="4" customFormat="1" ht="20.25" customHeight="1">
      <c r="A27" s="55" t="s">
        <v>197</v>
      </c>
      <c r="B27" s="60"/>
      <c r="C27" s="241">
        <v>0</v>
      </c>
      <c r="D27" s="122"/>
      <c r="E27" s="241">
        <v>0</v>
      </c>
      <c r="F27" s="122"/>
      <c r="G27" s="241">
        <v>0</v>
      </c>
      <c r="H27" s="183"/>
      <c r="I27" s="241">
        <v>0</v>
      </c>
      <c r="J27" s="125"/>
      <c r="K27" s="241">
        <v>0</v>
      </c>
      <c r="L27" s="126"/>
      <c r="M27" s="241">
        <v>0</v>
      </c>
      <c r="N27" s="122"/>
      <c r="O27" s="241">
        <v>0</v>
      </c>
      <c r="P27" s="122"/>
      <c r="Q27" s="241">
        <v>0</v>
      </c>
      <c r="R27" s="183"/>
      <c r="S27" s="241">
        <v>0</v>
      </c>
      <c r="T27" s="126"/>
      <c r="U27" s="241">
        <v>0</v>
      </c>
      <c r="V27" s="118"/>
      <c r="W27" s="241">
        <v>0</v>
      </c>
      <c r="X27" s="126"/>
      <c r="Y27" s="241">
        <f>SUM(S27:W27)</f>
        <v>0</v>
      </c>
      <c r="Z27" s="126"/>
      <c r="AA27" s="241">
        <f>Y27+SUM(C27:Q27)</f>
        <v>0</v>
      </c>
      <c r="AB27" s="126"/>
      <c r="AC27" s="241">
        <v>0</v>
      </c>
      <c r="AD27" s="126"/>
      <c r="AE27" s="241">
        <f t="shared" si="0"/>
        <v>0</v>
      </c>
      <c r="AF27" s="59"/>
      <c r="AG27" s="183">
        <v>241640</v>
      </c>
      <c r="AH27" s="59"/>
      <c r="AI27" s="241">
        <f>SUM(AE27:AG27)</f>
        <v>241640</v>
      </c>
    </row>
    <row r="28" spans="1:35" s="4" customFormat="1" ht="20.25" customHeight="1">
      <c r="A28" s="55" t="s">
        <v>264</v>
      </c>
      <c r="B28" s="60"/>
      <c r="C28" s="241">
        <v>0</v>
      </c>
      <c r="D28" s="122"/>
      <c r="E28" s="241">
        <v>0</v>
      </c>
      <c r="F28" s="122"/>
      <c r="G28" s="241">
        <v>0</v>
      </c>
      <c r="H28" s="183"/>
      <c r="I28" s="241">
        <v>0</v>
      </c>
      <c r="J28" s="125"/>
      <c r="K28" s="241">
        <v>0</v>
      </c>
      <c r="L28" s="126"/>
      <c r="M28" s="241">
        <v>0</v>
      </c>
      <c r="N28" s="122"/>
      <c r="O28" s="241">
        <v>0</v>
      </c>
      <c r="P28" s="122"/>
      <c r="Q28" s="241">
        <v>0</v>
      </c>
      <c r="R28" s="183"/>
      <c r="S28" s="241">
        <v>0</v>
      </c>
      <c r="T28" s="126"/>
      <c r="U28" s="241">
        <v>0</v>
      </c>
      <c r="V28" s="118"/>
      <c r="W28" s="241">
        <v>0</v>
      </c>
      <c r="X28" s="183"/>
      <c r="Y28" s="241">
        <f>SUM(S28:W28)</f>
        <v>0</v>
      </c>
      <c r="Z28" s="126"/>
      <c r="AA28" s="241">
        <f>Y28+SUM(C28:Q28)</f>
        <v>0</v>
      </c>
      <c r="AB28" s="126"/>
      <c r="AC28" s="242">
        <v>0</v>
      </c>
      <c r="AD28" s="126"/>
      <c r="AE28" s="242">
        <f t="shared" si="0"/>
        <v>0</v>
      </c>
      <c r="AF28" s="65"/>
      <c r="AG28" s="183">
        <v>-1914</v>
      </c>
      <c r="AH28" s="65"/>
      <c r="AI28" s="183">
        <f>SUM(AE28:AG28)</f>
        <v>-1914</v>
      </c>
    </row>
    <row r="29" spans="1:35" s="4" customFormat="1" ht="20.25" customHeight="1">
      <c r="A29" s="93" t="s">
        <v>105</v>
      </c>
      <c r="B29" s="60"/>
      <c r="C29" s="124"/>
      <c r="D29" s="59"/>
      <c r="E29" s="124"/>
      <c r="F29" s="126"/>
      <c r="G29" s="124"/>
      <c r="H29" s="126"/>
      <c r="I29" s="124" t="s">
        <v>53</v>
      </c>
      <c r="J29" s="59"/>
      <c r="K29" s="124"/>
      <c r="L29" s="126"/>
      <c r="M29" s="124"/>
      <c r="N29" s="126"/>
      <c r="O29" s="124"/>
      <c r="P29" s="126"/>
      <c r="Q29" s="124"/>
      <c r="R29" s="59"/>
      <c r="S29" s="124"/>
      <c r="T29" s="59"/>
      <c r="U29" s="124"/>
      <c r="V29" s="57"/>
      <c r="W29" s="124"/>
      <c r="X29" s="59"/>
      <c r="Y29" s="124"/>
      <c r="Z29" s="59"/>
      <c r="AA29" s="213"/>
      <c r="AB29" s="59"/>
      <c r="AC29" s="59"/>
      <c r="AD29" s="59"/>
      <c r="AE29" s="59"/>
      <c r="AF29" s="59"/>
      <c r="AG29" s="127"/>
      <c r="AH29" s="59"/>
      <c r="AI29" s="127"/>
    </row>
    <row r="30" spans="1:35" s="4" customFormat="1" ht="20.25" customHeight="1">
      <c r="A30" s="93" t="s">
        <v>167</v>
      </c>
      <c r="B30" s="60"/>
      <c r="C30" s="128">
        <f>SUM(C28:C28)</f>
        <v>0</v>
      </c>
      <c r="D30" s="125"/>
      <c r="E30" s="128">
        <f>SUM(E28:E28)</f>
        <v>0</v>
      </c>
      <c r="F30" s="126"/>
      <c r="G30" s="128">
        <f>SUM(G28:G28)</f>
        <v>0</v>
      </c>
      <c r="H30" s="130"/>
      <c r="I30" s="128">
        <f>SUM(I28:I28)</f>
        <v>0</v>
      </c>
      <c r="J30" s="125"/>
      <c r="K30" s="128">
        <f>SUM(K25:K28)</f>
        <v>-54142</v>
      </c>
      <c r="L30" s="126"/>
      <c r="M30" s="128">
        <f>SUM(M28:M28)</f>
        <v>0</v>
      </c>
      <c r="N30" s="126"/>
      <c r="O30" s="128">
        <f>SUM(O28:O28)</f>
        <v>0</v>
      </c>
      <c r="P30" s="126"/>
      <c r="Q30" s="128">
        <f>SUM(Q25:Q28)</f>
        <v>6</v>
      </c>
      <c r="R30" s="125"/>
      <c r="S30" s="128">
        <f>SUM(S25:S28)</f>
        <v>194</v>
      </c>
      <c r="T30" s="125"/>
      <c r="U30" s="128">
        <f>SUM(U28:U28)</f>
        <v>0</v>
      </c>
      <c r="V30" s="118"/>
      <c r="W30" s="128">
        <f>SUM(W25:W28)</f>
        <v>2152</v>
      </c>
      <c r="X30" s="125"/>
      <c r="Y30" s="128">
        <f>SUM(S30:X30)</f>
        <v>2346</v>
      </c>
      <c r="Z30" s="126"/>
      <c r="AA30" s="128">
        <f>SUM(AA25:AA28)</f>
        <v>-51790</v>
      </c>
      <c r="AB30" s="126"/>
      <c r="AC30" s="128">
        <v>0</v>
      </c>
      <c r="AD30" s="126"/>
      <c r="AE30" s="128">
        <f t="shared" si="0"/>
        <v>-51790</v>
      </c>
      <c r="AF30" s="65"/>
      <c r="AG30" s="128">
        <f>SUM(AG22:AG28)</f>
        <v>131883</v>
      </c>
      <c r="AH30" s="65"/>
      <c r="AI30" s="128">
        <f>SUM(AE30:AG30)</f>
        <v>80093</v>
      </c>
    </row>
    <row r="31" spans="1:35" s="4" customFormat="1" ht="20.25" customHeight="1">
      <c r="A31" s="60" t="s">
        <v>106</v>
      </c>
      <c r="B31" s="60"/>
      <c r="C31" s="126"/>
      <c r="D31" s="59"/>
      <c r="E31" s="126"/>
      <c r="F31" s="126"/>
      <c r="G31" s="126"/>
      <c r="H31" s="126"/>
      <c r="I31" s="126"/>
      <c r="J31" s="59"/>
      <c r="K31" s="126"/>
      <c r="L31" s="126"/>
      <c r="M31" s="126"/>
      <c r="N31" s="126"/>
      <c r="O31" s="126"/>
      <c r="P31" s="126"/>
      <c r="Q31" s="126"/>
      <c r="R31" s="59"/>
      <c r="S31" s="126"/>
      <c r="T31" s="59"/>
      <c r="U31" s="126"/>
      <c r="V31" s="57"/>
      <c r="W31" s="126"/>
      <c r="X31" s="59"/>
      <c r="Y31" s="126"/>
      <c r="Z31" s="59"/>
      <c r="AA31" s="213"/>
      <c r="AB31" s="59"/>
      <c r="AC31" s="213"/>
      <c r="AD31" s="59"/>
      <c r="AE31" s="213"/>
      <c r="AF31" s="59"/>
      <c r="AG31" s="63"/>
      <c r="AH31" s="59"/>
      <c r="AI31" s="63"/>
    </row>
    <row r="32" spans="1:256" s="58" customFormat="1" ht="20.25" customHeight="1">
      <c r="A32" s="60" t="s">
        <v>101</v>
      </c>
      <c r="B32" s="60"/>
      <c r="C32" s="128">
        <f>SUM(C20,C30)</f>
        <v>868300.453</v>
      </c>
      <c r="D32" s="59"/>
      <c r="E32" s="128">
        <f>SUM(E20,E30)</f>
        <v>-1774103</v>
      </c>
      <c r="F32" s="126"/>
      <c r="G32" s="128">
        <f>SUM(G20,G30)</f>
        <v>20836026</v>
      </c>
      <c r="H32" s="130"/>
      <c r="I32" s="128">
        <f>SUM(I20,I30)</f>
        <v>0</v>
      </c>
      <c r="J32" s="59"/>
      <c r="K32" s="128">
        <f>SUM(K20,K30)</f>
        <v>-54142</v>
      </c>
      <c r="L32" s="126"/>
      <c r="M32" s="128">
        <f>SUM(,M30)</f>
        <v>0</v>
      </c>
      <c r="N32" s="126"/>
      <c r="O32" s="128">
        <f>SUM(O20,O30)</f>
        <v>0</v>
      </c>
      <c r="P32" s="126"/>
      <c r="Q32" s="128">
        <f>SUM(Q20,Q30)</f>
        <v>-7417148</v>
      </c>
      <c r="R32" s="59"/>
      <c r="S32" s="128">
        <f>SUM(S20,S30)</f>
        <v>194</v>
      </c>
      <c r="T32" s="59"/>
      <c r="U32" s="128">
        <f>SUM(U20,U30)</f>
        <v>0</v>
      </c>
      <c r="V32" s="57"/>
      <c r="W32" s="128">
        <f>SUM(W20,W30)</f>
        <v>2152</v>
      </c>
      <c r="X32" s="59"/>
      <c r="Y32" s="128">
        <f>SUM(Y20,Y30)</f>
        <v>2346</v>
      </c>
      <c r="Z32" s="59"/>
      <c r="AA32" s="128">
        <f>Y32+SUM(C32:Q32)</f>
        <v>12461279.453000002</v>
      </c>
      <c r="AB32" s="59"/>
      <c r="AC32" s="128">
        <v>0</v>
      </c>
      <c r="AD32" s="59"/>
      <c r="AE32" s="128">
        <f t="shared" si="0"/>
        <v>12461279.453000002</v>
      </c>
      <c r="AF32" s="59"/>
      <c r="AG32" s="128">
        <f>SUM(AG20,AG30)</f>
        <v>-2044440</v>
      </c>
      <c r="AH32" s="59"/>
      <c r="AI32" s="128">
        <f>SUM(AE32:AG32)</f>
        <v>10416839.453000002</v>
      </c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8" customFormat="1" ht="20.25" customHeight="1">
      <c r="A33" s="60" t="s">
        <v>187</v>
      </c>
      <c r="B33" s="60"/>
      <c r="C33" s="126"/>
      <c r="D33" s="59"/>
      <c r="E33" s="126"/>
      <c r="F33" s="126"/>
      <c r="G33" s="126"/>
      <c r="H33" s="126"/>
      <c r="I33" s="126"/>
      <c r="J33" s="59"/>
      <c r="K33" s="126"/>
      <c r="L33" s="126"/>
      <c r="M33" s="126"/>
      <c r="N33" s="126"/>
      <c r="O33" s="126"/>
      <c r="P33" s="126"/>
      <c r="Q33" s="126"/>
      <c r="R33" s="59"/>
      <c r="S33" s="126"/>
      <c r="T33" s="59"/>
      <c r="U33" s="126"/>
      <c r="V33" s="57"/>
      <c r="W33" s="126"/>
      <c r="X33" s="59"/>
      <c r="Y33" s="126"/>
      <c r="Z33" s="59"/>
      <c r="AA33" s="213"/>
      <c r="AB33" s="59"/>
      <c r="AC33" s="59"/>
      <c r="AD33" s="59"/>
      <c r="AE33" s="59"/>
      <c r="AF33" s="59"/>
      <c r="AG33" s="63"/>
      <c r="AH33" s="59"/>
      <c r="AI33" s="63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35" s="58" customFormat="1" ht="20.25" customHeight="1">
      <c r="A34" s="55" t="s">
        <v>107</v>
      </c>
      <c r="B34" s="55"/>
      <c r="C34" s="241">
        <v>0</v>
      </c>
      <c r="D34" s="220"/>
      <c r="E34" s="241">
        <v>0</v>
      </c>
      <c r="F34" s="220"/>
      <c r="G34" s="241">
        <v>0</v>
      </c>
      <c r="H34" s="241"/>
      <c r="I34" s="241">
        <v>0</v>
      </c>
      <c r="J34" s="241"/>
      <c r="K34" s="241">
        <v>0</v>
      </c>
      <c r="L34" s="241"/>
      <c r="M34" s="241">
        <v>0</v>
      </c>
      <c r="N34" s="241"/>
      <c r="O34" s="241">
        <v>0</v>
      </c>
      <c r="P34" s="241"/>
      <c r="Q34" s="241">
        <f>'PL7-12'!D128</f>
        <v>12933293</v>
      </c>
      <c r="R34" s="241"/>
      <c r="S34" s="241">
        <v>0</v>
      </c>
      <c r="T34" s="241"/>
      <c r="U34" s="241">
        <v>0</v>
      </c>
      <c r="V34" s="241"/>
      <c r="W34" s="241">
        <v>0</v>
      </c>
      <c r="X34" s="241"/>
      <c r="Y34" s="241">
        <f>SUM(S34:W34)</f>
        <v>0</v>
      </c>
      <c r="Z34" s="126"/>
      <c r="AA34" s="241">
        <f>Y34+SUM(C34:Q34)</f>
        <v>12933293</v>
      </c>
      <c r="AB34" s="241"/>
      <c r="AC34" s="241">
        <v>0</v>
      </c>
      <c r="AD34" s="241"/>
      <c r="AE34" s="241">
        <f t="shared" si="0"/>
        <v>12933293</v>
      </c>
      <c r="AF34" s="241"/>
      <c r="AG34" s="241">
        <v>2115878</v>
      </c>
      <c r="AH34" s="241"/>
      <c r="AI34" s="241">
        <f>SUM(AE34:AG34)</f>
        <v>15049171</v>
      </c>
    </row>
    <row r="35" spans="1:35" s="58" customFormat="1" ht="20.25" customHeight="1">
      <c r="A35" s="55" t="s">
        <v>108</v>
      </c>
      <c r="B35" s="55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0"/>
      <c r="R35" s="56"/>
      <c r="S35" s="122"/>
      <c r="T35" s="122"/>
      <c r="U35" s="122"/>
      <c r="V35" s="177"/>
      <c r="W35" s="122"/>
      <c r="X35" s="122"/>
      <c r="Y35" s="122"/>
      <c r="Z35" s="56"/>
      <c r="AA35" s="56"/>
      <c r="AB35" s="56"/>
      <c r="AC35" s="56"/>
      <c r="AD35" s="56"/>
      <c r="AE35" s="56"/>
      <c r="AF35" s="56"/>
      <c r="AG35" s="183"/>
      <c r="AH35" s="56"/>
      <c r="AI35" s="183"/>
    </row>
    <row r="36" spans="1:35" s="58" customFormat="1" ht="20.25" customHeight="1">
      <c r="A36" s="55" t="s">
        <v>265</v>
      </c>
      <c r="B36" s="55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0"/>
      <c r="R36" s="56"/>
      <c r="S36" s="122"/>
      <c r="T36" s="122"/>
      <c r="U36" s="122"/>
      <c r="V36" s="177"/>
      <c r="W36" s="122"/>
      <c r="X36" s="122"/>
      <c r="Y36" s="122"/>
      <c r="Z36" s="56"/>
      <c r="AA36" s="56"/>
      <c r="AB36" s="56"/>
      <c r="AC36" s="56"/>
      <c r="AD36" s="56"/>
      <c r="AE36" s="56"/>
      <c r="AF36" s="56"/>
      <c r="AG36" s="183"/>
      <c r="AH36" s="56"/>
      <c r="AI36" s="183"/>
    </row>
    <row r="37" spans="1:256" s="4" customFormat="1" ht="20.25" customHeight="1">
      <c r="A37" s="55" t="s">
        <v>266</v>
      </c>
      <c r="B37" s="55"/>
      <c r="C37" s="241">
        <v>0</v>
      </c>
      <c r="D37" s="220"/>
      <c r="E37" s="241">
        <v>0</v>
      </c>
      <c r="F37" s="220"/>
      <c r="G37" s="241">
        <v>0</v>
      </c>
      <c r="H37" s="241"/>
      <c r="I37" s="241">
        <v>0</v>
      </c>
      <c r="J37" s="220"/>
      <c r="K37" s="241">
        <v>0</v>
      </c>
      <c r="L37" s="220"/>
      <c r="M37" s="241">
        <v>0</v>
      </c>
      <c r="N37" s="220"/>
      <c r="O37" s="241">
        <v>0</v>
      </c>
      <c r="P37" s="220"/>
      <c r="Q37" s="253">
        <v>3074</v>
      </c>
      <c r="R37" s="223"/>
      <c r="S37" s="241">
        <v>0</v>
      </c>
      <c r="T37" s="241"/>
      <c r="U37" s="241">
        <v>0</v>
      </c>
      <c r="V37" s="241"/>
      <c r="W37" s="241">
        <v>0</v>
      </c>
      <c r="X37" s="241"/>
      <c r="Y37" s="241">
        <f>SUM(S37:W37)</f>
        <v>0</v>
      </c>
      <c r="Z37" s="126"/>
      <c r="AA37" s="241">
        <f aca="true" t="shared" si="1" ref="AA37:AA42">Y37+SUM(C37:Q37)</f>
        <v>3074</v>
      </c>
      <c r="AB37" s="223"/>
      <c r="AC37" s="241">
        <v>0</v>
      </c>
      <c r="AD37" s="223"/>
      <c r="AE37" s="241">
        <f t="shared" si="0"/>
        <v>3074</v>
      </c>
      <c r="AF37" s="223"/>
      <c r="AG37" s="241">
        <v>18</v>
      </c>
      <c r="AH37" s="223"/>
      <c r="AI37" s="241">
        <f aca="true" t="shared" si="2" ref="AI37:AI42">SUM(AE37:AG37)</f>
        <v>3092</v>
      </c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  <row r="38" spans="1:35" s="58" customFormat="1" ht="20.25" customHeight="1">
      <c r="A38" s="55" t="s">
        <v>129</v>
      </c>
      <c r="B38" s="55"/>
      <c r="C38" s="131">
        <v>0</v>
      </c>
      <c r="D38" s="122"/>
      <c r="E38" s="131">
        <v>0</v>
      </c>
      <c r="F38" s="122"/>
      <c r="G38" s="131">
        <v>0</v>
      </c>
      <c r="H38" s="183"/>
      <c r="I38" s="131">
        <v>0</v>
      </c>
      <c r="J38" s="122"/>
      <c r="K38" s="131">
        <v>0</v>
      </c>
      <c r="L38" s="122"/>
      <c r="M38" s="131">
        <v>0</v>
      </c>
      <c r="N38" s="122"/>
      <c r="O38" s="131">
        <v>0</v>
      </c>
      <c r="P38" s="122"/>
      <c r="Q38" s="131">
        <v>0</v>
      </c>
      <c r="R38" s="122"/>
      <c r="S38" s="131">
        <v>101122</v>
      </c>
      <c r="T38" s="122"/>
      <c r="U38" s="131">
        <v>-187033</v>
      </c>
      <c r="V38" s="98"/>
      <c r="W38" s="123">
        <v>-6746791</v>
      </c>
      <c r="X38" s="56"/>
      <c r="Y38" s="242">
        <f>SUM(S38:W38)</f>
        <v>-6832702</v>
      </c>
      <c r="Z38" s="126"/>
      <c r="AA38" s="242">
        <f t="shared" si="1"/>
        <v>-6832702</v>
      </c>
      <c r="AB38" s="56"/>
      <c r="AC38" s="131">
        <v>0</v>
      </c>
      <c r="AD38" s="56"/>
      <c r="AE38" s="131">
        <f t="shared" si="0"/>
        <v>-6832702</v>
      </c>
      <c r="AF38" s="56"/>
      <c r="AG38" s="123">
        <v>-1337455</v>
      </c>
      <c r="AH38" s="56"/>
      <c r="AI38" s="241">
        <f t="shared" si="2"/>
        <v>-8170157</v>
      </c>
    </row>
    <row r="39" spans="1:256" s="54" customFormat="1" ht="20.25" customHeight="1">
      <c r="A39" s="60" t="s">
        <v>188</v>
      </c>
      <c r="B39" s="60"/>
      <c r="C39" s="150">
        <f>SUM(C33:C38)</f>
        <v>0</v>
      </c>
      <c r="D39" s="126"/>
      <c r="E39" s="150">
        <f>SUM(E33:E38)</f>
        <v>0</v>
      </c>
      <c r="F39" s="126"/>
      <c r="G39" s="150">
        <f>SUM(G33:G38)</f>
        <v>0</v>
      </c>
      <c r="H39" s="130"/>
      <c r="I39" s="150">
        <f>SUM(I33:I38)</f>
        <v>0</v>
      </c>
      <c r="J39" s="126"/>
      <c r="K39" s="150">
        <f>SUM(K33:K38)</f>
        <v>0</v>
      </c>
      <c r="L39" s="126"/>
      <c r="M39" s="150">
        <f>SUM(M33:M38)</f>
        <v>0</v>
      </c>
      <c r="N39" s="126"/>
      <c r="O39" s="150">
        <f>SUM(O33:O38)</f>
        <v>0</v>
      </c>
      <c r="P39" s="126"/>
      <c r="Q39" s="150">
        <f>SUM(Q33:Q38)</f>
        <v>12936367</v>
      </c>
      <c r="R39" s="61"/>
      <c r="S39" s="150">
        <f>SUM(S33:S38)</f>
        <v>101122</v>
      </c>
      <c r="T39" s="126"/>
      <c r="U39" s="150">
        <f>SUM(U33:U38)</f>
        <v>-187033</v>
      </c>
      <c r="V39" s="67"/>
      <c r="W39" s="150">
        <f>SUM(W33:W38)</f>
        <v>-6746791</v>
      </c>
      <c r="X39" s="61"/>
      <c r="Y39" s="150">
        <f>SUM(Y33:Y38)</f>
        <v>-6832702</v>
      </c>
      <c r="Z39" s="61"/>
      <c r="AA39" s="150">
        <f t="shared" si="1"/>
        <v>6103665</v>
      </c>
      <c r="AB39" s="61"/>
      <c r="AC39" s="150">
        <v>0</v>
      </c>
      <c r="AD39" s="61"/>
      <c r="AE39" s="150">
        <f t="shared" si="0"/>
        <v>6103665</v>
      </c>
      <c r="AF39" s="61"/>
      <c r="AG39" s="150">
        <f>SUM(AG33:AG38)</f>
        <v>778441</v>
      </c>
      <c r="AH39" s="61"/>
      <c r="AI39" s="150">
        <f t="shared" si="2"/>
        <v>6882106</v>
      </c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4" customFormat="1" ht="20.25" customHeight="1">
      <c r="A40" s="55" t="s">
        <v>267</v>
      </c>
      <c r="B40" s="212">
        <v>13</v>
      </c>
      <c r="C40" s="183">
        <v>0</v>
      </c>
      <c r="D40" s="122"/>
      <c r="E40" s="183">
        <v>0</v>
      </c>
      <c r="F40" s="122"/>
      <c r="G40" s="183">
        <v>0</v>
      </c>
      <c r="H40" s="183"/>
      <c r="I40" s="183">
        <v>0</v>
      </c>
      <c r="J40" s="122"/>
      <c r="K40" s="183">
        <v>0</v>
      </c>
      <c r="L40" s="122"/>
      <c r="M40" s="183">
        <v>0</v>
      </c>
      <c r="N40" s="122"/>
      <c r="O40" s="183">
        <v>0</v>
      </c>
      <c r="P40" s="122"/>
      <c r="Q40" s="183">
        <v>0</v>
      </c>
      <c r="R40" s="68"/>
      <c r="S40" s="183">
        <v>0</v>
      </c>
      <c r="T40" s="122"/>
      <c r="U40" s="183">
        <v>0</v>
      </c>
      <c r="V40" s="94"/>
      <c r="W40" s="183">
        <v>0</v>
      </c>
      <c r="X40" s="68"/>
      <c r="Y40" s="183">
        <v>0</v>
      </c>
      <c r="Z40" s="68"/>
      <c r="AA40" s="183">
        <f t="shared" si="1"/>
        <v>0</v>
      </c>
      <c r="AB40" s="68"/>
      <c r="AC40" s="183">
        <v>15000000</v>
      </c>
      <c r="AD40" s="68"/>
      <c r="AE40" s="183">
        <f t="shared" si="0"/>
        <v>15000000</v>
      </c>
      <c r="AF40" s="68"/>
      <c r="AG40" s="183">
        <v>0</v>
      </c>
      <c r="AH40" s="68"/>
      <c r="AI40" s="241">
        <f t="shared" si="2"/>
        <v>15000000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54" customFormat="1" ht="20.25" customHeight="1">
      <c r="A41" s="55" t="s">
        <v>268</v>
      </c>
      <c r="B41" s="212">
        <v>13</v>
      </c>
      <c r="C41" s="183">
        <v>0</v>
      </c>
      <c r="D41" s="122"/>
      <c r="E41" s="183">
        <v>0</v>
      </c>
      <c r="F41" s="122"/>
      <c r="G41" s="183">
        <v>0</v>
      </c>
      <c r="H41" s="183"/>
      <c r="I41" s="183">
        <v>0</v>
      </c>
      <c r="J41" s="122"/>
      <c r="K41" s="183">
        <v>0</v>
      </c>
      <c r="L41" s="122"/>
      <c r="M41" s="183">
        <v>0</v>
      </c>
      <c r="N41" s="122"/>
      <c r="O41" s="183">
        <v>0</v>
      </c>
      <c r="P41" s="122"/>
      <c r="Q41" s="117">
        <v>-60158</v>
      </c>
      <c r="R41" s="68"/>
      <c r="S41" s="183">
        <v>0</v>
      </c>
      <c r="T41" s="122"/>
      <c r="U41" s="183">
        <v>0</v>
      </c>
      <c r="V41" s="94"/>
      <c r="W41" s="183">
        <v>0</v>
      </c>
      <c r="X41" s="68"/>
      <c r="Y41" s="183">
        <f>SUM(S41:W41)</f>
        <v>0</v>
      </c>
      <c r="Z41" s="68"/>
      <c r="AA41" s="183">
        <f t="shared" si="1"/>
        <v>-60158</v>
      </c>
      <c r="AB41" s="68"/>
      <c r="AC41" s="183">
        <v>0</v>
      </c>
      <c r="AD41" s="68"/>
      <c r="AE41" s="183">
        <f t="shared" si="0"/>
        <v>-60158</v>
      </c>
      <c r="AF41" s="68"/>
      <c r="AG41" s="183">
        <v>0</v>
      </c>
      <c r="AH41" s="68"/>
      <c r="AI41" s="241">
        <f t="shared" si="2"/>
        <v>-60158</v>
      </c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54" customFormat="1" ht="20.25" customHeight="1">
      <c r="A42" s="55" t="s">
        <v>319</v>
      </c>
      <c r="B42" s="212">
        <v>13</v>
      </c>
      <c r="C42" s="131">
        <v>0</v>
      </c>
      <c r="D42" s="122"/>
      <c r="E42" s="131">
        <v>0</v>
      </c>
      <c r="F42" s="122"/>
      <c r="G42" s="131">
        <v>0</v>
      </c>
      <c r="H42" s="183"/>
      <c r="I42" s="131">
        <v>0</v>
      </c>
      <c r="J42" s="122"/>
      <c r="K42" s="131">
        <v>0</v>
      </c>
      <c r="L42" s="122"/>
      <c r="M42" s="131">
        <v>0</v>
      </c>
      <c r="N42" s="122"/>
      <c r="O42" s="131">
        <v>0</v>
      </c>
      <c r="P42" s="122"/>
      <c r="Q42" s="131">
        <v>-301328</v>
      </c>
      <c r="R42" s="68"/>
      <c r="S42" s="131">
        <v>0</v>
      </c>
      <c r="T42" s="122"/>
      <c r="U42" s="131">
        <v>0</v>
      </c>
      <c r="V42" s="94"/>
      <c r="W42" s="131">
        <v>0</v>
      </c>
      <c r="X42" s="68"/>
      <c r="Y42" s="131">
        <v>0</v>
      </c>
      <c r="Z42" s="68"/>
      <c r="AA42" s="131">
        <f t="shared" si="1"/>
        <v>-301328</v>
      </c>
      <c r="AB42" s="68"/>
      <c r="AC42" s="131">
        <v>0</v>
      </c>
      <c r="AD42" s="68"/>
      <c r="AE42" s="131">
        <f t="shared" si="0"/>
        <v>-301328</v>
      </c>
      <c r="AF42" s="68"/>
      <c r="AG42" s="131">
        <v>0</v>
      </c>
      <c r="AH42" s="68"/>
      <c r="AI42" s="242">
        <f t="shared" si="2"/>
        <v>-301328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" customHeight="1" thickBot="1">
      <c r="A43" s="91" t="s">
        <v>240</v>
      </c>
      <c r="B43" s="91"/>
      <c r="C43" s="231">
        <f>C13+C39+C32+C41+C42</f>
        <v>8611242.453</v>
      </c>
      <c r="D43" s="63"/>
      <c r="E43" s="231">
        <f>E13+E39+E32+E41+E42</f>
        <v>-2909249</v>
      </c>
      <c r="F43" s="63"/>
      <c r="G43" s="231">
        <f>G13+G39+G32+G41+G42</f>
        <v>57298909</v>
      </c>
      <c r="H43" s="63"/>
      <c r="I43" s="231">
        <f>I13+I39+I32+I41+I42</f>
        <v>3470021</v>
      </c>
      <c r="J43" s="63"/>
      <c r="K43" s="231">
        <f>K13+K39+K32+K41+K42</f>
        <v>3947431</v>
      </c>
      <c r="L43" s="63"/>
      <c r="M43" s="231">
        <f>M13+M39+M32+M41+M42</f>
        <v>-5159</v>
      </c>
      <c r="N43" s="63"/>
      <c r="O43" s="231">
        <f>O13+O39+O32+O41+O42</f>
        <v>820666</v>
      </c>
      <c r="P43" s="63"/>
      <c r="Q43" s="231">
        <f>Q13+Q39+Q32+Q41+Q42</f>
        <v>79940216</v>
      </c>
      <c r="R43" s="63"/>
      <c r="S43" s="231">
        <f>S13+S39+S32+S41+S42</f>
        <v>13824515</v>
      </c>
      <c r="T43" s="63"/>
      <c r="U43" s="231">
        <f>U13+U39+U32+U41+U42</f>
        <v>-3081343</v>
      </c>
      <c r="V43" s="63"/>
      <c r="W43" s="231">
        <f>W13+W39+W32+W41+W42</f>
        <v>-10016108</v>
      </c>
      <c r="X43" s="63"/>
      <c r="Y43" s="231">
        <f>Y13+Y39+Y32+Y41+Y42</f>
        <v>727064</v>
      </c>
      <c r="Z43" s="63"/>
      <c r="AA43" s="231">
        <f>AA13+AA39+AA32+AA41+AA42</f>
        <v>151901141.453</v>
      </c>
      <c r="AB43" s="63"/>
      <c r="AC43" s="231">
        <f>AC13+AC39+AC32+AC41+AC42+AC40</f>
        <v>15000000</v>
      </c>
      <c r="AD43" s="63"/>
      <c r="AE43" s="231">
        <f t="shared" si="0"/>
        <v>166901141.453</v>
      </c>
      <c r="AF43" s="63"/>
      <c r="AG43" s="231">
        <f>AG13+AG39+AG32+AG41+AG42</f>
        <v>58742728</v>
      </c>
      <c r="AH43" s="63"/>
      <c r="AI43" s="231">
        <f>AI13+AI39+AI32+AI41+AI42+AI40</f>
        <v>225643869.453</v>
      </c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</row>
    <row r="44" spans="3:35" ht="21" customHeight="1" thickTop="1">
      <c r="C44" s="98"/>
      <c r="E44" s="98"/>
      <c r="G44" s="98"/>
      <c r="I44" s="98"/>
      <c r="K44" s="98"/>
      <c r="M44" s="98"/>
      <c r="O44" s="98"/>
      <c r="Q44" s="233"/>
      <c r="Y44" s="98"/>
      <c r="AA44" s="98"/>
      <c r="AC44" s="98"/>
      <c r="AE44" s="183"/>
      <c r="AG44" s="98"/>
      <c r="AI44" s="98"/>
    </row>
    <row r="45" spans="17:35" ht="21" customHeight="1">
      <c r="Q45" s="233"/>
      <c r="AI45" s="98"/>
    </row>
  </sheetData>
  <sheetProtection/>
  <mergeCells count="2">
    <mergeCell ref="C4:AI4"/>
    <mergeCell ref="S5:Y5"/>
  </mergeCells>
  <printOptions/>
  <pageMargins left="0.8" right="0.43" top="0.48" bottom="0.5" header="0.5" footer="0.5"/>
  <pageSetup firstPageNumber="14" useFirstPageNumber="1" fitToHeight="1" fitToWidth="1" horizontalDpi="600" verticalDpi="600" orientation="landscape" paperSize="9" scale="47" r:id="rId1"/>
  <headerFooter alignWithMargins="0">
    <oddFooter>&amp;L  หมายเหตุประกอบงบการเงินเป็นส่วนหนึ่งของงบการเงินนี้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SheetLayoutView="70" zoomScalePageLayoutView="0" workbookViewId="0" topLeftCell="A1">
      <selection activeCell="A1" sqref="A1"/>
    </sheetView>
  </sheetViews>
  <sheetFormatPr defaultColWidth="9.140625" defaultRowHeight="22.5" customHeight="1"/>
  <cols>
    <col min="1" max="1" width="53.00390625" style="33" bestFit="1" customWidth="1"/>
    <col min="2" max="2" width="8.8515625" style="33" customWidth="1"/>
    <col min="3" max="3" width="2.28125" style="33" customWidth="1"/>
    <col min="4" max="4" width="16.7109375" style="33" customWidth="1"/>
    <col min="5" max="5" width="2.140625" style="33" customWidth="1"/>
    <col min="6" max="6" width="16.7109375" style="33" hidden="1" customWidth="1"/>
    <col min="7" max="7" width="2.00390625" style="33" hidden="1" customWidth="1"/>
    <col min="8" max="8" width="16.7109375" style="33" customWidth="1"/>
    <col min="9" max="9" width="2.140625" style="33" customWidth="1"/>
    <col min="10" max="10" width="16.7109375" style="33" customWidth="1"/>
    <col min="11" max="11" width="2.140625" style="33" customWidth="1"/>
    <col min="12" max="12" width="16.7109375" style="33" customWidth="1"/>
    <col min="13" max="13" width="2.140625" style="33" customWidth="1"/>
    <col min="14" max="14" width="16.7109375" style="33" customWidth="1"/>
    <col min="15" max="15" width="2.140625" style="33" customWidth="1"/>
    <col min="16" max="16" width="16.7109375" style="33" hidden="1" customWidth="1"/>
    <col min="17" max="17" width="2.140625" style="33" hidden="1" customWidth="1"/>
    <col min="18" max="18" width="16.7109375" style="33" customWidth="1"/>
    <col min="19" max="19" width="2.140625" style="33" customWidth="1"/>
    <col min="20" max="20" width="16.7109375" style="33" customWidth="1"/>
    <col min="21" max="21" width="2.140625" style="33" customWidth="1"/>
    <col min="22" max="22" width="16.7109375" style="33" customWidth="1"/>
    <col min="23" max="23" width="2.140625" style="33" customWidth="1"/>
    <col min="24" max="24" width="16.7109375" style="33" customWidth="1"/>
    <col min="25" max="16384" width="9.140625" style="33" customWidth="1"/>
  </cols>
  <sheetData>
    <row r="1" spans="1:23" ht="24.75" customHeight="1">
      <c r="A1" s="44" t="s">
        <v>78</v>
      </c>
      <c r="B1" s="44"/>
      <c r="C1" s="44"/>
      <c r="D1" s="45"/>
      <c r="E1" s="44"/>
      <c r="G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U1" s="44"/>
      <c r="W1" s="44"/>
    </row>
    <row r="2" spans="1:23" ht="24.75" customHeight="1">
      <c r="A2" s="44" t="s">
        <v>186</v>
      </c>
      <c r="B2" s="44"/>
      <c r="C2" s="44"/>
      <c r="D2" s="45"/>
      <c r="E2" s="44"/>
      <c r="G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U2" s="44"/>
      <c r="W2" s="44"/>
    </row>
    <row r="3" spans="1:24" ht="21.75" customHeight="1">
      <c r="A3" s="69"/>
      <c r="B3" s="69"/>
      <c r="C3" s="69"/>
      <c r="D3" s="45"/>
      <c r="E3" s="69"/>
      <c r="F3" s="198"/>
      <c r="G3" s="69"/>
      <c r="H3" s="198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198"/>
      <c r="U3" s="69"/>
      <c r="V3" s="198"/>
      <c r="W3" s="69"/>
      <c r="X3" s="46" t="s">
        <v>85</v>
      </c>
    </row>
    <row r="4" spans="1:24" ht="21.75" customHeight="1">
      <c r="A4" s="70"/>
      <c r="B4" s="70"/>
      <c r="C4" s="70"/>
      <c r="D4" s="263" t="s">
        <v>37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</row>
    <row r="5" spans="1:24" ht="21" customHeight="1">
      <c r="A5" s="70"/>
      <c r="B5" s="70"/>
      <c r="C5" s="70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264" t="s">
        <v>91</v>
      </c>
      <c r="U5" s="264"/>
      <c r="V5" s="264"/>
      <c r="W5" s="199"/>
      <c r="X5" s="18"/>
    </row>
    <row r="6" spans="1:24" ht="21" customHeight="1">
      <c r="A6" s="70"/>
      <c r="B6" s="70"/>
      <c r="C6" s="70"/>
      <c r="D6" s="199"/>
      <c r="E6" s="199"/>
      <c r="F6" s="199"/>
      <c r="G6" s="199"/>
      <c r="H6" s="199"/>
      <c r="I6" s="199"/>
      <c r="J6" s="199"/>
      <c r="K6" s="199"/>
      <c r="L6" s="200" t="s">
        <v>36</v>
      </c>
      <c r="M6" s="199"/>
      <c r="N6" s="199"/>
      <c r="O6" s="199"/>
      <c r="P6" s="199"/>
      <c r="Q6" s="199"/>
      <c r="R6" s="199"/>
      <c r="S6" s="199"/>
      <c r="T6" s="199"/>
      <c r="U6" s="199"/>
      <c r="V6" s="71" t="s">
        <v>92</v>
      </c>
      <c r="W6" s="199"/>
      <c r="X6" s="18"/>
    </row>
    <row r="7" spans="1:24" ht="21" customHeight="1">
      <c r="A7" s="50"/>
      <c r="B7" s="50"/>
      <c r="C7" s="50"/>
      <c r="D7" s="50" t="s">
        <v>17</v>
      </c>
      <c r="E7" s="50"/>
      <c r="F7" s="50"/>
      <c r="G7" s="50"/>
      <c r="H7" s="50"/>
      <c r="I7" s="199"/>
      <c r="J7" s="199"/>
      <c r="K7" s="199"/>
      <c r="L7" s="201" t="s">
        <v>116</v>
      </c>
      <c r="M7" s="199"/>
      <c r="N7" s="199"/>
      <c r="O7" s="199"/>
      <c r="P7" s="199"/>
      <c r="Q7" s="199"/>
      <c r="R7" s="202" t="s">
        <v>44</v>
      </c>
      <c r="S7" s="199"/>
      <c r="T7" s="20" t="s">
        <v>67</v>
      </c>
      <c r="U7" s="20"/>
      <c r="V7" s="47" t="s">
        <v>93</v>
      </c>
      <c r="W7" s="50"/>
      <c r="X7" s="18"/>
    </row>
    <row r="8" spans="1:24" ht="21" customHeight="1">
      <c r="A8" s="50"/>
      <c r="B8" s="50"/>
      <c r="C8" s="50"/>
      <c r="D8" s="50" t="s">
        <v>51</v>
      </c>
      <c r="E8" s="50"/>
      <c r="F8" s="20" t="s">
        <v>61</v>
      </c>
      <c r="G8" s="50"/>
      <c r="H8" s="50" t="s">
        <v>24</v>
      </c>
      <c r="I8" s="50"/>
      <c r="J8" s="50"/>
      <c r="K8" s="50"/>
      <c r="L8" s="50" t="s">
        <v>117</v>
      </c>
      <c r="M8" s="50"/>
      <c r="N8" s="50" t="s">
        <v>70</v>
      </c>
      <c r="O8" s="50"/>
      <c r="P8" s="19" t="s">
        <v>233</v>
      </c>
      <c r="Q8" s="50"/>
      <c r="R8" s="50" t="s">
        <v>31</v>
      </c>
      <c r="S8" s="50"/>
      <c r="T8" s="20" t="s">
        <v>47</v>
      </c>
      <c r="U8" s="20"/>
      <c r="V8" s="48" t="s">
        <v>95</v>
      </c>
      <c r="W8" s="50"/>
      <c r="X8" s="48" t="s">
        <v>59</v>
      </c>
    </row>
    <row r="9" spans="1:24" ht="21" customHeight="1">
      <c r="A9" s="72"/>
      <c r="B9" s="136" t="s">
        <v>1</v>
      </c>
      <c r="C9" s="136"/>
      <c r="D9" s="203" t="s">
        <v>97</v>
      </c>
      <c r="E9" s="72"/>
      <c r="F9" s="21" t="s">
        <v>234</v>
      </c>
      <c r="G9" s="72"/>
      <c r="H9" s="203" t="s">
        <v>110</v>
      </c>
      <c r="I9" s="72"/>
      <c r="J9" s="29" t="s">
        <v>115</v>
      </c>
      <c r="K9" s="148"/>
      <c r="L9" s="203" t="s">
        <v>118</v>
      </c>
      <c r="M9" s="72"/>
      <c r="N9" s="203" t="s">
        <v>60</v>
      </c>
      <c r="O9" s="72"/>
      <c r="P9" s="21" t="s">
        <v>235</v>
      </c>
      <c r="Q9" s="72"/>
      <c r="R9" s="203" t="s">
        <v>48</v>
      </c>
      <c r="S9" s="72"/>
      <c r="T9" s="21" t="s">
        <v>0</v>
      </c>
      <c r="U9" s="20"/>
      <c r="V9" s="51" t="s">
        <v>16</v>
      </c>
      <c r="W9" s="72"/>
      <c r="X9" s="51" t="s">
        <v>26</v>
      </c>
    </row>
    <row r="10" spans="1:24" ht="21" customHeight="1">
      <c r="A10" s="146" t="s">
        <v>231</v>
      </c>
      <c r="B10" s="146"/>
      <c r="C10" s="28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</row>
    <row r="11" spans="1:24" ht="21" customHeight="1">
      <c r="A11" s="149" t="s">
        <v>176</v>
      </c>
      <c r="B11" s="149"/>
      <c r="C11" s="28"/>
      <c r="D11" s="9">
        <v>7742942</v>
      </c>
      <c r="E11" s="4"/>
      <c r="F11" s="117">
        <v>35572855</v>
      </c>
      <c r="G11" s="4"/>
      <c r="H11" s="9">
        <v>35572855</v>
      </c>
      <c r="I11" s="4"/>
      <c r="J11" s="9">
        <v>3470021</v>
      </c>
      <c r="K11" s="4"/>
      <c r="L11" s="9">
        <v>490423</v>
      </c>
      <c r="M11" s="4"/>
      <c r="N11" s="9">
        <v>820666</v>
      </c>
      <c r="O11" s="4"/>
      <c r="P11" s="117">
        <v>1279923</v>
      </c>
      <c r="Q11" s="4"/>
      <c r="R11" s="9">
        <v>37712076</v>
      </c>
      <c r="S11" s="4"/>
      <c r="T11" s="9">
        <v>1279923</v>
      </c>
      <c r="U11" s="4"/>
      <c r="V11" s="9">
        <v>1279923</v>
      </c>
      <c r="W11" s="4"/>
      <c r="X11" s="16">
        <v>87088906</v>
      </c>
    </row>
    <row r="12" spans="1:24" ht="21" customHeight="1">
      <c r="A12" s="28" t="s">
        <v>209</v>
      </c>
      <c r="B12" s="28"/>
      <c r="C12" s="28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20.25" customHeight="1">
      <c r="A13" s="28" t="s">
        <v>101</v>
      </c>
      <c r="B13" s="28"/>
      <c r="C13" s="28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20.25" customHeight="1">
      <c r="A14" s="119" t="s">
        <v>102</v>
      </c>
      <c r="B14" s="119"/>
      <c r="C14" s="28"/>
      <c r="D14" s="22"/>
      <c r="E14" s="22"/>
      <c r="F14" s="204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129"/>
      <c r="W14" s="22"/>
      <c r="X14" s="129"/>
    </row>
    <row r="15" spans="1:24" ht="20.25" customHeight="1">
      <c r="A15" s="30" t="s">
        <v>210</v>
      </c>
      <c r="B15" s="158">
        <v>18</v>
      </c>
      <c r="C15" s="139"/>
      <c r="D15" s="123">
        <v>0</v>
      </c>
      <c r="E15" s="74"/>
      <c r="F15" s="123"/>
      <c r="G15" s="74"/>
      <c r="H15" s="123">
        <v>0</v>
      </c>
      <c r="I15" s="74"/>
      <c r="J15" s="123">
        <v>0</v>
      </c>
      <c r="K15" s="120"/>
      <c r="L15" s="123">
        <v>0</v>
      </c>
      <c r="M15" s="74"/>
      <c r="N15" s="123">
        <v>0</v>
      </c>
      <c r="O15" s="74"/>
      <c r="P15" s="123"/>
      <c r="Q15" s="74"/>
      <c r="R15" s="123">
        <v>-7355794</v>
      </c>
      <c r="S15" s="74"/>
      <c r="T15" s="123">
        <v>0</v>
      </c>
      <c r="U15" s="74"/>
      <c r="V15" s="123">
        <v>0</v>
      </c>
      <c r="W15" s="74"/>
      <c r="X15" s="123">
        <f>SUM(D15:T15)</f>
        <v>-7355794</v>
      </c>
    </row>
    <row r="16" spans="1:24" s="133" customFormat="1" ht="21" customHeight="1">
      <c r="A16" s="133" t="s">
        <v>236</v>
      </c>
      <c r="C16" s="28"/>
      <c r="D16" s="150">
        <f>SUM(D15:D15)</f>
        <v>0</v>
      </c>
      <c r="E16" s="22"/>
      <c r="F16" s="130"/>
      <c r="G16" s="22"/>
      <c r="H16" s="150">
        <f>SUM(H15:H15)</f>
        <v>0</v>
      </c>
      <c r="I16" s="22"/>
      <c r="J16" s="150">
        <f>SUM(J15:J15)</f>
        <v>0</v>
      </c>
      <c r="K16" s="129"/>
      <c r="L16" s="150">
        <f>SUM(L15:L15)</f>
        <v>0</v>
      </c>
      <c r="M16" s="22"/>
      <c r="N16" s="150">
        <f>SUM(N15:N15)</f>
        <v>0</v>
      </c>
      <c r="O16" s="22"/>
      <c r="P16" s="130"/>
      <c r="Q16" s="22"/>
      <c r="R16" s="150">
        <f>SUM(R15:R15)</f>
        <v>-7355794</v>
      </c>
      <c r="S16" s="22"/>
      <c r="T16" s="150">
        <f>SUM(T15:T15)</f>
        <v>0</v>
      </c>
      <c r="U16" s="22"/>
      <c r="V16" s="150">
        <f>SUM(V15:V15)</f>
        <v>0</v>
      </c>
      <c r="W16" s="22"/>
      <c r="X16" s="150">
        <f>SUM(X15:X15)</f>
        <v>-7355794</v>
      </c>
    </row>
    <row r="17" spans="1:24" s="133" customFormat="1" ht="21" customHeight="1">
      <c r="A17" s="28" t="s">
        <v>211</v>
      </c>
      <c r="B17" s="28"/>
      <c r="C17" s="28"/>
      <c r="D17" s="24"/>
      <c r="E17" s="22"/>
      <c r="F17" s="205"/>
      <c r="G17" s="22"/>
      <c r="H17" s="24"/>
      <c r="I17" s="22"/>
      <c r="J17" s="126"/>
      <c r="K17" s="126"/>
      <c r="L17" s="126"/>
      <c r="M17" s="22"/>
      <c r="N17" s="126"/>
      <c r="O17" s="22"/>
      <c r="P17" s="24"/>
      <c r="Q17" s="22"/>
      <c r="R17" s="24"/>
      <c r="S17" s="22"/>
      <c r="T17" s="24"/>
      <c r="U17" s="22"/>
      <c r="V17" s="129"/>
      <c r="W17" s="22"/>
      <c r="X17" s="129"/>
    </row>
    <row r="18" spans="1:24" ht="21" customHeight="1">
      <c r="A18" s="28" t="s">
        <v>101</v>
      </c>
      <c r="B18" s="28"/>
      <c r="C18" s="28"/>
      <c r="D18" s="128">
        <f>SUM(D16:D17)</f>
        <v>0</v>
      </c>
      <c r="E18" s="22"/>
      <c r="F18" s="128">
        <f>SUM(F16:F17)</f>
        <v>0</v>
      </c>
      <c r="G18" s="22"/>
      <c r="H18" s="128">
        <f>SUM(H16:H17)</f>
        <v>0</v>
      </c>
      <c r="I18" s="22"/>
      <c r="J18" s="128">
        <f>SUM(J16:J17)</f>
        <v>0</v>
      </c>
      <c r="K18" s="24"/>
      <c r="L18" s="128">
        <f>SUM(L16:L17)</f>
        <v>0</v>
      </c>
      <c r="M18" s="22"/>
      <c r="N18" s="128">
        <f>SUM(N16:N17)</f>
        <v>0</v>
      </c>
      <c r="O18" s="22"/>
      <c r="P18" s="128">
        <f>SUM(P16:P17)</f>
        <v>0</v>
      </c>
      <c r="Q18" s="22"/>
      <c r="R18" s="128">
        <f>SUM(R16:R17)</f>
        <v>-7355794</v>
      </c>
      <c r="S18" s="22"/>
      <c r="T18" s="128">
        <f>SUM(T16:T17)</f>
        <v>0</v>
      </c>
      <c r="U18" s="24"/>
      <c r="V18" s="128">
        <f>SUM(V16:V17)</f>
        <v>0</v>
      </c>
      <c r="W18" s="24"/>
      <c r="X18" s="128">
        <f>SUM(X16:X17)</f>
        <v>-7355794</v>
      </c>
    </row>
    <row r="19" spans="1:24" s="133" customFormat="1" ht="21" customHeight="1">
      <c r="A19" s="28" t="s">
        <v>187</v>
      </c>
      <c r="B19" s="28"/>
      <c r="C19" s="28"/>
      <c r="D19" s="22"/>
      <c r="E19" s="22"/>
      <c r="F19" s="204"/>
      <c r="G19" s="22"/>
      <c r="H19" s="22"/>
      <c r="I19" s="22"/>
      <c r="J19" s="22"/>
      <c r="K19" s="22"/>
      <c r="L19" s="22"/>
      <c r="M19" s="22"/>
      <c r="N19" s="22"/>
      <c r="O19" s="22"/>
      <c r="P19" s="204"/>
      <c r="Q19" s="22"/>
      <c r="R19" s="22"/>
      <c r="S19" s="22"/>
      <c r="T19" s="22"/>
      <c r="U19" s="126"/>
      <c r="V19" s="22"/>
      <c r="W19" s="22"/>
      <c r="X19" s="129"/>
    </row>
    <row r="20" spans="1:24" ht="21" customHeight="1">
      <c r="A20" s="30" t="s">
        <v>107</v>
      </c>
      <c r="B20" s="30"/>
      <c r="C20" s="139"/>
      <c r="D20" s="123">
        <v>0</v>
      </c>
      <c r="E20" s="74"/>
      <c r="F20" s="123"/>
      <c r="G20" s="74"/>
      <c r="H20" s="123">
        <v>0</v>
      </c>
      <c r="I20" s="74"/>
      <c r="J20" s="123">
        <v>0</v>
      </c>
      <c r="K20" s="122"/>
      <c r="L20" s="123">
        <v>0</v>
      </c>
      <c r="M20" s="74"/>
      <c r="N20" s="123">
        <v>0</v>
      </c>
      <c r="O20" s="122"/>
      <c r="P20" s="123"/>
      <c r="Q20" s="74"/>
      <c r="R20" s="123">
        <v>7844533</v>
      </c>
      <c r="S20" s="74"/>
      <c r="T20" s="123">
        <v>0</v>
      </c>
      <c r="U20" s="122"/>
      <c r="V20" s="123">
        <v>0</v>
      </c>
      <c r="W20" s="74"/>
      <c r="X20" s="123">
        <f>SUM(D20:T20)</f>
        <v>7844533</v>
      </c>
    </row>
    <row r="21" spans="1:24" ht="21" customHeight="1">
      <c r="A21" s="147" t="s">
        <v>188</v>
      </c>
      <c r="B21" s="28"/>
      <c r="C21" s="28"/>
      <c r="D21" s="128">
        <f>SUM(D20)</f>
        <v>0</v>
      </c>
      <c r="E21" s="22"/>
      <c r="F21" s="128"/>
      <c r="G21" s="22"/>
      <c r="H21" s="128">
        <f>SUM(H20)</f>
        <v>0</v>
      </c>
      <c r="I21" s="22"/>
      <c r="J21" s="128">
        <f>SUM(J20)</f>
        <v>0</v>
      </c>
      <c r="K21" s="126"/>
      <c r="L21" s="128">
        <f>SUM(L20)</f>
        <v>0</v>
      </c>
      <c r="M21" s="22"/>
      <c r="N21" s="128">
        <f>SUM(N20)</f>
        <v>0</v>
      </c>
      <c r="O21" s="126"/>
      <c r="P21" s="128"/>
      <c r="Q21" s="22"/>
      <c r="R21" s="128">
        <f>SUM(R20)</f>
        <v>7844533</v>
      </c>
      <c r="S21" s="22"/>
      <c r="T21" s="128">
        <f>SUM(T20)</f>
        <v>0</v>
      </c>
      <c r="U21" s="126"/>
      <c r="V21" s="128">
        <f>SUM(V20)</f>
        <v>0</v>
      </c>
      <c r="W21" s="22"/>
      <c r="X21" s="128">
        <f>SUM(X20)</f>
        <v>7844533</v>
      </c>
    </row>
    <row r="22" spans="1:24" s="133" customFormat="1" ht="21" customHeight="1">
      <c r="A22" s="181" t="s">
        <v>114</v>
      </c>
      <c r="B22" s="28"/>
      <c r="C22" s="28"/>
      <c r="D22" s="123">
        <v>0</v>
      </c>
      <c r="E22" s="74"/>
      <c r="F22" s="123"/>
      <c r="G22" s="74"/>
      <c r="H22" s="123">
        <v>0</v>
      </c>
      <c r="I22" s="74"/>
      <c r="J22" s="123">
        <v>0</v>
      </c>
      <c r="K22" s="122"/>
      <c r="L22" s="123">
        <v>0</v>
      </c>
      <c r="M22" s="74"/>
      <c r="N22" s="123">
        <v>0</v>
      </c>
      <c r="O22" s="122"/>
      <c r="P22" s="117"/>
      <c r="Q22" s="74"/>
      <c r="R22" s="123">
        <v>840</v>
      </c>
      <c r="S22" s="74"/>
      <c r="T22" s="123">
        <v>-840</v>
      </c>
      <c r="U22" s="122"/>
      <c r="V22" s="123">
        <f>T22</f>
        <v>-840</v>
      </c>
      <c r="W22" s="74"/>
      <c r="X22" s="123">
        <f>SUM(D22:T22)</f>
        <v>0</v>
      </c>
    </row>
    <row r="23" spans="1:24" ht="21" customHeight="1" thickBot="1">
      <c r="A23" s="28" t="s">
        <v>232</v>
      </c>
      <c r="B23" s="28"/>
      <c r="C23" s="28"/>
      <c r="D23" s="206">
        <f>D11+D18+D20</f>
        <v>7742942</v>
      </c>
      <c r="E23" s="22"/>
      <c r="F23" s="207">
        <f>F11+F18+F20</f>
        <v>35572855</v>
      </c>
      <c r="G23" s="24"/>
      <c r="H23" s="206">
        <f>H11+H18+H20</f>
        <v>35572855</v>
      </c>
      <c r="I23" s="22"/>
      <c r="J23" s="206">
        <f>J11+J18+J20</f>
        <v>3470021</v>
      </c>
      <c r="K23" s="169"/>
      <c r="L23" s="206">
        <f>L11+L18+L20</f>
        <v>490423</v>
      </c>
      <c r="M23" s="22"/>
      <c r="N23" s="206">
        <f>N11+N18+N20</f>
        <v>820666</v>
      </c>
      <c r="O23" s="22"/>
      <c r="P23" s="207">
        <f>P11+P18+P20</f>
        <v>1279923</v>
      </c>
      <c r="Q23" s="24"/>
      <c r="R23" s="206">
        <f>R11+R18+R20+R22</f>
        <v>38201655</v>
      </c>
      <c r="S23" s="22"/>
      <c r="T23" s="206">
        <f>T11+T18+T20+T22</f>
        <v>1279083</v>
      </c>
      <c r="U23" s="118"/>
      <c r="V23" s="206">
        <f>V11+V18+V20+V22</f>
        <v>1279083</v>
      </c>
      <c r="W23" s="24"/>
      <c r="X23" s="206">
        <f>X11+X18+X20</f>
        <v>87577645</v>
      </c>
    </row>
    <row r="24" ht="7.5" customHeight="1" thickTop="1"/>
  </sheetData>
  <sheetProtection/>
  <mergeCells count="2">
    <mergeCell ref="D4:X4"/>
    <mergeCell ref="T5:V5"/>
  </mergeCells>
  <printOptions/>
  <pageMargins left="0.8" right="0.8" top="0.48" bottom="0.75" header="0.5" footer="0.5"/>
  <pageSetup firstPageNumber="15" useFirstPageNumber="1" fitToHeight="1" fitToWidth="1" horizontalDpi="600" verticalDpi="600" orientation="landscape" paperSize="9" scale="64" r:id="rId1"/>
  <headerFooter alignWithMargins="0">
    <oddFooter>&amp;L 
    หมายเหตุประกอบงบการเงินเป็นส่วนหนึ่งของงบการเงินนี้
&amp;C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zoomScaleSheetLayoutView="70" zoomScalePageLayoutView="0" workbookViewId="0" topLeftCell="A1">
      <selection activeCell="E2" sqref="E2"/>
    </sheetView>
  </sheetViews>
  <sheetFormatPr defaultColWidth="9.140625" defaultRowHeight="22.5" customHeight="1"/>
  <cols>
    <col min="1" max="1" width="63.57421875" style="32" customWidth="1"/>
    <col min="2" max="2" width="8.8515625" style="32" customWidth="1"/>
    <col min="3" max="3" width="2.28125" style="32" customWidth="1"/>
    <col min="4" max="4" width="16.7109375" style="32" customWidth="1"/>
    <col min="5" max="5" width="2.140625" style="32" customWidth="1"/>
    <col min="6" max="6" width="16.7109375" style="32" customWidth="1"/>
    <col min="7" max="7" width="2.140625" style="32" customWidth="1"/>
    <col min="8" max="8" width="16.7109375" style="32" customWidth="1"/>
    <col min="9" max="9" width="2.140625" style="32" customWidth="1"/>
    <col min="10" max="10" width="16.7109375" style="32" customWidth="1"/>
    <col min="11" max="11" width="2.140625" style="32" customWidth="1"/>
    <col min="12" max="12" width="16.7109375" style="32" customWidth="1"/>
    <col min="13" max="13" width="2.140625" style="32" customWidth="1"/>
    <col min="14" max="14" width="16.7109375" style="32" customWidth="1"/>
    <col min="15" max="15" width="2.140625" style="32" customWidth="1"/>
    <col min="16" max="16" width="16.7109375" style="32" customWidth="1"/>
    <col min="17" max="17" width="2.140625" style="32" customWidth="1"/>
    <col min="18" max="18" width="16.7109375" style="32" customWidth="1"/>
    <col min="19" max="19" width="2.140625" style="32" customWidth="1"/>
    <col min="20" max="20" width="13.28125" style="32" customWidth="1"/>
    <col min="21" max="21" width="2.140625" style="32" customWidth="1"/>
    <col min="22" max="22" width="16.7109375" style="32" customWidth="1"/>
    <col min="23" max="16384" width="9.140625" style="32" customWidth="1"/>
  </cols>
  <sheetData>
    <row r="1" spans="1:21" ht="24.75" customHeight="1">
      <c r="A1" s="248" t="s">
        <v>78</v>
      </c>
      <c r="B1" s="248"/>
      <c r="C1" s="248"/>
      <c r="D1" s="77"/>
      <c r="E1" s="248"/>
      <c r="G1" s="248"/>
      <c r="H1" s="248"/>
      <c r="I1" s="248"/>
      <c r="J1" s="248"/>
      <c r="K1" s="248"/>
      <c r="L1" s="248"/>
      <c r="M1" s="248"/>
      <c r="N1" s="248"/>
      <c r="O1" s="248"/>
      <c r="Q1" s="248"/>
      <c r="S1" s="248"/>
      <c r="T1" s="248"/>
      <c r="U1" s="248"/>
    </row>
    <row r="2" spans="1:21" ht="24.75" customHeight="1">
      <c r="A2" s="248" t="s">
        <v>186</v>
      </c>
      <c r="B2" s="248"/>
      <c r="C2" s="248"/>
      <c r="D2" s="77"/>
      <c r="E2" s="248"/>
      <c r="G2" s="248"/>
      <c r="H2" s="248"/>
      <c r="I2" s="248"/>
      <c r="J2" s="248"/>
      <c r="K2" s="248"/>
      <c r="L2" s="248"/>
      <c r="M2" s="248"/>
      <c r="N2" s="248"/>
      <c r="O2" s="248"/>
      <c r="Q2" s="248"/>
      <c r="S2" s="248"/>
      <c r="T2" s="248"/>
      <c r="U2" s="248"/>
    </row>
    <row r="3" spans="1:22" ht="21.75" customHeight="1">
      <c r="A3" s="249"/>
      <c r="B3" s="249"/>
      <c r="C3" s="249"/>
      <c r="D3" s="77"/>
      <c r="E3" s="249"/>
      <c r="F3" s="3"/>
      <c r="G3" s="249"/>
      <c r="H3" s="249"/>
      <c r="I3" s="249"/>
      <c r="J3" s="249"/>
      <c r="K3" s="249"/>
      <c r="L3" s="249"/>
      <c r="M3" s="249"/>
      <c r="N3" s="249"/>
      <c r="O3" s="249"/>
      <c r="P3" s="3"/>
      <c r="Q3" s="249"/>
      <c r="R3" s="3"/>
      <c r="S3" s="249"/>
      <c r="T3" s="249"/>
      <c r="U3" s="249"/>
      <c r="V3" s="46" t="s">
        <v>85</v>
      </c>
    </row>
    <row r="4" spans="1:22" ht="21.75" customHeight="1">
      <c r="A4" s="43"/>
      <c r="B4" s="43"/>
      <c r="C4" s="43"/>
      <c r="D4" s="254" t="s">
        <v>37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</row>
    <row r="5" spans="1:22" ht="21" customHeight="1">
      <c r="A5" s="43"/>
      <c r="B5" s="43"/>
      <c r="C5" s="43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262" t="s">
        <v>91</v>
      </c>
      <c r="Q5" s="262"/>
      <c r="R5" s="262"/>
      <c r="S5" s="79"/>
      <c r="T5" s="18"/>
      <c r="U5" s="79"/>
      <c r="V5" s="18"/>
    </row>
    <row r="6" spans="1:22" ht="21" customHeight="1">
      <c r="A6" s="43"/>
      <c r="B6" s="43"/>
      <c r="C6" s="43"/>
      <c r="D6" s="79"/>
      <c r="E6" s="79"/>
      <c r="F6" s="79"/>
      <c r="G6" s="79"/>
      <c r="H6" s="79"/>
      <c r="I6" s="79"/>
      <c r="J6" s="71" t="s">
        <v>36</v>
      </c>
      <c r="K6" s="79"/>
      <c r="L6" s="79"/>
      <c r="M6" s="79"/>
      <c r="N6" s="79"/>
      <c r="O6" s="79"/>
      <c r="P6" s="79"/>
      <c r="Q6" s="79"/>
      <c r="R6" s="71" t="s">
        <v>92</v>
      </c>
      <c r="S6" s="79"/>
      <c r="T6" s="18"/>
      <c r="U6" s="79"/>
      <c r="V6" s="18"/>
    </row>
    <row r="7" spans="1:22" ht="21" customHeight="1">
      <c r="A7" s="48"/>
      <c r="B7" s="48"/>
      <c r="C7" s="48"/>
      <c r="D7" s="48" t="s">
        <v>17</v>
      </c>
      <c r="E7" s="48"/>
      <c r="F7" s="48"/>
      <c r="G7" s="79"/>
      <c r="H7" s="79"/>
      <c r="I7" s="79"/>
      <c r="J7" s="90" t="s">
        <v>116</v>
      </c>
      <c r="K7" s="79"/>
      <c r="L7" s="79"/>
      <c r="M7" s="79"/>
      <c r="N7" s="250" t="s">
        <v>44</v>
      </c>
      <c r="O7" s="79"/>
      <c r="P7" s="20" t="s">
        <v>67</v>
      </c>
      <c r="Q7" s="20"/>
      <c r="R7" s="47" t="s">
        <v>93</v>
      </c>
      <c r="S7" s="48"/>
      <c r="T7" s="71" t="s">
        <v>242</v>
      </c>
      <c r="U7" s="48"/>
      <c r="V7" s="18"/>
    </row>
    <row r="8" spans="1:22" ht="21" customHeight="1">
      <c r="A8" s="48"/>
      <c r="B8" s="48"/>
      <c r="C8" s="48"/>
      <c r="D8" s="48" t="s">
        <v>51</v>
      </c>
      <c r="E8" s="48"/>
      <c r="F8" s="48" t="s">
        <v>24</v>
      </c>
      <c r="G8" s="48"/>
      <c r="H8" s="48"/>
      <c r="I8" s="48"/>
      <c r="J8" s="48" t="s">
        <v>117</v>
      </c>
      <c r="K8" s="48"/>
      <c r="L8" s="48" t="s">
        <v>70</v>
      </c>
      <c r="M8" s="48"/>
      <c r="N8" s="48" t="s">
        <v>31</v>
      </c>
      <c r="O8" s="48"/>
      <c r="P8" s="20" t="s">
        <v>47</v>
      </c>
      <c r="Q8" s="20"/>
      <c r="R8" s="48" t="s">
        <v>95</v>
      </c>
      <c r="S8" s="48"/>
      <c r="T8" s="47" t="s">
        <v>243</v>
      </c>
      <c r="U8" s="48"/>
      <c r="V8" s="48" t="s">
        <v>59</v>
      </c>
    </row>
    <row r="9" spans="1:22" ht="21" customHeight="1">
      <c r="A9" s="229"/>
      <c r="B9" s="145" t="s">
        <v>1</v>
      </c>
      <c r="C9" s="145"/>
      <c r="D9" s="51" t="s">
        <v>97</v>
      </c>
      <c r="E9" s="229"/>
      <c r="F9" s="51" t="s">
        <v>110</v>
      </c>
      <c r="G9" s="229"/>
      <c r="H9" s="29" t="s">
        <v>115</v>
      </c>
      <c r="I9" s="148"/>
      <c r="J9" s="51" t="s">
        <v>118</v>
      </c>
      <c r="K9" s="229"/>
      <c r="L9" s="51" t="s">
        <v>60</v>
      </c>
      <c r="M9" s="229"/>
      <c r="N9" s="51" t="s">
        <v>48</v>
      </c>
      <c r="O9" s="229"/>
      <c r="P9" s="21" t="s">
        <v>0</v>
      </c>
      <c r="Q9" s="20"/>
      <c r="R9" s="51" t="s">
        <v>16</v>
      </c>
      <c r="S9" s="229"/>
      <c r="T9" s="51" t="s">
        <v>244</v>
      </c>
      <c r="U9" s="229"/>
      <c r="V9" s="51" t="s">
        <v>26</v>
      </c>
    </row>
    <row r="10" spans="1:22" ht="22.5" customHeight="1">
      <c r="A10" s="91" t="s">
        <v>241</v>
      </c>
      <c r="B10" s="91"/>
      <c r="C10" s="2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2.5" customHeight="1">
      <c r="A11" s="149" t="s">
        <v>192</v>
      </c>
      <c r="B11" s="149"/>
      <c r="C11" s="28"/>
      <c r="D11" s="9">
        <v>7742942</v>
      </c>
      <c r="E11" s="9"/>
      <c r="F11" s="9">
        <v>35572855</v>
      </c>
      <c r="G11" s="9"/>
      <c r="H11" s="9">
        <v>3470021</v>
      </c>
      <c r="I11" s="9"/>
      <c r="J11" s="9">
        <v>490423</v>
      </c>
      <c r="K11" s="9"/>
      <c r="L11" s="9">
        <v>820666</v>
      </c>
      <c r="M11" s="9"/>
      <c r="N11" s="9">
        <v>41825530</v>
      </c>
      <c r="O11" s="9"/>
      <c r="P11" s="9">
        <v>2822384</v>
      </c>
      <c r="Q11" s="9"/>
      <c r="R11" s="9">
        <f>P11</f>
        <v>2822384</v>
      </c>
      <c r="S11" s="9"/>
      <c r="T11" s="117">
        <v>0</v>
      </c>
      <c r="U11" s="9"/>
      <c r="V11" s="9">
        <f>SUM((D11:N11),R11,T11)</f>
        <v>92744821</v>
      </c>
    </row>
    <row r="12" spans="1:22" ht="22.5" customHeight="1">
      <c r="A12" s="28" t="s">
        <v>209</v>
      </c>
      <c r="B12" s="28"/>
      <c r="C12" s="28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22.5" customHeight="1">
      <c r="A13" s="28" t="s">
        <v>101</v>
      </c>
      <c r="B13" s="28"/>
      <c r="C13" s="28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22.5" customHeight="1">
      <c r="A14" s="119" t="s">
        <v>311</v>
      </c>
      <c r="B14" s="119"/>
      <c r="C14" s="28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129"/>
      <c r="S14" s="22"/>
      <c r="T14" s="129"/>
      <c r="U14" s="22"/>
      <c r="V14" s="129"/>
    </row>
    <row r="15" spans="1:22" s="43" customFormat="1" ht="22.5" customHeight="1">
      <c r="A15" s="226" t="s">
        <v>293</v>
      </c>
      <c r="B15" s="227">
        <v>14</v>
      </c>
      <c r="C15" s="228"/>
      <c r="D15" s="117">
        <v>868300.453</v>
      </c>
      <c r="E15" s="182"/>
      <c r="F15" s="117">
        <v>20836027</v>
      </c>
      <c r="G15" s="182"/>
      <c r="H15" s="117">
        <v>0</v>
      </c>
      <c r="I15" s="120"/>
      <c r="J15" s="117">
        <v>0</v>
      </c>
      <c r="K15" s="182"/>
      <c r="L15" s="117">
        <v>0</v>
      </c>
      <c r="M15" s="182"/>
      <c r="N15" s="117">
        <v>0</v>
      </c>
      <c r="O15" s="182"/>
      <c r="P15" s="117">
        <v>0</v>
      </c>
      <c r="Q15" s="182"/>
      <c r="R15" s="117">
        <v>0</v>
      </c>
      <c r="S15" s="182"/>
      <c r="T15" s="117">
        <v>0</v>
      </c>
      <c r="U15" s="182"/>
      <c r="V15" s="117">
        <f>T15+R15+SUM(D15:N15)</f>
        <v>21704327.453</v>
      </c>
    </row>
    <row r="16" spans="1:22" ht="22.5" customHeight="1">
      <c r="A16" s="30" t="s">
        <v>210</v>
      </c>
      <c r="B16" s="158">
        <v>18</v>
      </c>
      <c r="C16" s="139"/>
      <c r="D16" s="123">
        <v>0</v>
      </c>
      <c r="E16" s="74"/>
      <c r="F16" s="123">
        <v>0</v>
      </c>
      <c r="G16" s="74"/>
      <c r="H16" s="123">
        <v>0</v>
      </c>
      <c r="I16" s="120"/>
      <c r="J16" s="123">
        <v>0</v>
      </c>
      <c r="K16" s="74"/>
      <c r="L16" s="123">
        <v>0</v>
      </c>
      <c r="M16" s="74"/>
      <c r="N16" s="123">
        <v>-7789945</v>
      </c>
      <c r="O16" s="74"/>
      <c r="P16" s="123">
        <v>0</v>
      </c>
      <c r="Q16" s="74"/>
      <c r="R16" s="123">
        <v>0</v>
      </c>
      <c r="S16" s="74"/>
      <c r="T16" s="123">
        <v>0</v>
      </c>
      <c r="U16" s="74"/>
      <c r="V16" s="117">
        <f>T16+R16+SUM(D16:N16)</f>
        <v>-7789945</v>
      </c>
    </row>
    <row r="17" spans="1:22" ht="22.5" customHeight="1">
      <c r="A17" s="4" t="s">
        <v>236</v>
      </c>
      <c r="B17" s="4"/>
      <c r="C17" s="28"/>
      <c r="D17" s="150">
        <f>SUM(D15:D16)</f>
        <v>868300.453</v>
      </c>
      <c r="E17" s="22"/>
      <c r="F17" s="150">
        <f>SUM(F15:F16)</f>
        <v>20836027</v>
      </c>
      <c r="G17" s="22"/>
      <c r="H17" s="150">
        <f>SUM(H15:H16)</f>
        <v>0</v>
      </c>
      <c r="I17" s="129"/>
      <c r="J17" s="150">
        <f>SUM(J15:J16)</f>
        <v>0</v>
      </c>
      <c r="K17" s="22"/>
      <c r="L17" s="150">
        <f>SUM(L15:L16)</f>
        <v>0</v>
      </c>
      <c r="M17" s="22"/>
      <c r="N17" s="150">
        <f>SUM(N15:N16)</f>
        <v>-7789945</v>
      </c>
      <c r="O17" s="22"/>
      <c r="P17" s="150">
        <f>SUM(P15:P16)</f>
        <v>0</v>
      </c>
      <c r="Q17" s="22"/>
      <c r="R17" s="150">
        <f>SUM(R15:R16)</f>
        <v>0</v>
      </c>
      <c r="S17" s="22"/>
      <c r="T17" s="150">
        <f>SUM(T15:T16)</f>
        <v>0</v>
      </c>
      <c r="U17" s="22"/>
      <c r="V17" s="150">
        <f>SUM(V15:V16)</f>
        <v>13914382.453000002</v>
      </c>
    </row>
    <row r="18" spans="1:22" ht="22.5" customHeight="1">
      <c r="A18" s="28" t="s">
        <v>211</v>
      </c>
      <c r="B18" s="28"/>
      <c r="C18" s="28"/>
      <c r="D18" s="24"/>
      <c r="E18" s="22"/>
      <c r="F18" s="24"/>
      <c r="G18" s="22"/>
      <c r="H18" s="126"/>
      <c r="I18" s="126"/>
      <c r="J18" s="126"/>
      <c r="K18" s="22"/>
      <c r="L18" s="126"/>
      <c r="M18" s="22"/>
      <c r="N18" s="24"/>
      <c r="O18" s="22"/>
      <c r="P18" s="24"/>
      <c r="Q18" s="22"/>
      <c r="R18" s="129"/>
      <c r="S18" s="22"/>
      <c r="T18" s="129"/>
      <c r="U18" s="22"/>
      <c r="V18" s="129"/>
    </row>
    <row r="19" spans="1:22" ht="22.5" customHeight="1">
      <c r="A19" s="28" t="s">
        <v>101</v>
      </c>
      <c r="B19" s="28"/>
      <c r="C19" s="28"/>
      <c r="D19" s="128">
        <f>SUM(D17:D18)</f>
        <v>868300.453</v>
      </c>
      <c r="E19" s="22"/>
      <c r="F19" s="128">
        <f>SUM(F17:F18)</f>
        <v>20836027</v>
      </c>
      <c r="G19" s="22"/>
      <c r="H19" s="128">
        <f>SUM(H17:H18)</f>
        <v>0</v>
      </c>
      <c r="I19" s="24"/>
      <c r="J19" s="128">
        <f>SUM(J17:J18)</f>
        <v>0</v>
      </c>
      <c r="K19" s="22"/>
      <c r="L19" s="128">
        <f>SUM(L17:L18)</f>
        <v>0</v>
      </c>
      <c r="M19" s="22"/>
      <c r="N19" s="128">
        <f>SUM(N17:N18)</f>
        <v>-7789945</v>
      </c>
      <c r="O19" s="22"/>
      <c r="P19" s="128">
        <f>SUM(P17:P18)</f>
        <v>0</v>
      </c>
      <c r="Q19" s="24"/>
      <c r="R19" s="128">
        <f>SUM(R17:R18)</f>
        <v>0</v>
      </c>
      <c r="S19" s="24"/>
      <c r="T19" s="128">
        <f>SUM(T17:T18)</f>
        <v>0</v>
      </c>
      <c r="U19" s="24"/>
      <c r="V19" s="128">
        <f>SUM(V17:V18)</f>
        <v>13914382.453000002</v>
      </c>
    </row>
    <row r="20" spans="1:22" ht="22.5" customHeight="1">
      <c r="A20" s="28" t="s">
        <v>187</v>
      </c>
      <c r="B20" s="28"/>
      <c r="C20" s="28"/>
      <c r="D20" s="22"/>
      <c r="E20" s="22"/>
      <c r="F20" s="24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126"/>
      <c r="R20" s="22"/>
      <c r="S20" s="24"/>
      <c r="T20" s="129"/>
      <c r="U20" s="22"/>
      <c r="V20" s="129"/>
    </row>
    <row r="21" spans="1:22" ht="22.5" customHeight="1">
      <c r="A21" s="30" t="s">
        <v>107</v>
      </c>
      <c r="B21" s="30"/>
      <c r="C21" s="139"/>
      <c r="D21" s="123">
        <v>0</v>
      </c>
      <c r="E21" s="182"/>
      <c r="F21" s="123">
        <v>0</v>
      </c>
      <c r="G21" s="74"/>
      <c r="H21" s="123">
        <v>0</v>
      </c>
      <c r="I21" s="122"/>
      <c r="J21" s="123">
        <v>0</v>
      </c>
      <c r="K21" s="74"/>
      <c r="L21" s="123">
        <v>0</v>
      </c>
      <c r="M21" s="122"/>
      <c r="N21" s="123">
        <v>8595237</v>
      </c>
      <c r="O21" s="74"/>
      <c r="P21" s="123">
        <v>0</v>
      </c>
      <c r="Q21" s="122"/>
      <c r="R21" s="123">
        <v>0</v>
      </c>
      <c r="S21" s="182"/>
      <c r="T21" s="123">
        <v>0</v>
      </c>
      <c r="U21" s="74"/>
      <c r="V21" s="123">
        <f>T21+R21+SUM(D21:N21)</f>
        <v>8595237</v>
      </c>
    </row>
    <row r="22" spans="1:22" ht="22.5" customHeight="1">
      <c r="A22" s="60" t="s">
        <v>188</v>
      </c>
      <c r="B22" s="28"/>
      <c r="C22" s="28"/>
      <c r="D22" s="128">
        <f>SUM(D21)</f>
        <v>0</v>
      </c>
      <c r="E22" s="24"/>
      <c r="F22" s="128">
        <f>SUM(F21)</f>
        <v>0</v>
      </c>
      <c r="G22" s="22"/>
      <c r="H22" s="128">
        <f>SUM(H21)</f>
        <v>0</v>
      </c>
      <c r="I22" s="126"/>
      <c r="J22" s="128">
        <f>SUM(J21)</f>
        <v>0</v>
      </c>
      <c r="K22" s="22"/>
      <c r="L22" s="128">
        <f>SUM(L21)</f>
        <v>0</v>
      </c>
      <c r="M22" s="126"/>
      <c r="N22" s="128">
        <f>SUM(N21)</f>
        <v>8595237</v>
      </c>
      <c r="O22" s="22"/>
      <c r="P22" s="128">
        <f>SUM(P21)</f>
        <v>0</v>
      </c>
      <c r="Q22" s="126"/>
      <c r="R22" s="128">
        <f>SUM(R21)</f>
        <v>0</v>
      </c>
      <c r="S22" s="24"/>
      <c r="T22" s="128"/>
      <c r="U22" s="22"/>
      <c r="V22" s="128">
        <f>SUM(V21)</f>
        <v>8595237</v>
      </c>
    </row>
    <row r="23" spans="1:35" s="43" customFormat="1" ht="22.5" customHeight="1">
      <c r="A23" s="229" t="s">
        <v>267</v>
      </c>
      <c r="B23" s="145">
        <v>13</v>
      </c>
      <c r="C23" s="117">
        <v>0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15000000</v>
      </c>
      <c r="U23" s="117">
        <v>0</v>
      </c>
      <c r="V23" s="117">
        <f>T23+R23+SUM(D23:N23)</f>
        <v>15000000</v>
      </c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</row>
    <row r="24" spans="1:35" s="43" customFormat="1" ht="22.5" customHeight="1">
      <c r="A24" s="229" t="s">
        <v>268</v>
      </c>
      <c r="B24" s="145">
        <v>13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-60158</v>
      </c>
      <c r="O24" s="117">
        <v>0</v>
      </c>
      <c r="P24" s="117">
        <v>0</v>
      </c>
      <c r="Q24" s="117"/>
      <c r="R24" s="117">
        <v>0</v>
      </c>
      <c r="S24" s="117">
        <f>-Q24</f>
        <v>0</v>
      </c>
      <c r="T24" s="117">
        <v>0</v>
      </c>
      <c r="U24" s="117">
        <v>0</v>
      </c>
      <c r="V24" s="117">
        <f>T24+R24+SUM(D24:N24)</f>
        <v>-60158</v>
      </c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</row>
    <row r="25" spans="1:35" ht="22.5" customHeight="1">
      <c r="A25" s="55" t="s">
        <v>319</v>
      </c>
      <c r="B25" s="145">
        <v>13</v>
      </c>
      <c r="C25" s="117"/>
      <c r="D25" s="117">
        <v>0</v>
      </c>
      <c r="E25" s="117"/>
      <c r="F25" s="123">
        <v>0</v>
      </c>
      <c r="G25" s="117"/>
      <c r="H25" s="123">
        <v>0</v>
      </c>
      <c r="I25" s="117"/>
      <c r="J25" s="123">
        <v>0</v>
      </c>
      <c r="K25" s="117"/>
      <c r="L25" s="123">
        <v>0</v>
      </c>
      <c r="M25" s="117"/>
      <c r="N25" s="117">
        <v>-301328</v>
      </c>
      <c r="O25" s="117"/>
      <c r="P25" s="123">
        <v>0</v>
      </c>
      <c r="Q25" s="117"/>
      <c r="R25" s="123">
        <v>0</v>
      </c>
      <c r="S25" s="117"/>
      <c r="T25" s="117">
        <v>0</v>
      </c>
      <c r="U25" s="117"/>
      <c r="V25" s="117">
        <f>T25+R25+SUM(D25:N25)</f>
        <v>-301328</v>
      </c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</row>
    <row r="26" spans="1:22" ht="22.5" customHeight="1" thickBot="1">
      <c r="A26" s="28" t="s">
        <v>240</v>
      </c>
      <c r="B26" s="28"/>
      <c r="C26" s="28"/>
      <c r="D26" s="214">
        <f>D11+D19+D21+SUM(D23:D25)</f>
        <v>8611242.453</v>
      </c>
      <c r="E26" s="22"/>
      <c r="F26" s="214">
        <f>F11+F19+F21+SUM(F23:F25)</f>
        <v>56408882</v>
      </c>
      <c r="G26" s="22"/>
      <c r="H26" s="214">
        <f>H11+H19+H21+SUM(H23:H25)</f>
        <v>3470021</v>
      </c>
      <c r="I26" s="169"/>
      <c r="J26" s="214">
        <f>J11+J19+J21+SUM(J23:J25)</f>
        <v>490423</v>
      </c>
      <c r="K26" s="22"/>
      <c r="L26" s="214">
        <f>L11+L19+L21+SUM(L23:L25)</f>
        <v>820666</v>
      </c>
      <c r="M26" s="22"/>
      <c r="N26" s="214">
        <f>N11+N19+N21+SUM(N23:N25)</f>
        <v>42269336</v>
      </c>
      <c r="O26" s="22"/>
      <c r="P26" s="214">
        <f>P11+P19+P21+SUM(P23:P25)</f>
        <v>2822384</v>
      </c>
      <c r="Q26" s="118"/>
      <c r="R26" s="214">
        <f>R11+R19+R21+SUM(R23:R25)</f>
        <v>2822384</v>
      </c>
      <c r="S26" s="24"/>
      <c r="T26" s="214">
        <f>T11+T19+T21+SUM(T23:T25)</f>
        <v>15000000</v>
      </c>
      <c r="U26" s="24"/>
      <c r="V26" s="214">
        <f>V11+V19+V21+SUM(V23:V25)</f>
        <v>129892954.45300001</v>
      </c>
    </row>
    <row r="27" spans="4:22" ht="22.5" customHeight="1" thickTop="1">
      <c r="D27" s="251"/>
      <c r="F27" s="251"/>
      <c r="H27" s="251"/>
      <c r="J27" s="251"/>
      <c r="L27" s="251"/>
      <c r="N27" s="251"/>
      <c r="P27" s="251"/>
      <c r="T27" s="251"/>
      <c r="V27" s="251"/>
    </row>
  </sheetData>
  <sheetProtection/>
  <mergeCells count="2">
    <mergeCell ref="D4:V4"/>
    <mergeCell ref="P5:R5"/>
  </mergeCells>
  <printOptions/>
  <pageMargins left="0.8" right="0.8" top="0.48" bottom="0.75" header="0.5" footer="0.5"/>
  <pageSetup firstPageNumber="16" useFirstPageNumber="1" fitToHeight="1" fitToWidth="1" horizontalDpi="600" verticalDpi="600" orientation="landscape" paperSize="9" scale="57" r:id="rId1"/>
  <headerFooter alignWithMargins="0">
    <oddFooter>&amp;L 
    หมายเหตุประกอบงบการเงินเป็นส่วนหนึ่งของงบการเงินนี้
&amp;C
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37"/>
  <sheetViews>
    <sheetView showGridLines="0" zoomScaleSheetLayoutView="100" zoomScalePageLayoutView="0" workbookViewId="0" topLeftCell="A1">
      <selection activeCell="D13" sqref="D13"/>
    </sheetView>
  </sheetViews>
  <sheetFormatPr defaultColWidth="9.140625" defaultRowHeight="23.25" customHeight="1"/>
  <cols>
    <col min="1" max="1" width="5.140625" style="3" customWidth="1"/>
    <col min="2" max="2" width="40.28125" style="3" customWidth="1"/>
    <col min="3" max="3" width="8.140625" style="2" customWidth="1"/>
    <col min="4" max="4" width="12.8515625" style="3" customWidth="1"/>
    <col min="5" max="5" width="0.85546875" style="3" customWidth="1"/>
    <col min="6" max="6" width="13.00390625" style="3" customWidth="1"/>
    <col min="7" max="7" width="0.85546875" style="3" customWidth="1"/>
    <col min="8" max="8" width="12.7109375" style="3" customWidth="1"/>
    <col min="9" max="9" width="0.85546875" style="3" customWidth="1"/>
    <col min="10" max="10" width="12.7109375" style="3" customWidth="1"/>
    <col min="11" max="11" width="2.421875" style="3" bestFit="1" customWidth="1"/>
    <col min="12" max="12" width="3.00390625" style="3" customWidth="1"/>
    <col min="13" max="13" width="2.421875" style="3" bestFit="1" customWidth="1"/>
    <col min="14" max="14" width="3.00390625" style="3" customWidth="1"/>
    <col min="15" max="15" width="2.421875" style="3" bestFit="1" customWidth="1"/>
    <col min="16" max="16" width="2.8515625" style="3" customWidth="1"/>
    <col min="17" max="17" width="2.421875" style="3" bestFit="1" customWidth="1"/>
    <col min="18" max="16384" width="9.140625" style="3" customWidth="1"/>
  </cols>
  <sheetData>
    <row r="1" spans="1:10" ht="21.75" customHeight="1">
      <c r="A1" s="6" t="s">
        <v>38</v>
      </c>
      <c r="B1" s="6"/>
      <c r="C1" s="172"/>
      <c r="H1" s="260"/>
      <c r="I1" s="260"/>
      <c r="J1" s="260"/>
    </row>
    <row r="2" spans="1:10" ht="21.75" customHeight="1">
      <c r="A2" s="6" t="s">
        <v>189</v>
      </c>
      <c r="B2" s="6"/>
      <c r="C2" s="172"/>
      <c r="H2" s="260"/>
      <c r="I2" s="260"/>
      <c r="J2" s="260"/>
    </row>
    <row r="3" spans="1:10" ht="21.75" customHeight="1">
      <c r="A3" s="173"/>
      <c r="B3" s="173"/>
      <c r="C3" s="4"/>
      <c r="H3" s="265" t="s">
        <v>85</v>
      </c>
      <c r="I3" s="265"/>
      <c r="J3" s="265"/>
    </row>
    <row r="4" spans="1:10" ht="21" customHeight="1">
      <c r="A4" s="266"/>
      <c r="B4" s="266"/>
      <c r="C4" s="3"/>
      <c r="D4" s="254" t="s">
        <v>39</v>
      </c>
      <c r="E4" s="254"/>
      <c r="F4" s="254"/>
      <c r="G4" s="79"/>
      <c r="H4" s="254" t="s">
        <v>37</v>
      </c>
      <c r="I4" s="254"/>
      <c r="J4" s="254"/>
    </row>
    <row r="5" spans="1:10" ht="22.5" customHeight="1">
      <c r="A5" s="1"/>
      <c r="B5" s="1"/>
      <c r="C5" s="3"/>
      <c r="D5" s="256" t="s">
        <v>227</v>
      </c>
      <c r="E5" s="257"/>
      <c r="F5" s="257"/>
      <c r="G5" s="156"/>
      <c r="H5" s="256" t="s">
        <v>227</v>
      </c>
      <c r="I5" s="257"/>
      <c r="J5" s="257"/>
    </row>
    <row r="6" spans="1:10" ht="21" customHeight="1">
      <c r="A6" s="1"/>
      <c r="B6" s="1"/>
      <c r="C6" s="3"/>
      <c r="D6" s="258" t="s">
        <v>228</v>
      </c>
      <c r="E6" s="259"/>
      <c r="F6" s="259"/>
      <c r="G6" s="90"/>
      <c r="H6" s="258" t="s">
        <v>228</v>
      </c>
      <c r="I6" s="259"/>
      <c r="J6" s="259"/>
    </row>
    <row r="7" spans="1:10" s="49" customFormat="1" ht="21.75" customHeight="1">
      <c r="A7" s="266"/>
      <c r="B7" s="266"/>
      <c r="C7" s="2" t="s">
        <v>1</v>
      </c>
      <c r="D7" s="141" t="s">
        <v>214</v>
      </c>
      <c r="E7" s="80"/>
      <c r="F7" s="141" t="s">
        <v>179</v>
      </c>
      <c r="G7" s="47"/>
      <c r="H7" s="141" t="s">
        <v>214</v>
      </c>
      <c r="I7" s="80"/>
      <c r="J7" s="141" t="s">
        <v>179</v>
      </c>
    </row>
    <row r="8" spans="1:10" ht="21.75" customHeight="1">
      <c r="A8" s="7" t="s">
        <v>27</v>
      </c>
      <c r="B8" s="7"/>
      <c r="C8" s="12"/>
      <c r="D8" s="36"/>
      <c r="E8" s="36"/>
      <c r="F8" s="36"/>
      <c r="G8" s="36"/>
      <c r="H8" s="36"/>
      <c r="I8" s="36"/>
      <c r="J8" s="36"/>
    </row>
    <row r="9" spans="1:10" ht="21.75" customHeight="1">
      <c r="A9" s="58" t="s">
        <v>183</v>
      </c>
      <c r="B9" s="58"/>
      <c r="D9" s="188">
        <v>15049171</v>
      </c>
      <c r="E9" s="13"/>
      <c r="F9" s="188">
        <v>18078270</v>
      </c>
      <c r="G9" s="13"/>
      <c r="H9" s="13">
        <v>8595237</v>
      </c>
      <c r="I9" s="13"/>
      <c r="J9" s="13">
        <v>7844533</v>
      </c>
    </row>
    <row r="10" spans="1:10" ht="21.75" customHeight="1">
      <c r="A10" s="5" t="s">
        <v>315</v>
      </c>
      <c r="B10" s="5"/>
      <c r="D10" s="13"/>
      <c r="E10" s="13"/>
      <c r="F10" s="13"/>
      <c r="G10" s="13"/>
      <c r="H10" s="13"/>
      <c r="I10" s="13"/>
      <c r="J10" s="13"/>
    </row>
    <row r="11" spans="1:10" ht="21.75" customHeight="1">
      <c r="A11" s="58" t="s">
        <v>163</v>
      </c>
      <c r="B11" s="58"/>
      <c r="D11" s="188">
        <v>10566618</v>
      </c>
      <c r="E11" s="13"/>
      <c r="F11" s="188">
        <v>9047952</v>
      </c>
      <c r="G11" s="13"/>
      <c r="H11" s="13">
        <v>1322007</v>
      </c>
      <c r="I11" s="13"/>
      <c r="J11" s="13">
        <v>1362106</v>
      </c>
    </row>
    <row r="12" spans="1:10" ht="21.75" customHeight="1">
      <c r="A12" s="58" t="s">
        <v>79</v>
      </c>
      <c r="B12" s="58"/>
      <c r="D12" s="188">
        <v>1061067</v>
      </c>
      <c r="E12" s="13"/>
      <c r="F12" s="188">
        <v>810280</v>
      </c>
      <c r="G12" s="13"/>
      <c r="H12" s="13">
        <v>6114</v>
      </c>
      <c r="I12" s="13"/>
      <c r="J12" s="13">
        <v>6295</v>
      </c>
    </row>
    <row r="13" spans="1:11" ht="21.75" customHeight="1">
      <c r="A13" s="58" t="s">
        <v>175</v>
      </c>
      <c r="B13" s="58"/>
      <c r="D13" s="188">
        <v>4027241</v>
      </c>
      <c r="E13" s="13"/>
      <c r="F13" s="188">
        <v>3850574</v>
      </c>
      <c r="G13" s="13"/>
      <c r="H13" s="188">
        <v>103625</v>
      </c>
      <c r="I13" s="188"/>
      <c r="J13" s="188">
        <v>114279</v>
      </c>
      <c r="K13" s="188"/>
    </row>
    <row r="14" spans="1:10" ht="21.75" customHeight="1">
      <c r="A14" s="32" t="s">
        <v>309</v>
      </c>
      <c r="B14" s="58"/>
      <c r="C14" s="2">
        <v>5</v>
      </c>
      <c r="D14" s="188">
        <v>77804</v>
      </c>
      <c r="E14" s="13"/>
      <c r="F14" s="188">
        <v>153997</v>
      </c>
      <c r="H14" s="82">
        <v>358</v>
      </c>
      <c r="J14" s="82">
        <v>11696</v>
      </c>
    </row>
    <row r="15" spans="1:4" ht="21.75" customHeight="1">
      <c r="A15" s="32" t="s">
        <v>324</v>
      </c>
      <c r="B15" s="58"/>
      <c r="D15" s="188"/>
    </row>
    <row r="16" spans="1:10" ht="21.75" customHeight="1">
      <c r="A16" s="32" t="s">
        <v>321</v>
      </c>
      <c r="B16" s="58"/>
      <c r="D16" s="188">
        <v>28103</v>
      </c>
      <c r="E16" s="13"/>
      <c r="F16" s="188">
        <v>15198</v>
      </c>
      <c r="G16" s="13"/>
      <c r="H16" s="13">
        <v>9017</v>
      </c>
      <c r="I16" s="13"/>
      <c r="J16" s="13">
        <v>-8865</v>
      </c>
    </row>
    <row r="17" spans="1:10" ht="21.75" customHeight="1">
      <c r="A17" s="58" t="s">
        <v>20</v>
      </c>
      <c r="B17" s="58"/>
      <c r="D17" s="188">
        <v>-701332</v>
      </c>
      <c r="E17" s="13"/>
      <c r="F17" s="188">
        <v>-511003</v>
      </c>
      <c r="G17" s="13"/>
      <c r="H17" s="13">
        <v>-2547354</v>
      </c>
      <c r="I17" s="13"/>
      <c r="J17" s="13">
        <v>-3228991</v>
      </c>
    </row>
    <row r="18" spans="1:10" ht="21.75" customHeight="1">
      <c r="A18" s="32" t="s">
        <v>50</v>
      </c>
      <c r="B18" s="58"/>
      <c r="D18" s="188">
        <v>-97287</v>
      </c>
      <c r="E18" s="13"/>
      <c r="F18" s="188">
        <v>-73658</v>
      </c>
      <c r="G18" s="13"/>
      <c r="H18" s="13">
        <v>-10358277</v>
      </c>
      <c r="I18" s="13"/>
      <c r="J18" s="13">
        <v>-9326776</v>
      </c>
    </row>
    <row r="19" spans="1:10" ht="21.75" customHeight="1">
      <c r="A19" s="58" t="s">
        <v>71</v>
      </c>
      <c r="B19" s="58"/>
      <c r="D19" s="188">
        <v>8903809</v>
      </c>
      <c r="E19" s="13"/>
      <c r="F19" s="188">
        <v>7745115</v>
      </c>
      <c r="G19" s="13"/>
      <c r="H19" s="82">
        <v>2839025</v>
      </c>
      <c r="I19" s="13"/>
      <c r="J19" s="82">
        <v>2770506</v>
      </c>
    </row>
    <row r="20" spans="1:10" ht="21.75" customHeight="1">
      <c r="A20" s="32" t="s">
        <v>83</v>
      </c>
      <c r="B20" s="58"/>
      <c r="C20" s="2">
        <v>8</v>
      </c>
      <c r="D20" s="188">
        <v>-7792489</v>
      </c>
      <c r="E20" s="13"/>
      <c r="F20" s="188">
        <v>-2125803</v>
      </c>
      <c r="G20" s="13"/>
      <c r="H20" s="188" t="s">
        <v>100</v>
      </c>
      <c r="I20" s="13"/>
      <c r="J20" s="188" t="s">
        <v>100</v>
      </c>
    </row>
    <row r="21" spans="1:10" ht="21.75" customHeight="1">
      <c r="A21" s="32" t="s">
        <v>306</v>
      </c>
      <c r="B21" s="58"/>
      <c r="D21" s="188">
        <v>-1766</v>
      </c>
      <c r="E21" s="13"/>
      <c r="F21" s="188" t="s">
        <v>100</v>
      </c>
      <c r="G21" s="13"/>
      <c r="H21" s="188">
        <v>-2324</v>
      </c>
      <c r="I21" s="13"/>
      <c r="J21" s="188" t="s">
        <v>100</v>
      </c>
    </row>
    <row r="22" spans="1:10" ht="21.75" customHeight="1">
      <c r="A22" s="32" t="s">
        <v>160</v>
      </c>
      <c r="B22" s="58"/>
      <c r="D22" s="188">
        <v>417966</v>
      </c>
      <c r="E22" s="161"/>
      <c r="F22" s="188">
        <v>535637</v>
      </c>
      <c r="G22" s="161"/>
      <c r="H22" s="163">
        <v>106524</v>
      </c>
      <c r="I22" s="161"/>
      <c r="J22" s="163">
        <v>147984</v>
      </c>
    </row>
    <row r="23" spans="1:10" ht="21.75" customHeight="1">
      <c r="A23" s="32" t="s">
        <v>307</v>
      </c>
      <c r="B23" s="58"/>
      <c r="D23" s="13"/>
      <c r="E23" s="161"/>
      <c r="F23" s="13"/>
      <c r="G23" s="161"/>
      <c r="H23" s="163"/>
      <c r="I23" s="161"/>
      <c r="J23" s="163"/>
    </row>
    <row r="24" spans="1:10" ht="21.75" customHeight="1">
      <c r="A24" s="32" t="s">
        <v>220</v>
      </c>
      <c r="B24" s="58"/>
      <c r="D24" s="13"/>
      <c r="E24" s="161"/>
      <c r="F24" s="13"/>
      <c r="G24" s="161"/>
      <c r="H24" s="163"/>
      <c r="I24" s="161"/>
      <c r="J24" s="163"/>
    </row>
    <row r="25" spans="1:5" ht="21.75" customHeight="1">
      <c r="A25" s="32" t="s">
        <v>269</v>
      </c>
      <c r="B25" s="58"/>
      <c r="D25" s="188"/>
      <c r="E25" s="13"/>
    </row>
    <row r="26" spans="1:10" ht="23.25" customHeight="1">
      <c r="A26" s="58" t="s">
        <v>270</v>
      </c>
      <c r="D26" s="234">
        <v>72010</v>
      </c>
      <c r="F26" s="188">
        <v>285964</v>
      </c>
      <c r="G26" s="13"/>
      <c r="H26" s="152">
        <v>17481</v>
      </c>
      <c r="I26" s="13"/>
      <c r="J26" s="152">
        <v>-14682</v>
      </c>
    </row>
    <row r="27" spans="1:10" ht="23.25" customHeight="1">
      <c r="A27" s="32" t="s">
        <v>322</v>
      </c>
      <c r="D27" s="234"/>
      <c r="F27" s="188"/>
      <c r="G27" s="13"/>
      <c r="H27" s="152"/>
      <c r="I27" s="13"/>
      <c r="J27" s="152"/>
    </row>
    <row r="28" spans="1:10" ht="21.75" customHeight="1">
      <c r="A28" s="32" t="s">
        <v>323</v>
      </c>
      <c r="B28" s="58"/>
      <c r="D28" s="188">
        <v>-14767</v>
      </c>
      <c r="E28" s="13"/>
      <c r="F28" s="188">
        <v>24836</v>
      </c>
      <c r="G28" s="13"/>
      <c r="H28" s="188">
        <v>-14801</v>
      </c>
      <c r="I28" s="13"/>
      <c r="J28" s="188" t="s">
        <v>100</v>
      </c>
    </row>
    <row r="29" spans="1:10" ht="21.75" customHeight="1">
      <c r="A29" s="32" t="s">
        <v>308</v>
      </c>
      <c r="B29" s="58"/>
      <c r="D29" s="188">
        <v>10474</v>
      </c>
      <c r="E29" s="13"/>
      <c r="F29" s="188">
        <v>87044</v>
      </c>
      <c r="G29" s="13"/>
      <c r="H29" s="13">
        <v>791988</v>
      </c>
      <c r="I29" s="13"/>
      <c r="J29" s="13">
        <v>283066</v>
      </c>
    </row>
    <row r="30" spans="1:10" ht="21.75" customHeight="1">
      <c r="A30" s="32" t="s">
        <v>190</v>
      </c>
      <c r="B30" s="58"/>
      <c r="D30" s="13"/>
      <c r="E30" s="13"/>
      <c r="F30" s="13"/>
      <c r="G30" s="13"/>
      <c r="H30" s="13"/>
      <c r="I30" s="13"/>
      <c r="J30" s="13"/>
    </row>
    <row r="31" spans="1:10" ht="21.75" customHeight="1">
      <c r="A31" s="32" t="s">
        <v>155</v>
      </c>
      <c r="B31" s="58"/>
      <c r="D31" s="188">
        <v>57421</v>
      </c>
      <c r="E31" s="13"/>
      <c r="F31" s="188">
        <v>-730654</v>
      </c>
      <c r="G31" s="13"/>
      <c r="H31" s="178" t="s">
        <v>100</v>
      </c>
      <c r="I31" s="13"/>
      <c r="J31" s="178" t="s">
        <v>100</v>
      </c>
    </row>
    <row r="32" spans="1:2" ht="21.75" customHeight="1">
      <c r="A32" s="58" t="s">
        <v>169</v>
      </c>
      <c r="B32" s="58"/>
    </row>
    <row r="33" spans="1:10" ht="21.75" customHeight="1">
      <c r="A33" s="32" t="s">
        <v>170</v>
      </c>
      <c r="B33" s="58"/>
      <c r="C33" s="2" t="s">
        <v>194</v>
      </c>
      <c r="D33" s="188">
        <v>-5830637</v>
      </c>
      <c r="E33" s="13"/>
      <c r="F33" s="188">
        <v>-4907370</v>
      </c>
      <c r="G33" s="13"/>
      <c r="H33" s="178" t="s">
        <v>100</v>
      </c>
      <c r="I33" s="13"/>
      <c r="J33" s="178" t="s">
        <v>100</v>
      </c>
    </row>
    <row r="34" spans="1:10" ht="21.75" customHeight="1">
      <c r="A34" s="32" t="s">
        <v>130</v>
      </c>
      <c r="B34" s="58"/>
      <c r="D34" s="208">
        <v>1895322</v>
      </c>
      <c r="E34" s="13"/>
      <c r="F34" s="208">
        <v>6542501</v>
      </c>
      <c r="G34" s="13"/>
      <c r="H34" s="14">
        <v>-345606</v>
      </c>
      <c r="I34" s="13"/>
      <c r="J34" s="14">
        <v>1307367</v>
      </c>
    </row>
    <row r="35" spans="1:10" ht="21.75" customHeight="1">
      <c r="A35" s="58"/>
      <c r="B35" s="58"/>
      <c r="D35" s="13">
        <f>SUM(D9:D34)</f>
        <v>27728728</v>
      </c>
      <c r="E35" s="13"/>
      <c r="F35" s="13">
        <f>SUM(F9:F34)</f>
        <v>38828880</v>
      </c>
      <c r="G35" s="13"/>
      <c r="H35" s="13">
        <f>SUM(H9:H34)</f>
        <v>523014</v>
      </c>
      <c r="I35" s="13"/>
      <c r="J35" s="13">
        <f>SUM(J9:J34)</f>
        <v>1268518</v>
      </c>
    </row>
    <row r="36" spans="1:10" ht="21.75" customHeight="1">
      <c r="A36" s="6" t="s">
        <v>38</v>
      </c>
      <c r="B36" s="6"/>
      <c r="C36" s="172"/>
      <c r="H36" s="260"/>
      <c r="I36" s="260"/>
      <c r="J36" s="260"/>
    </row>
    <row r="37" spans="1:10" ht="21.75" customHeight="1">
      <c r="A37" s="6" t="s">
        <v>189</v>
      </c>
      <c r="B37" s="6"/>
      <c r="C37" s="172"/>
      <c r="H37" s="260"/>
      <c r="I37" s="260"/>
      <c r="J37" s="260"/>
    </row>
    <row r="38" spans="1:10" s="49" customFormat="1" ht="21.75" customHeight="1">
      <c r="A38" s="173"/>
      <c r="B38" s="173"/>
      <c r="C38" s="4"/>
      <c r="D38" s="3"/>
      <c r="E38" s="3"/>
      <c r="F38" s="3"/>
      <c r="G38" s="3"/>
      <c r="H38" s="265" t="s">
        <v>85</v>
      </c>
      <c r="I38" s="265"/>
      <c r="J38" s="265"/>
    </row>
    <row r="39" spans="1:10" ht="21" customHeight="1">
      <c r="A39" s="266"/>
      <c r="B39" s="266"/>
      <c r="C39" s="3"/>
      <c r="D39" s="254" t="s">
        <v>39</v>
      </c>
      <c r="E39" s="254"/>
      <c r="F39" s="254"/>
      <c r="G39" s="79"/>
      <c r="H39" s="254" t="s">
        <v>37</v>
      </c>
      <c r="I39" s="254"/>
      <c r="J39" s="254"/>
    </row>
    <row r="40" spans="1:10" ht="22.5" customHeight="1">
      <c r="A40" s="1"/>
      <c r="B40" s="1"/>
      <c r="C40" s="3"/>
      <c r="D40" s="256" t="s">
        <v>227</v>
      </c>
      <c r="E40" s="257"/>
      <c r="F40" s="257"/>
      <c r="G40" s="156"/>
      <c r="H40" s="256" t="s">
        <v>227</v>
      </c>
      <c r="I40" s="257"/>
      <c r="J40" s="257"/>
    </row>
    <row r="41" spans="1:10" ht="21" customHeight="1">
      <c r="A41" s="1"/>
      <c r="B41" s="1"/>
      <c r="C41" s="3"/>
      <c r="D41" s="258" t="s">
        <v>228</v>
      </c>
      <c r="E41" s="259"/>
      <c r="F41" s="259"/>
      <c r="G41" s="90"/>
      <c r="H41" s="258" t="s">
        <v>228</v>
      </c>
      <c r="I41" s="259"/>
      <c r="J41" s="259"/>
    </row>
    <row r="42" spans="1:10" ht="21" customHeight="1">
      <c r="A42" s="266"/>
      <c r="B42" s="266"/>
      <c r="C42" s="2" t="s">
        <v>1</v>
      </c>
      <c r="D42" s="141" t="s">
        <v>214</v>
      </c>
      <c r="E42" s="80"/>
      <c r="F42" s="141" t="s">
        <v>179</v>
      </c>
      <c r="G42" s="47"/>
      <c r="H42" s="141" t="s">
        <v>214</v>
      </c>
      <c r="I42" s="80"/>
      <c r="J42" s="141" t="s">
        <v>179</v>
      </c>
    </row>
    <row r="43" spans="1:10" ht="21.75" customHeight="1">
      <c r="A43" s="7" t="s">
        <v>86</v>
      </c>
      <c r="D43" s="267"/>
      <c r="E43" s="267"/>
      <c r="F43" s="267"/>
      <c r="G43" s="267"/>
      <c r="H43" s="267"/>
      <c r="I43" s="267"/>
      <c r="J43" s="267"/>
    </row>
    <row r="44" spans="1:10" ht="21.75" customHeight="1">
      <c r="A44" s="5" t="s">
        <v>28</v>
      </c>
      <c r="B44" s="5"/>
      <c r="D44" s="36"/>
      <c r="E44" s="36"/>
      <c r="F44" s="36"/>
      <c r="G44" s="36"/>
      <c r="H44" s="36"/>
      <c r="I44" s="36"/>
      <c r="J44" s="36"/>
    </row>
    <row r="45" spans="1:10" ht="21.75" customHeight="1">
      <c r="A45" s="32" t="s">
        <v>136</v>
      </c>
      <c r="D45" s="188">
        <v>-3072880</v>
      </c>
      <c r="E45" s="13"/>
      <c r="F45" s="188">
        <v>-1114404</v>
      </c>
      <c r="G45" s="13"/>
      <c r="H45" s="13">
        <v>-585746</v>
      </c>
      <c r="I45" s="13"/>
      <c r="J45" s="13">
        <v>487649</v>
      </c>
    </row>
    <row r="46" spans="1:10" ht="21.75" customHeight="1">
      <c r="A46" s="3" t="s">
        <v>3</v>
      </c>
      <c r="D46" s="188">
        <v>5398976</v>
      </c>
      <c r="E46" s="13"/>
      <c r="F46" s="188">
        <v>3184866</v>
      </c>
      <c r="G46" s="13"/>
      <c r="H46" s="36">
        <v>-634849</v>
      </c>
      <c r="I46" s="13"/>
      <c r="J46" s="36">
        <v>906988</v>
      </c>
    </row>
    <row r="47" spans="1:10" ht="21.75" customHeight="1">
      <c r="A47" s="32" t="s">
        <v>121</v>
      </c>
      <c r="D47" s="188">
        <v>-7534775</v>
      </c>
      <c r="E47" s="13"/>
      <c r="F47" s="188">
        <v>-5034592</v>
      </c>
      <c r="G47" s="13"/>
      <c r="H47" s="36">
        <v>-504099</v>
      </c>
      <c r="I47" s="13"/>
      <c r="J47" s="36">
        <v>-244485</v>
      </c>
    </row>
    <row r="48" spans="1:10" ht="21.75" customHeight="1">
      <c r="A48" s="3" t="s">
        <v>4</v>
      </c>
      <c r="D48" s="188">
        <v>-1949487</v>
      </c>
      <c r="E48" s="13"/>
      <c r="F48" s="188">
        <v>-1757981</v>
      </c>
      <c r="G48" s="13"/>
      <c r="H48" s="113">
        <v>38408</v>
      </c>
      <c r="I48" s="13"/>
      <c r="J48" s="113">
        <v>711322</v>
      </c>
    </row>
    <row r="49" spans="1:10" ht="21.75" customHeight="1">
      <c r="A49" s="3" t="s">
        <v>7</v>
      </c>
      <c r="D49" s="163">
        <v>-985964</v>
      </c>
      <c r="E49" s="13"/>
      <c r="F49" s="188">
        <v>179932</v>
      </c>
      <c r="G49" s="13"/>
      <c r="H49" s="13">
        <v>688</v>
      </c>
      <c r="I49" s="13"/>
      <c r="J49" s="13">
        <v>13278</v>
      </c>
    </row>
    <row r="50" spans="1:10" ht="21.75" customHeight="1">
      <c r="A50" s="3" t="s">
        <v>161</v>
      </c>
      <c r="D50" s="188">
        <v>-2757581</v>
      </c>
      <c r="E50" s="13"/>
      <c r="F50" s="188">
        <v>-1632195</v>
      </c>
      <c r="G50" s="13"/>
      <c r="H50" s="13">
        <v>211852</v>
      </c>
      <c r="I50" s="13"/>
      <c r="J50" s="13">
        <v>-99388</v>
      </c>
    </row>
    <row r="51" spans="1:10" ht="21.75" customHeight="1">
      <c r="A51" s="3" t="s">
        <v>12</v>
      </c>
      <c r="D51" s="188">
        <v>937411</v>
      </c>
      <c r="E51" s="36"/>
      <c r="F51" s="188">
        <v>2965447</v>
      </c>
      <c r="G51" s="36"/>
      <c r="H51" s="175">
        <v>663665</v>
      </c>
      <c r="I51" s="36"/>
      <c r="J51" s="175">
        <v>34338</v>
      </c>
    </row>
    <row r="52" spans="1:10" ht="21.75" customHeight="1">
      <c r="A52" s="32" t="s">
        <v>271</v>
      </c>
      <c r="D52" s="188">
        <v>-33903</v>
      </c>
      <c r="E52" s="36"/>
      <c r="F52" s="188">
        <v>-616433</v>
      </c>
      <c r="G52" s="36"/>
      <c r="H52" s="175">
        <v>11641</v>
      </c>
      <c r="I52" s="36"/>
      <c r="J52" s="175">
        <v>-32729</v>
      </c>
    </row>
    <row r="53" spans="1:10" ht="21.75" customHeight="1">
      <c r="A53" s="3" t="s">
        <v>32</v>
      </c>
      <c r="D53" s="163">
        <v>-3879642</v>
      </c>
      <c r="E53" s="13"/>
      <c r="F53" s="188">
        <v>-5218733</v>
      </c>
      <c r="G53" s="13"/>
      <c r="H53" s="176">
        <v>-28276</v>
      </c>
      <c r="I53" s="134"/>
      <c r="J53" s="176">
        <v>-1127190</v>
      </c>
    </row>
    <row r="54" spans="1:12" ht="21.75" customHeight="1">
      <c r="A54" s="4" t="s">
        <v>237</v>
      </c>
      <c r="B54" s="4"/>
      <c r="C54" s="12"/>
      <c r="D54" s="101">
        <f>SUM(D45:D53)+D35</f>
        <v>13850883</v>
      </c>
      <c r="E54" s="16"/>
      <c r="F54" s="101">
        <f>SUM(F45:F53)+F35</f>
        <v>29784787</v>
      </c>
      <c r="G54" s="13"/>
      <c r="H54" s="83">
        <f>SUM(H45:H53)+H35</f>
        <v>-303702</v>
      </c>
      <c r="I54" s="16"/>
      <c r="J54" s="83">
        <f>SUM(J45:J53)+J35</f>
        <v>1918301</v>
      </c>
      <c r="L54" s="13"/>
    </row>
    <row r="55" spans="1:10" ht="21.75" customHeight="1">
      <c r="A55" s="4"/>
      <c r="B55" s="4"/>
      <c r="C55" s="12"/>
      <c r="D55" s="57"/>
      <c r="E55" s="16"/>
      <c r="F55" s="57"/>
      <c r="G55" s="13"/>
      <c r="H55" s="57"/>
      <c r="I55" s="16"/>
      <c r="J55" s="57"/>
    </row>
    <row r="56" spans="1:10" ht="21.75" customHeight="1">
      <c r="A56" s="7" t="s">
        <v>29</v>
      </c>
      <c r="B56" s="7"/>
      <c r="C56" s="12"/>
      <c r="D56" s="13"/>
      <c r="E56" s="13"/>
      <c r="F56" s="13"/>
      <c r="G56" s="13"/>
      <c r="H56" s="13"/>
      <c r="I56" s="13"/>
      <c r="J56" s="13"/>
    </row>
    <row r="57" spans="1:10" ht="21.75" customHeight="1">
      <c r="A57" s="58" t="s">
        <v>20</v>
      </c>
      <c r="D57" s="188">
        <v>695311</v>
      </c>
      <c r="E57" s="36"/>
      <c r="F57" s="188">
        <v>477322</v>
      </c>
      <c r="G57" s="36"/>
      <c r="H57" s="36">
        <v>2377085</v>
      </c>
      <c r="I57" s="36"/>
      <c r="J57" s="36">
        <v>3147580</v>
      </c>
    </row>
    <row r="58" spans="1:10" ht="21.75" customHeight="1">
      <c r="A58" s="58" t="s">
        <v>50</v>
      </c>
      <c r="D58" s="188">
        <v>3481948</v>
      </c>
      <c r="E58" s="13"/>
      <c r="F58" s="188">
        <v>3649432</v>
      </c>
      <c r="G58" s="36"/>
      <c r="H58" s="36">
        <v>6494865</v>
      </c>
      <c r="I58" s="36"/>
      <c r="J58" s="36">
        <v>15253762</v>
      </c>
    </row>
    <row r="59" spans="1:10" ht="21.75" customHeight="1">
      <c r="A59" s="32" t="s">
        <v>40</v>
      </c>
      <c r="D59" s="188" t="s">
        <v>100</v>
      </c>
      <c r="E59" s="13"/>
      <c r="F59" s="188" t="s">
        <v>100</v>
      </c>
      <c r="G59" s="36"/>
      <c r="H59" s="163">
        <v>-13938400</v>
      </c>
      <c r="I59" s="36"/>
      <c r="J59" s="163">
        <v>-10040098</v>
      </c>
    </row>
    <row r="60" spans="1:10" ht="21.75" customHeight="1">
      <c r="A60" s="31" t="s">
        <v>297</v>
      </c>
      <c r="D60" s="188">
        <v>-197369</v>
      </c>
      <c r="E60" s="13"/>
      <c r="F60" s="188" t="s">
        <v>100</v>
      </c>
      <c r="G60" s="36"/>
      <c r="H60" s="188" t="s">
        <v>100</v>
      </c>
      <c r="I60" s="36"/>
      <c r="J60" s="188" t="s">
        <v>100</v>
      </c>
    </row>
    <row r="61" spans="1:10" ht="21.75" customHeight="1">
      <c r="A61" s="31" t="s">
        <v>272</v>
      </c>
      <c r="D61" s="188">
        <v>2982753</v>
      </c>
      <c r="E61" s="13"/>
      <c r="F61" s="188">
        <v>1710383</v>
      </c>
      <c r="G61" s="36"/>
      <c r="H61" s="178" t="s">
        <v>100</v>
      </c>
      <c r="I61" s="36"/>
      <c r="J61" s="178" t="s">
        <v>100</v>
      </c>
    </row>
    <row r="62" spans="1:10" ht="21.75" customHeight="1">
      <c r="A62" s="58" t="s">
        <v>273</v>
      </c>
      <c r="D62" s="188">
        <v>-12363767</v>
      </c>
      <c r="E62" s="36"/>
      <c r="F62" s="188">
        <v>-6704803</v>
      </c>
      <c r="G62" s="36"/>
      <c r="H62" s="134">
        <v>-14005437</v>
      </c>
      <c r="I62" s="36"/>
      <c r="J62" s="134">
        <v>-13274924</v>
      </c>
    </row>
    <row r="63" spans="1:10" ht="21.75" customHeight="1">
      <c r="A63" s="58" t="s">
        <v>274</v>
      </c>
      <c r="D63" s="188">
        <v>12016282</v>
      </c>
      <c r="E63" s="36"/>
      <c r="F63" s="188">
        <v>4273502</v>
      </c>
      <c r="G63" s="36"/>
      <c r="H63" s="174" t="s">
        <v>100</v>
      </c>
      <c r="I63" s="36"/>
      <c r="J63" s="174" t="s">
        <v>100</v>
      </c>
    </row>
    <row r="64" spans="1:10" ht="21.75" customHeight="1">
      <c r="A64" s="32" t="s">
        <v>218</v>
      </c>
      <c r="C64" s="2">
        <v>3</v>
      </c>
      <c r="D64" s="188">
        <v>-1825172</v>
      </c>
      <c r="E64" s="36"/>
      <c r="F64" s="188">
        <v>-207748</v>
      </c>
      <c r="G64" s="36"/>
      <c r="H64" s="174" t="s">
        <v>100</v>
      </c>
      <c r="I64" s="36"/>
      <c r="J64" s="174" t="s">
        <v>100</v>
      </c>
    </row>
    <row r="65" spans="1:10" ht="21.75" customHeight="1">
      <c r="A65" s="32" t="s">
        <v>45</v>
      </c>
      <c r="D65" s="188" t="s">
        <v>100</v>
      </c>
      <c r="E65" s="13"/>
      <c r="F65" s="188" t="s">
        <v>100</v>
      </c>
      <c r="G65" s="13"/>
      <c r="H65" s="163">
        <v>-2565666</v>
      </c>
      <c r="I65" s="13"/>
      <c r="J65" s="163">
        <v>16639919</v>
      </c>
    </row>
    <row r="66" spans="1:10" ht="21.75" customHeight="1">
      <c r="A66" s="32" t="s">
        <v>275</v>
      </c>
      <c r="D66" s="174"/>
      <c r="E66" s="13"/>
      <c r="F66" s="174"/>
      <c r="G66" s="13"/>
      <c r="H66" s="163"/>
      <c r="I66" s="13"/>
      <c r="J66" s="163"/>
    </row>
    <row r="67" spans="1:10" ht="21.75" customHeight="1">
      <c r="A67" s="32" t="s">
        <v>191</v>
      </c>
      <c r="D67" s="23">
        <v>-19165129</v>
      </c>
      <c r="E67" s="36"/>
      <c r="F67" s="23">
        <v>-14408881</v>
      </c>
      <c r="G67" s="36"/>
      <c r="H67" s="36">
        <v>-1064072</v>
      </c>
      <c r="I67" s="36"/>
      <c r="J67" s="36">
        <v>-714249</v>
      </c>
    </row>
    <row r="68" spans="1:10" ht="21.75" customHeight="1">
      <c r="A68" s="32" t="s">
        <v>298</v>
      </c>
      <c r="D68" s="23"/>
      <c r="E68" s="36"/>
      <c r="F68" s="23"/>
      <c r="G68" s="36"/>
      <c r="H68" s="36"/>
      <c r="I68" s="36"/>
      <c r="J68" s="36"/>
    </row>
    <row r="69" spans="1:10" ht="21.75" customHeight="1">
      <c r="A69" s="32" t="s">
        <v>191</v>
      </c>
      <c r="D69" s="134">
        <v>273458</v>
      </c>
      <c r="E69" s="13"/>
      <c r="F69" s="134">
        <v>212880</v>
      </c>
      <c r="G69" s="13"/>
      <c r="H69" s="13">
        <v>2017</v>
      </c>
      <c r="I69" s="13"/>
      <c r="J69" s="13">
        <v>341702</v>
      </c>
    </row>
    <row r="70" spans="1:10" ht="21.75" customHeight="1">
      <c r="A70" s="58" t="s">
        <v>276</v>
      </c>
      <c r="C70" s="3"/>
      <c r="D70" s="234">
        <v>-42220</v>
      </c>
      <c r="E70" s="234"/>
      <c r="F70" s="234">
        <v>-147139</v>
      </c>
      <c r="G70" s="234"/>
      <c r="H70" s="234">
        <v>-2133</v>
      </c>
      <c r="I70" s="234"/>
      <c r="J70" s="234">
        <v>-2482</v>
      </c>
    </row>
    <row r="71" spans="1:10" ht="21.75" customHeight="1">
      <c r="A71" s="6" t="s">
        <v>38</v>
      </c>
      <c r="B71" s="6"/>
      <c r="C71" s="172"/>
      <c r="H71" s="260"/>
      <c r="I71" s="260"/>
      <c r="J71" s="260"/>
    </row>
    <row r="72" spans="1:10" ht="21.75" customHeight="1">
      <c r="A72" s="6" t="s">
        <v>189</v>
      </c>
      <c r="B72" s="6"/>
      <c r="C72" s="172"/>
      <c r="H72" s="260"/>
      <c r="I72" s="260"/>
      <c r="J72" s="260"/>
    </row>
    <row r="73" spans="1:10" s="49" customFormat="1" ht="21.75" customHeight="1">
      <c r="A73" s="173"/>
      <c r="B73" s="173"/>
      <c r="C73" s="4"/>
      <c r="D73" s="3"/>
      <c r="E73" s="3"/>
      <c r="F73" s="3"/>
      <c r="G73" s="3"/>
      <c r="H73" s="265" t="s">
        <v>85</v>
      </c>
      <c r="I73" s="265"/>
      <c r="J73" s="265"/>
    </row>
    <row r="74" spans="1:10" ht="22.5" customHeight="1">
      <c r="A74" s="266"/>
      <c r="B74" s="266"/>
      <c r="C74" s="3"/>
      <c r="D74" s="254" t="s">
        <v>39</v>
      </c>
      <c r="E74" s="254"/>
      <c r="F74" s="254"/>
      <c r="G74" s="79"/>
      <c r="H74" s="254" t="s">
        <v>37</v>
      </c>
      <c r="I74" s="254"/>
      <c r="J74" s="254"/>
    </row>
    <row r="75" spans="1:10" ht="22.5" customHeight="1">
      <c r="A75" s="1"/>
      <c r="B75" s="1"/>
      <c r="C75" s="3"/>
      <c r="D75" s="256" t="s">
        <v>227</v>
      </c>
      <c r="E75" s="257"/>
      <c r="F75" s="257"/>
      <c r="G75" s="156"/>
      <c r="H75" s="256" t="s">
        <v>227</v>
      </c>
      <c r="I75" s="257"/>
      <c r="J75" s="257"/>
    </row>
    <row r="76" spans="1:10" ht="22.5" customHeight="1">
      <c r="A76" s="1"/>
      <c r="B76" s="1"/>
      <c r="C76" s="3"/>
      <c r="D76" s="258" t="s">
        <v>228</v>
      </c>
      <c r="E76" s="259"/>
      <c r="F76" s="259"/>
      <c r="G76" s="90"/>
      <c r="H76" s="258" t="s">
        <v>228</v>
      </c>
      <c r="I76" s="259"/>
      <c r="J76" s="259"/>
    </row>
    <row r="77" spans="1:10" ht="22.5" customHeight="1">
      <c r="A77" s="266"/>
      <c r="B77" s="266"/>
      <c r="C77" s="2" t="s">
        <v>1</v>
      </c>
      <c r="D77" s="141" t="s">
        <v>214</v>
      </c>
      <c r="E77" s="80"/>
      <c r="F77" s="141" t="s">
        <v>179</v>
      </c>
      <c r="G77" s="47"/>
      <c r="H77" s="141" t="s">
        <v>214</v>
      </c>
      <c r="I77" s="80"/>
      <c r="J77" s="141" t="s">
        <v>179</v>
      </c>
    </row>
    <row r="78" spans="1:10" ht="21.75" customHeight="1">
      <c r="A78" s="7" t="s">
        <v>216</v>
      </c>
      <c r="B78" s="1"/>
      <c r="D78" s="47"/>
      <c r="E78" s="80"/>
      <c r="F78" s="47"/>
      <c r="G78" s="47"/>
      <c r="H78" s="47"/>
      <c r="I78" s="80"/>
      <c r="J78" s="47"/>
    </row>
    <row r="79" spans="1:10" ht="21.75" customHeight="1">
      <c r="A79" s="32" t="s">
        <v>299</v>
      </c>
      <c r="D79" s="134">
        <v>10</v>
      </c>
      <c r="E79" s="134"/>
      <c r="F79" s="177" t="s">
        <v>100</v>
      </c>
      <c r="G79" s="13"/>
      <c r="H79" s="13">
        <v>3</v>
      </c>
      <c r="I79" s="13"/>
      <c r="J79" s="13">
        <v>233</v>
      </c>
    </row>
    <row r="80" spans="1:10" ht="21.75" customHeight="1">
      <c r="A80" s="32" t="s">
        <v>131</v>
      </c>
      <c r="D80" s="134">
        <v>-721</v>
      </c>
      <c r="E80" s="134"/>
      <c r="F80" s="134">
        <v>-187835</v>
      </c>
      <c r="G80" s="13"/>
      <c r="H80" s="177" t="s">
        <v>100</v>
      </c>
      <c r="I80" s="13"/>
      <c r="J80" s="177" t="s">
        <v>100</v>
      </c>
    </row>
    <row r="81" spans="1:10" ht="21.75" customHeight="1">
      <c r="A81" s="58" t="s">
        <v>277</v>
      </c>
      <c r="D81" s="177" t="s">
        <v>100</v>
      </c>
      <c r="E81" s="134"/>
      <c r="F81" s="177" t="s">
        <v>100</v>
      </c>
      <c r="H81" s="8">
        <v>2324</v>
      </c>
      <c r="J81" s="177" t="s">
        <v>100</v>
      </c>
    </row>
    <row r="82" spans="1:10" ht="21.75" customHeight="1">
      <c r="A82" s="4" t="s">
        <v>238</v>
      </c>
      <c r="B82" s="4"/>
      <c r="C82" s="12"/>
      <c r="D82" s="101">
        <f>SUM(D57:D70)+SUM(D79:E81)</f>
        <v>-14144616</v>
      </c>
      <c r="E82" s="16"/>
      <c r="F82" s="101">
        <f>SUM(F57:F70)+SUM(F79:G81)</f>
        <v>-11332887</v>
      </c>
      <c r="G82" s="16"/>
      <c r="H82" s="101">
        <f>SUM(H57:H70)+SUM(H79:I81)</f>
        <v>-22699414</v>
      </c>
      <c r="I82" s="16"/>
      <c r="J82" s="101">
        <f>SUM(J57:J70)+SUM(J79:J81)</f>
        <v>11351443</v>
      </c>
    </row>
    <row r="83" spans="1:10" ht="11.25" customHeight="1">
      <c r="A83" s="4"/>
      <c r="B83" s="4"/>
      <c r="C83" s="12"/>
      <c r="D83" s="57"/>
      <c r="E83" s="16"/>
      <c r="F83" s="57"/>
      <c r="G83" s="16"/>
      <c r="H83" s="57"/>
      <c r="I83" s="16"/>
      <c r="J83" s="57"/>
    </row>
    <row r="84" spans="1:10" ht="21.75" customHeight="1">
      <c r="A84" s="7" t="s">
        <v>30</v>
      </c>
      <c r="B84" s="7"/>
      <c r="C84" s="12"/>
      <c r="D84" s="36"/>
      <c r="E84" s="36"/>
      <c r="F84" s="36"/>
      <c r="G84" s="36"/>
      <c r="H84" s="36"/>
      <c r="I84" s="36"/>
      <c r="J84" s="36"/>
    </row>
    <row r="85" spans="1:10" ht="21.75" customHeight="1">
      <c r="A85" s="58" t="s">
        <v>278</v>
      </c>
      <c r="D85" s="23">
        <v>-9305644</v>
      </c>
      <c r="E85" s="36"/>
      <c r="F85" s="23">
        <v>-7808696</v>
      </c>
      <c r="G85" s="36"/>
      <c r="H85" s="36">
        <v>-3194481</v>
      </c>
      <c r="I85" s="36"/>
      <c r="J85" s="36">
        <v>-2837275</v>
      </c>
    </row>
    <row r="86" spans="1:10" ht="21.75" customHeight="1">
      <c r="A86" s="58" t="s">
        <v>310</v>
      </c>
      <c r="D86" s="23"/>
      <c r="E86" s="36"/>
      <c r="F86" s="23"/>
      <c r="G86" s="36"/>
      <c r="H86" s="36"/>
      <c r="I86" s="36"/>
      <c r="J86" s="36"/>
    </row>
    <row r="87" spans="1:10" ht="21.75" customHeight="1">
      <c r="A87" s="32" t="s">
        <v>279</v>
      </c>
      <c r="D87" s="134">
        <v>-5261585</v>
      </c>
      <c r="E87" s="13"/>
      <c r="F87" s="134">
        <v>-35552020</v>
      </c>
      <c r="G87" s="13"/>
      <c r="H87" s="162">
        <v>0</v>
      </c>
      <c r="I87" s="13"/>
      <c r="J87" s="162">
        <v>-7132158</v>
      </c>
    </row>
    <row r="88" spans="1:10" ht="21.75" customHeight="1">
      <c r="A88" s="32" t="s">
        <v>280</v>
      </c>
      <c r="D88" s="23">
        <v>-9651426</v>
      </c>
      <c r="E88" s="36"/>
      <c r="F88" s="23">
        <v>11035</v>
      </c>
      <c r="G88" s="36"/>
      <c r="H88" s="163">
        <v>-3038859</v>
      </c>
      <c r="I88" s="36"/>
      <c r="J88" s="163">
        <v>-3729390</v>
      </c>
    </row>
    <row r="89" spans="1:10" ht="21.75" customHeight="1">
      <c r="A89" s="32" t="s">
        <v>314</v>
      </c>
      <c r="D89" s="182">
        <v>268868</v>
      </c>
      <c r="E89" s="36"/>
      <c r="F89" s="182">
        <v>29322</v>
      </c>
      <c r="G89" s="36"/>
      <c r="H89" s="162">
        <v>0</v>
      </c>
      <c r="I89" s="36"/>
      <c r="J89" s="162">
        <v>0</v>
      </c>
    </row>
    <row r="90" spans="1:10" ht="21.75" customHeight="1">
      <c r="A90" s="32" t="s">
        <v>281</v>
      </c>
      <c r="D90" s="182"/>
      <c r="E90" s="36"/>
      <c r="F90" s="182"/>
      <c r="G90" s="36"/>
      <c r="H90" s="162"/>
      <c r="I90" s="36"/>
      <c r="J90" s="162"/>
    </row>
    <row r="91" spans="1:10" ht="21.75" customHeight="1">
      <c r="A91" s="58" t="s">
        <v>282</v>
      </c>
      <c r="D91" s="182">
        <v>-14434</v>
      </c>
      <c r="E91" s="36"/>
      <c r="F91" s="182">
        <v>-13099</v>
      </c>
      <c r="G91" s="36"/>
      <c r="H91" s="162">
        <v>0</v>
      </c>
      <c r="I91" s="36"/>
      <c r="J91" s="162">
        <v>0</v>
      </c>
    </row>
    <row r="92" spans="1:10" ht="21.75" customHeight="1">
      <c r="A92" s="58" t="s">
        <v>199</v>
      </c>
      <c r="D92" s="182">
        <v>5596183</v>
      </c>
      <c r="E92" s="13"/>
      <c r="F92" s="182">
        <v>34715508</v>
      </c>
      <c r="G92" s="13"/>
      <c r="H92" s="162">
        <v>0</v>
      </c>
      <c r="I92" s="13"/>
      <c r="J92" s="162">
        <v>0</v>
      </c>
    </row>
    <row r="93" spans="1:10" ht="21.75" customHeight="1">
      <c r="A93" s="58" t="s">
        <v>283</v>
      </c>
      <c r="D93" s="182">
        <v>-11441492</v>
      </c>
      <c r="E93" s="36"/>
      <c r="F93" s="182">
        <v>-24053929</v>
      </c>
      <c r="G93" s="36"/>
      <c r="H93" s="163">
        <v>-1849200</v>
      </c>
      <c r="I93" s="36"/>
      <c r="J93" s="163">
        <v>-616400</v>
      </c>
    </row>
    <row r="94" spans="1:10" ht="21.75" customHeight="1">
      <c r="A94" s="32" t="s">
        <v>46</v>
      </c>
      <c r="D94" s="162">
        <v>0</v>
      </c>
      <c r="E94" s="36"/>
      <c r="F94" s="182">
        <v>48335498</v>
      </c>
      <c r="G94" s="36"/>
      <c r="H94" s="162">
        <v>0</v>
      </c>
      <c r="I94" s="36"/>
      <c r="J94" s="163">
        <v>9060000</v>
      </c>
    </row>
    <row r="95" spans="1:10" ht="21.75" customHeight="1">
      <c r="A95" s="32" t="s">
        <v>284</v>
      </c>
      <c r="D95" s="182">
        <v>-2000000</v>
      </c>
      <c r="E95" s="36"/>
      <c r="F95" s="182">
        <v>-16885878</v>
      </c>
      <c r="G95" s="36"/>
      <c r="H95" s="163">
        <v>-2000000</v>
      </c>
      <c r="I95" s="36"/>
      <c r="J95" s="163">
        <v>-6060000</v>
      </c>
    </row>
    <row r="96" spans="1:10" ht="21.75" customHeight="1">
      <c r="A96" s="32" t="s">
        <v>300</v>
      </c>
      <c r="D96" s="182"/>
      <c r="E96" s="36"/>
      <c r="F96" s="182"/>
      <c r="G96" s="36"/>
      <c r="H96" s="163"/>
      <c r="I96" s="36"/>
      <c r="J96" s="163"/>
    </row>
    <row r="97" spans="1:10" ht="21.75" customHeight="1">
      <c r="A97" s="32" t="s">
        <v>313</v>
      </c>
      <c r="C97" s="2">
        <v>13</v>
      </c>
      <c r="D97" s="182">
        <v>15000000</v>
      </c>
      <c r="E97" s="36"/>
      <c r="F97" s="162" t="s">
        <v>100</v>
      </c>
      <c r="G97" s="36"/>
      <c r="H97" s="182">
        <v>15000000</v>
      </c>
      <c r="I97" s="36"/>
      <c r="J97" s="162" t="s">
        <v>100</v>
      </c>
    </row>
    <row r="98" spans="1:10" ht="21.75" customHeight="1">
      <c r="A98" s="32" t="s">
        <v>285</v>
      </c>
      <c r="D98" s="182">
        <v>-351623</v>
      </c>
      <c r="E98" s="36"/>
      <c r="F98" s="182">
        <v>-323555</v>
      </c>
      <c r="G98" s="36"/>
      <c r="H98" s="113">
        <v>-87567</v>
      </c>
      <c r="I98" s="36"/>
      <c r="J98" s="113">
        <v>-19955</v>
      </c>
    </row>
    <row r="99" spans="1:10" ht="21.75" customHeight="1">
      <c r="A99" s="32" t="s">
        <v>202</v>
      </c>
      <c r="D99" s="182">
        <v>20171864</v>
      </c>
      <c r="E99" s="36"/>
      <c r="F99" s="182">
        <v>80921</v>
      </c>
      <c r="G99" s="36"/>
      <c r="H99" s="182">
        <v>21704327</v>
      </c>
      <c r="I99" s="36"/>
      <c r="J99" s="162" t="s">
        <v>100</v>
      </c>
    </row>
    <row r="100" spans="1:10" ht="21.75" customHeight="1">
      <c r="A100" s="32" t="s">
        <v>200</v>
      </c>
      <c r="D100" s="182"/>
      <c r="E100" s="36"/>
      <c r="F100" s="182"/>
      <c r="G100" s="36"/>
      <c r="H100" s="13"/>
      <c r="I100" s="36"/>
      <c r="J100" s="13"/>
    </row>
    <row r="101" spans="1:10" ht="21.75" customHeight="1">
      <c r="A101" s="32" t="s">
        <v>201</v>
      </c>
      <c r="D101" s="182">
        <v>-7411561</v>
      </c>
      <c r="E101" s="36"/>
      <c r="F101" s="182">
        <v>-7018475</v>
      </c>
      <c r="G101" s="36"/>
      <c r="H101" s="170">
        <v>-7784353</v>
      </c>
      <c r="I101" s="36"/>
      <c r="J101" s="170">
        <v>-7355500</v>
      </c>
    </row>
    <row r="102" spans="1:10" ht="21.75" customHeight="1">
      <c r="A102" s="32" t="s">
        <v>286</v>
      </c>
      <c r="D102" s="182">
        <v>-2220997</v>
      </c>
      <c r="E102" s="36"/>
      <c r="F102" s="182">
        <v>-2316784</v>
      </c>
      <c r="G102" s="36"/>
      <c r="H102" s="162">
        <v>0</v>
      </c>
      <c r="I102" s="36"/>
      <c r="J102" s="162" t="s">
        <v>100</v>
      </c>
    </row>
    <row r="103" spans="1:10" ht="21.75" customHeight="1">
      <c r="A103" s="32" t="s">
        <v>320</v>
      </c>
      <c r="D103" s="186">
        <v>-114406</v>
      </c>
      <c r="E103" s="36"/>
      <c r="F103" s="123">
        <v>0</v>
      </c>
      <c r="G103" s="36"/>
      <c r="H103" s="123">
        <v>0</v>
      </c>
      <c r="I103" s="36"/>
      <c r="J103" s="123" t="s">
        <v>100</v>
      </c>
    </row>
    <row r="104" spans="1:10" ht="21.75" customHeight="1">
      <c r="A104" s="4" t="s">
        <v>239</v>
      </c>
      <c r="B104" s="4"/>
      <c r="C104" s="12"/>
      <c r="D104" s="83">
        <f>SUM(D85:D103)</f>
        <v>-6736253</v>
      </c>
      <c r="E104" s="16"/>
      <c r="F104" s="101">
        <f>SUM(F85:F102)</f>
        <v>-10800152</v>
      </c>
      <c r="G104" s="16"/>
      <c r="H104" s="83">
        <f>SUM(H85:H102)</f>
        <v>18749867</v>
      </c>
      <c r="I104" s="16"/>
      <c r="J104" s="83">
        <f>SUM(J85:J102)</f>
        <v>-18690678</v>
      </c>
    </row>
    <row r="105" spans="1:10" ht="21.75" customHeight="1">
      <c r="A105" s="4"/>
      <c r="B105" s="4"/>
      <c r="C105" s="12"/>
      <c r="D105" s="57"/>
      <c r="E105" s="16"/>
      <c r="F105" s="57"/>
      <c r="G105" s="16"/>
      <c r="H105" s="57"/>
      <c r="I105" s="16"/>
      <c r="J105" s="57"/>
    </row>
    <row r="106" spans="1:10" ht="21.75" customHeight="1">
      <c r="A106" s="6" t="s">
        <v>38</v>
      </c>
      <c r="B106" s="6"/>
      <c r="C106" s="172"/>
      <c r="H106" s="260"/>
      <c r="I106" s="260"/>
      <c r="J106" s="260"/>
    </row>
    <row r="107" spans="1:10" s="49" customFormat="1" ht="21.75" customHeight="1">
      <c r="A107" s="6" t="s">
        <v>189</v>
      </c>
      <c r="B107" s="6"/>
      <c r="C107" s="172"/>
      <c r="D107" s="3"/>
      <c r="E107" s="3"/>
      <c r="F107" s="3"/>
      <c r="G107" s="3"/>
      <c r="H107" s="260"/>
      <c r="I107" s="260"/>
      <c r="J107" s="260"/>
    </row>
    <row r="108" spans="1:10" ht="21.75" customHeight="1">
      <c r="A108" s="173"/>
      <c r="B108" s="173"/>
      <c r="C108" s="4"/>
      <c r="H108" s="265" t="s">
        <v>85</v>
      </c>
      <c r="I108" s="265"/>
      <c r="J108" s="265"/>
    </row>
    <row r="109" spans="1:10" ht="23.25" customHeight="1">
      <c r="A109" s="266"/>
      <c r="B109" s="266"/>
      <c r="C109" s="3"/>
      <c r="D109" s="254" t="s">
        <v>39</v>
      </c>
      <c r="E109" s="254"/>
      <c r="F109" s="254"/>
      <c r="G109" s="79"/>
      <c r="H109" s="254" t="s">
        <v>37</v>
      </c>
      <c r="I109" s="254"/>
      <c r="J109" s="254"/>
    </row>
    <row r="110" spans="1:10" ht="23.25" customHeight="1">
      <c r="A110" s="1"/>
      <c r="B110" s="1"/>
      <c r="C110" s="3"/>
      <c r="D110" s="256" t="s">
        <v>227</v>
      </c>
      <c r="E110" s="257"/>
      <c r="F110" s="257"/>
      <c r="G110" s="156"/>
      <c r="H110" s="256" t="s">
        <v>227</v>
      </c>
      <c r="I110" s="257"/>
      <c r="J110" s="257"/>
    </row>
    <row r="111" spans="1:10" ht="23.25" customHeight="1">
      <c r="A111" s="1"/>
      <c r="B111" s="1"/>
      <c r="C111" s="3"/>
      <c r="D111" s="258" t="s">
        <v>228</v>
      </c>
      <c r="E111" s="259"/>
      <c r="F111" s="259"/>
      <c r="G111" s="90"/>
      <c r="H111" s="258" t="s">
        <v>228</v>
      </c>
      <c r="I111" s="259"/>
      <c r="J111" s="259"/>
    </row>
    <row r="112" spans="1:10" ht="23.25" customHeight="1">
      <c r="A112" s="266"/>
      <c r="B112" s="266"/>
      <c r="D112" s="141" t="s">
        <v>214</v>
      </c>
      <c r="E112" s="80"/>
      <c r="F112" s="141" t="s">
        <v>179</v>
      </c>
      <c r="G112" s="47"/>
      <c r="H112" s="141" t="s">
        <v>214</v>
      </c>
      <c r="I112" s="80"/>
      <c r="J112" s="141" t="s">
        <v>179</v>
      </c>
    </row>
    <row r="113" spans="1:10" ht="23.25" customHeight="1">
      <c r="A113" s="58" t="s">
        <v>317</v>
      </c>
      <c r="B113" s="1"/>
      <c r="D113" s="95"/>
      <c r="E113" s="80"/>
      <c r="F113" s="95"/>
      <c r="G113" s="47"/>
      <c r="H113" s="95"/>
      <c r="I113" s="80"/>
      <c r="J113" s="95"/>
    </row>
    <row r="114" spans="1:10" ht="23.25" customHeight="1">
      <c r="A114" s="58" t="s">
        <v>287</v>
      </c>
      <c r="B114" s="58"/>
      <c r="D114" s="182">
        <f>D54+D82+D104</f>
        <v>-7029986</v>
      </c>
      <c r="E114" s="80"/>
      <c r="F114" s="182">
        <f>F54+F82+F104</f>
        <v>7651748</v>
      </c>
      <c r="G114" s="216"/>
      <c r="H114" s="182">
        <f>H54+H82+H104</f>
        <v>-4253249</v>
      </c>
      <c r="I114" s="216"/>
      <c r="J114" s="182">
        <f>J54+J82+J104</f>
        <v>-5420934</v>
      </c>
    </row>
    <row r="115" spans="1:10" ht="23.25" customHeight="1">
      <c r="A115" s="3" t="s">
        <v>288</v>
      </c>
      <c r="D115" s="95"/>
      <c r="E115" s="80"/>
      <c r="F115" s="215"/>
      <c r="G115" s="216"/>
      <c r="H115" s="215"/>
      <c r="I115" s="216"/>
      <c r="J115" s="215"/>
    </row>
    <row r="116" spans="1:10" ht="23.25" customHeight="1">
      <c r="A116" s="3" t="s">
        <v>289</v>
      </c>
      <c r="D116" s="247">
        <v>-416286</v>
      </c>
      <c r="E116" s="80"/>
      <c r="F116" s="186">
        <v>-357306</v>
      </c>
      <c r="G116" s="13"/>
      <c r="H116" s="167">
        <v>-5076</v>
      </c>
      <c r="I116" s="13"/>
      <c r="J116" s="167">
        <v>-17732</v>
      </c>
    </row>
    <row r="117" spans="1:10" ht="23.25" customHeight="1">
      <c r="A117" s="4" t="s">
        <v>316</v>
      </c>
      <c r="B117" s="4"/>
      <c r="D117" s="16">
        <f>SUM(D114:D116)</f>
        <v>-7446272</v>
      </c>
      <c r="E117" s="16"/>
      <c r="F117" s="16">
        <f>SUM(F114:F116)</f>
        <v>7294442</v>
      </c>
      <c r="G117" s="16"/>
      <c r="H117" s="16">
        <f>SUM(H114:H116)</f>
        <v>-4258325</v>
      </c>
      <c r="I117" s="16"/>
      <c r="J117" s="16">
        <f>SUM(J114:J116)</f>
        <v>-5438666</v>
      </c>
    </row>
    <row r="118" spans="1:10" ht="23.25" customHeight="1">
      <c r="A118" s="3" t="s">
        <v>290</v>
      </c>
      <c r="D118" s="182">
        <v>30973673</v>
      </c>
      <c r="E118" s="36"/>
      <c r="F118" s="182">
        <v>32387481</v>
      </c>
      <c r="G118" s="36"/>
      <c r="H118" s="36">
        <v>9060731</v>
      </c>
      <c r="I118" s="36"/>
      <c r="J118" s="14">
        <v>17393118</v>
      </c>
    </row>
    <row r="119" spans="1:11" ht="23.25" customHeight="1" thickBot="1">
      <c r="A119" s="4" t="s">
        <v>291</v>
      </c>
      <c r="B119" s="4"/>
      <c r="D119" s="15">
        <f>SUM(D117:D118)</f>
        <v>23527401</v>
      </c>
      <c r="E119" s="16"/>
      <c r="F119" s="15">
        <f>SUM(F117:F118)</f>
        <v>39681923</v>
      </c>
      <c r="G119" s="16"/>
      <c r="H119" s="15">
        <f>SUM(H117:H118)</f>
        <v>4802406</v>
      </c>
      <c r="I119" s="16"/>
      <c r="J119" s="15">
        <f>SUM(J117:J118)</f>
        <v>11954452</v>
      </c>
      <c r="K119" s="13"/>
    </row>
    <row r="120" spans="1:10" ht="23.25" customHeight="1" thickTop="1">
      <c r="A120" s="58"/>
      <c r="B120" s="58"/>
      <c r="D120" s="95"/>
      <c r="E120" s="80"/>
      <c r="F120" s="95"/>
      <c r="G120" s="47"/>
      <c r="H120" s="95"/>
      <c r="I120" s="80"/>
      <c r="J120" s="95"/>
    </row>
    <row r="121" spans="1:10" ht="21.75" customHeight="1">
      <c r="A121" s="7" t="s">
        <v>52</v>
      </c>
      <c r="B121" s="7"/>
      <c r="C121" s="12"/>
      <c r="D121" s="36"/>
      <c r="E121" s="36"/>
      <c r="F121" s="36"/>
      <c r="G121" s="36"/>
      <c r="H121" s="36"/>
      <c r="I121" s="36"/>
      <c r="J121" s="36"/>
    </row>
    <row r="122" spans="1:10" ht="21.75" customHeight="1">
      <c r="A122" s="179" t="s">
        <v>133</v>
      </c>
      <c r="B122" s="4" t="s">
        <v>212</v>
      </c>
      <c r="C122" s="12"/>
      <c r="D122" s="13"/>
      <c r="E122" s="13"/>
      <c r="F122" s="13"/>
      <c r="G122" s="13"/>
      <c r="H122" s="13"/>
      <c r="I122" s="13"/>
      <c r="J122" s="13"/>
    </row>
    <row r="123" spans="2:10" ht="21.75" customHeight="1">
      <c r="B123" s="32" t="s">
        <v>72</v>
      </c>
      <c r="D123" s="13"/>
      <c r="E123" s="13"/>
      <c r="F123" s="13"/>
      <c r="G123" s="13"/>
      <c r="H123" s="13"/>
      <c r="I123" s="13"/>
      <c r="J123" s="13"/>
    </row>
    <row r="124" spans="2:10" ht="21.75" customHeight="1">
      <c r="B124" s="32" t="s">
        <v>2</v>
      </c>
      <c r="D124" s="13">
        <v>26796922</v>
      </c>
      <c r="E124" s="13"/>
      <c r="F124" s="13">
        <v>42878852</v>
      </c>
      <c r="G124" s="13"/>
      <c r="H124" s="135">
        <v>4805315</v>
      </c>
      <c r="I124" s="13"/>
      <c r="J124" s="135">
        <v>11962179</v>
      </c>
    </row>
    <row r="125" spans="2:10" ht="21.75" customHeight="1">
      <c r="B125" s="32" t="s">
        <v>73</v>
      </c>
      <c r="D125" s="14">
        <v>-3269521</v>
      </c>
      <c r="E125" s="13"/>
      <c r="F125" s="14">
        <v>-3196929</v>
      </c>
      <c r="G125" s="13"/>
      <c r="H125" s="14">
        <v>-2909</v>
      </c>
      <c r="I125" s="13"/>
      <c r="J125" s="14">
        <v>-7727</v>
      </c>
    </row>
    <row r="126" spans="2:17" ht="21.75" customHeight="1" thickBot="1">
      <c r="B126" s="4" t="s">
        <v>74</v>
      </c>
      <c r="C126" s="12"/>
      <c r="D126" s="15">
        <f>SUM(D124:D125)</f>
        <v>23527401</v>
      </c>
      <c r="E126" s="16"/>
      <c r="F126" s="15">
        <f>SUM(F124:F125)</f>
        <v>39681923</v>
      </c>
      <c r="G126" s="16"/>
      <c r="H126" s="15">
        <f>SUM(H124:H125)</f>
        <v>4802406</v>
      </c>
      <c r="I126" s="16"/>
      <c r="J126" s="15">
        <f>SUM(J124:J125)</f>
        <v>11954452</v>
      </c>
      <c r="K126" s="13"/>
      <c r="L126" s="13"/>
      <c r="M126" s="13"/>
      <c r="O126" s="13"/>
      <c r="Q126" s="13"/>
    </row>
    <row r="127" spans="2:10" ht="21.75" customHeight="1" thickTop="1">
      <c r="B127" s="4"/>
      <c r="C127" s="12"/>
      <c r="D127" s="57"/>
      <c r="E127" s="16"/>
      <c r="F127" s="57"/>
      <c r="G127" s="16"/>
      <c r="H127" s="57"/>
      <c r="I127" s="16"/>
      <c r="J127" s="57"/>
    </row>
    <row r="128" spans="1:2" s="2" customFormat="1" ht="21.75" customHeight="1">
      <c r="A128" s="179" t="s">
        <v>132</v>
      </c>
      <c r="B128" s="4" t="s">
        <v>213</v>
      </c>
    </row>
    <row r="129" spans="1:2" s="2" customFormat="1" ht="21.75" customHeight="1">
      <c r="A129" s="179"/>
      <c r="B129" s="32"/>
    </row>
    <row r="130" spans="1:2" s="2" customFormat="1" ht="21.75" customHeight="1">
      <c r="A130" s="179"/>
      <c r="B130" s="232" t="s">
        <v>295</v>
      </c>
    </row>
    <row r="131" spans="1:2" s="2" customFormat="1" ht="21.75" customHeight="1">
      <c r="A131" s="3"/>
      <c r="B131" s="5" t="s">
        <v>296</v>
      </c>
    </row>
    <row r="132" spans="1:2" s="2" customFormat="1" ht="21.75" customHeight="1">
      <c r="A132" s="3"/>
      <c r="B132" s="3"/>
    </row>
    <row r="133" spans="1:2" s="2" customFormat="1" ht="21.75" customHeight="1">
      <c r="A133" s="3"/>
      <c r="B133" s="3"/>
    </row>
    <row r="134" spans="1:2" s="2" customFormat="1" ht="21.75" customHeight="1">
      <c r="A134" s="3"/>
      <c r="B134" s="3"/>
    </row>
    <row r="135" spans="1:2" s="2" customFormat="1" ht="21.75" customHeight="1">
      <c r="A135" s="3"/>
      <c r="B135" s="3"/>
    </row>
    <row r="136" spans="1:2" s="2" customFormat="1" ht="21.75" customHeight="1">
      <c r="A136" s="3"/>
      <c r="B136" s="3"/>
    </row>
    <row r="137" spans="1:2" s="2" customFormat="1" ht="21.75" customHeight="1">
      <c r="A137" s="3"/>
      <c r="B137" s="3"/>
    </row>
  </sheetData>
  <sheetProtection/>
  <mergeCells count="45">
    <mergeCell ref="D110:F110"/>
    <mergeCell ref="H110:J110"/>
    <mergeCell ref="D111:F111"/>
    <mergeCell ref="H111:J111"/>
    <mergeCell ref="A112:B112"/>
    <mergeCell ref="D76:F76"/>
    <mergeCell ref="H76:J76"/>
    <mergeCell ref="A77:B77"/>
    <mergeCell ref="H106:J106"/>
    <mergeCell ref="H107:J107"/>
    <mergeCell ref="A109:B109"/>
    <mergeCell ref="D109:F109"/>
    <mergeCell ref="H109:J109"/>
    <mergeCell ref="H71:J71"/>
    <mergeCell ref="H72:J72"/>
    <mergeCell ref="A74:B74"/>
    <mergeCell ref="D74:F74"/>
    <mergeCell ref="H74:J74"/>
    <mergeCell ref="D75:F75"/>
    <mergeCell ref="H75:J75"/>
    <mergeCell ref="D40:F40"/>
    <mergeCell ref="H40:J40"/>
    <mergeCell ref="D41:F41"/>
    <mergeCell ref="H41:J41"/>
    <mergeCell ref="A42:B42"/>
    <mergeCell ref="D43:J43"/>
    <mergeCell ref="D6:F6"/>
    <mergeCell ref="H6:J6"/>
    <mergeCell ref="A7:B7"/>
    <mergeCell ref="H36:J36"/>
    <mergeCell ref="H37:J37"/>
    <mergeCell ref="A39:B39"/>
    <mergeCell ref="D39:F39"/>
    <mergeCell ref="H39:J39"/>
    <mergeCell ref="H38:J38"/>
    <mergeCell ref="H73:J73"/>
    <mergeCell ref="H108:J108"/>
    <mergeCell ref="H1:J1"/>
    <mergeCell ref="H2:J2"/>
    <mergeCell ref="A4:B4"/>
    <mergeCell ref="D4:F4"/>
    <mergeCell ref="H4:J4"/>
    <mergeCell ref="D5:F5"/>
    <mergeCell ref="H5:J5"/>
    <mergeCell ref="H3:J3"/>
  </mergeCells>
  <printOptions/>
  <pageMargins left="0.7" right="0.55" top="0.48" bottom="0.5" header="0.5" footer="0.5"/>
  <pageSetup firstPageNumber="17" useFirstPageNumber="1" fitToHeight="4" horizontalDpi="600" verticalDpi="600" orientation="portrait" paperSize="9" scale="95" r:id="rId1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3" manualBreakCount="3">
    <brk id="35" max="255" man="1"/>
    <brk id="70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1 (Thai) listed - BL-CH-CF Revised 23 May (2)</dc:title>
  <dc:subject/>
  <dc:creator>KPMG</dc:creator>
  <cp:keywords/>
  <dc:description/>
  <cp:lastModifiedBy>Savin Wongrungrojkit</cp:lastModifiedBy>
  <cp:lastPrinted>2017-11-13T10:00:27Z</cp:lastPrinted>
  <dcterms:created xsi:type="dcterms:W3CDTF">2006-01-06T08:39:44Z</dcterms:created>
  <dcterms:modified xsi:type="dcterms:W3CDTF">2017-11-14T02:18:25Z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</Properties>
</file>