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00" windowWidth="20500" windowHeight="7900" tabRatio="717" activeTab="0"/>
  </bookViews>
  <sheets>
    <sheet name="BL-3-6" sheetId="1" r:id="rId1"/>
    <sheet name="PL7-12" sheetId="2" r:id="rId2"/>
    <sheet name="CH13" sheetId="3" r:id="rId3"/>
    <sheet name="CH14" sheetId="4" r:id="rId4"/>
    <sheet name="SH15-16" sheetId="5" r:id="rId5"/>
    <sheet name="CF17-20" sheetId="6" r:id="rId6"/>
  </sheets>
  <definedNames>
    <definedName name="_xlnm.Print_Area" localSheetId="0">'BL-3-6'!$A$1:$J$117</definedName>
    <definedName name="_xlnm.Print_Area" localSheetId="5">'CF17-20'!$A$1:$J$143</definedName>
    <definedName name="_xlnm.Print_Area" localSheetId="3">'CH14'!$A$1:$AI$34</definedName>
    <definedName name="_xlnm.Print_Area" localSheetId="4">'SH15-16'!$A$1:$V$47</definedName>
  </definedNames>
  <calcPr fullCalcOnLoad="1"/>
</workbook>
</file>

<file path=xl/sharedStrings.xml><?xml version="1.0" encoding="utf-8"?>
<sst xmlns="http://schemas.openxmlformats.org/spreadsheetml/2006/main" count="847" uniqueCount="332">
  <si>
    <t>สินทรัพย์</t>
  </si>
  <si>
    <t>หมายเหตุ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</si>
  <si>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</si>
  <si>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</si>
  <si>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</si>
  <si>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</si>
  <si>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</si>
  <si>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</si>
  <si>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</si>
  <si>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</si>
  <si>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</si>
  <si>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</si>
  <si>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</si>
  <si>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</si>
  <si>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</si>
  <si>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</si>
  <si>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</si>
  <si>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</si>
  <si>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</si>
  <si>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</si>
  <si>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ดอกเบี้ยรับ</t>
  </si>
  <si>
    <t>รายได้อื่น</t>
  </si>
  <si>
    <t>รวมรายได้</t>
  </si>
  <si>
    <t>รวมค่าใช้จ่าย</t>
  </si>
  <si>
    <t>ส่วนเกิน</t>
  </si>
  <si>
    <t>ผู้ถือหุ้น</t>
  </si>
  <si>
    <t>กระแสเงินสดจากกิจกรรมดำเนินงาน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</si>
  <si>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</si>
  <si>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</si>
  <si>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กระแสเงินสดจากกิจกรรมจัดหาเงิน</t>
  </si>
  <si>
    <t>ยังไม่ได้</t>
  </si>
  <si>
    <t>จ่ายภาษีเงินได้</t>
  </si>
  <si>
    <t xml:space="preserve">ที่ดิน อาคารและอุปกรณ์ </t>
  </si>
  <si>
    <t>ภาษีเงินได้ค้างจ่าย</t>
  </si>
  <si>
    <t>การเปลี่ยนแปลง</t>
  </si>
  <si>
    <t>ส่วนเกินทุน</t>
  </si>
  <si>
    <t>งบการเงินเฉพาะกิจการ</t>
  </si>
  <si>
    <t>บริษัท เจริญโภคภัณฑ์อาหาร จำกัด (มหาชน) และบริษัทย่อย</t>
  </si>
  <si>
    <t>งบการเงินรวม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</si>
  <si>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</si>
  <si>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</si>
  <si>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</si>
  <si>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กำไรสะสม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</si>
  <si>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</si>
  <si>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</si>
  <si>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</si>
  <si>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จัดสรร</t>
  </si>
  <si>
    <t>เงินปันผลรับ</t>
  </si>
  <si>
    <t>ที่ออกและ</t>
  </si>
  <si>
    <t>ข้อมูลงบกระแสเงินสดเปิดเผยเพิ่มเติม</t>
  </si>
  <si>
    <t xml:space="preserve"> </t>
  </si>
  <si>
    <t>เงินเบิกเกินบัญชีและเงินกู้ยืมระยะสั้น</t>
  </si>
  <si>
    <t>ต้นทุนขายสินค้า</t>
  </si>
  <si>
    <t>ค่าใช้จ่ายค้างจ่าย</t>
  </si>
  <si>
    <t>รายได้จากการขายสินค้า</t>
  </si>
  <si>
    <t>รวมส่วนของ</t>
  </si>
  <si>
    <t>ตามกฎหมาย</t>
  </si>
  <si>
    <t>หุ้นทุน</t>
  </si>
  <si>
    <t>เงินลงทุนในบริษัทย่อย</t>
  </si>
  <si>
    <t>เงินลงทุนในบริษัทที่เกี่ยวข้องกัน</t>
  </si>
  <si>
    <t>ส่วนเกินมูลค่าหุ้น</t>
  </si>
  <si>
    <t>ค่าใช้จ่ายในการบริหาร</t>
  </si>
  <si>
    <t>มูลค่าหุ้นสามัญ</t>
  </si>
  <si>
    <t>ผลต่างจาก</t>
  </si>
  <si>
    <t>ในมูลค่า</t>
  </si>
  <si>
    <t>ทุนสำรอง</t>
  </si>
  <si>
    <t>ต้นทุนทางการเงิน</t>
  </si>
  <si>
    <t>ประกอบด้วย</t>
  </si>
  <si>
    <t>เงินเบิกเกินบัญชี</t>
  </si>
  <si>
    <t>สุทธิ</t>
  </si>
  <si>
    <t>เงินฝากสถาบันการเงินที่มีข้อจำกัด</t>
  </si>
  <si>
    <t xml:space="preserve">   ในการเบิกใช้</t>
  </si>
  <si>
    <t>บริษัท เจริญโภคภัณฑ์อาหาร จำกัด  (มหาชน) และบริษัทย่อย</t>
  </si>
  <si>
    <t>ค่าตัดจำหน่าย</t>
  </si>
  <si>
    <t>เงินจ่ายล่วงหน้าค่าสินค้า</t>
  </si>
  <si>
    <t>ค่าใช้จ่ายจ่ายล่วงหน้า</t>
  </si>
  <si>
    <t>สินทรัพย์ (ต่อ)</t>
  </si>
  <si>
    <t>กำไรจากการขายเงินลงทุน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</si>
  <si>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</si>
  <si>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(หน่วย: พันบาท)</t>
  </si>
  <si>
    <t>กระแสเงินสดจากกิจกรรมดำเนินงาน (ต่อ)</t>
  </si>
  <si>
    <t>งบแสดงฐานะการเงิน</t>
  </si>
  <si>
    <t>เงินลงทุนเผื่อขาย</t>
  </si>
  <si>
    <t>อสังหาริมทรัพย์เพื่อการลงทุน</t>
  </si>
  <si>
    <t>ค่าความนิยม</t>
  </si>
  <si>
    <t>องค์ประกอบอื่นของส่วนของผู้ถือหุ้น</t>
  </si>
  <si>
    <t>รวม</t>
  </si>
  <si>
    <t>องค์ประกอบอื่น</t>
  </si>
  <si>
    <t>ส่วนได้เสีย</t>
  </si>
  <si>
    <t>ของ</t>
  </si>
  <si>
    <t>ที่ไม่มีอำนาจ</t>
  </si>
  <si>
    <t xml:space="preserve">ชำระแล้ว </t>
  </si>
  <si>
    <t xml:space="preserve">ซื้อคืน </t>
  </si>
  <si>
    <t>ควบคุม</t>
  </si>
  <si>
    <t>-</t>
  </si>
  <si>
    <t xml:space="preserve">   รวมการเปลี่ยนแปลงในส่วนได้เสีย</t>
  </si>
  <si>
    <t xml:space="preserve">   กำไร</t>
  </si>
  <si>
    <t xml:space="preserve">   กำไรขาดทุนเบ็ดเสร็จอื่น</t>
  </si>
  <si>
    <t xml:space="preserve"> มูลค่าหุ้นสามัญ</t>
  </si>
  <si>
    <t>กำไรขาดทุนเบ็ดเสร็จอื่น</t>
  </si>
  <si>
    <t>ส่วนได้เสียที่ไม่มีอำนาจควบคุม</t>
  </si>
  <si>
    <t xml:space="preserve">   ส่วนที่เป็นของบริษัทใหญ่</t>
  </si>
  <si>
    <t>ส่วนเกินทุนอื่น</t>
  </si>
  <si>
    <t>จากรายการกับ</t>
  </si>
  <si>
    <t>กิจการภายใต้</t>
  </si>
  <si>
    <t>การควบคุมเดียวกัน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</si>
  <si>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</si>
  <si>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</si>
  <si>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สินทรัพย์ชีวภาพส่วนที่หมุนเวียนและไม่หมุนเวียน</t>
  </si>
  <si>
    <t>เงินลงทุนในบริษัทอื่น</t>
  </si>
  <si>
    <t>ตั๋วแลกเงิน</t>
  </si>
  <si>
    <t>ส่วนเกินทุนจากรายการกับกิจการ</t>
  </si>
  <si>
    <t xml:space="preserve">   ภายใต้การควบคุมเดียวกัน</t>
  </si>
  <si>
    <t xml:space="preserve">ค่าใช้จ่าย (รายได้) ภาษีเงินได้ </t>
  </si>
  <si>
    <t>เงินปันผลค้างรับ</t>
  </si>
  <si>
    <t xml:space="preserve">     - อื่นๆ </t>
  </si>
  <si>
    <t>ค่าใช้จ่าย (รายได้) ภาษีเงินได้</t>
  </si>
  <si>
    <t>เงินสดจ่ายค่าสิทธิการเช่า</t>
  </si>
  <si>
    <t xml:space="preserve">สินทรัพย์หมุนเวียน </t>
  </si>
  <si>
    <t xml:space="preserve">ลูกหนี้การค้าและลูกหนี้อื่น </t>
  </si>
  <si>
    <t xml:space="preserve">สินทรัพย์ไม่มีตัวตนอื่น </t>
  </si>
  <si>
    <t xml:space="preserve">สินทรัพย์ภาษีเงินได้รอการตัดบัญชี  </t>
  </si>
  <si>
    <t xml:space="preserve">   จากสถาบันการเงิน </t>
  </si>
  <si>
    <t xml:space="preserve">หนี้สินไม่หมุนเวียน </t>
  </si>
  <si>
    <t xml:space="preserve">ประมาณการหนี้สินและอื่นๆ </t>
  </si>
  <si>
    <t xml:space="preserve">หนี้สินภาษีเงินได้รอการตัดบัญชี  </t>
  </si>
  <si>
    <t>หนี้สินและส่วนของผู้ถือหุ้น (ต่อ)</t>
  </si>
  <si>
    <t xml:space="preserve">   ทุนจดทะเบียน</t>
  </si>
  <si>
    <t xml:space="preserve">   ทุนที่ออกและชำระแล้ว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</si>
  <si>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</si>
  <si>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ส่วนเกินมูลค่าหุ้นสามัญ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</si>
  <si>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</si>
  <si>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</si>
  <si>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</si>
  <si>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รวมส่วนของผู้ถือหุ้นของบริษัท</t>
  </si>
  <si>
    <t xml:space="preserve">รายได้ </t>
  </si>
  <si>
    <t xml:space="preserve">ค่าใช้จ่าย </t>
  </si>
  <si>
    <t xml:space="preserve">   ของสินทรัพย์ชีวภาพ</t>
  </si>
  <si>
    <t xml:space="preserve">   ส่วนที่เป็นของส่วนได้เสีย</t>
  </si>
  <si>
    <t xml:space="preserve">      ที่ไม่มีอำนาจควบคุม</t>
  </si>
  <si>
    <t>ส่วนเกินทุนจาก</t>
  </si>
  <si>
    <t>ในบริษัทย่อย</t>
  </si>
  <si>
    <t xml:space="preserve">เจ้าหนี้การค้าและเจ้าหนี้อื่น </t>
  </si>
  <si>
    <t>เงินลงทุนชั่วคราว</t>
  </si>
  <si>
    <t>ค่าเสื่อมราคา</t>
  </si>
  <si>
    <t>และบริษัทร่วม</t>
  </si>
  <si>
    <t xml:space="preserve">      ของบริษัทย่อยและบริษัทร่วม</t>
  </si>
  <si>
    <t xml:space="preserve">   และการร่วมค้า</t>
  </si>
  <si>
    <t>เงินลงทุนในบริษัทร่วม</t>
  </si>
  <si>
    <t>เงินลงทุนในการร่วมค้า</t>
  </si>
  <si>
    <t>ผลต่างจากการตีราคาสินทรัพย์</t>
  </si>
  <si>
    <t>เงินกู้ยืมระยะสั้นจากการร่วมค้า</t>
  </si>
  <si>
    <t>ค่าเสื่อมราคาของสินทรัพย์ชีวภาพ</t>
  </si>
  <si>
    <t>สิทธิการเช่า</t>
  </si>
  <si>
    <t>กำไรก่อนค่าใช้จ่าย (รายได้) ภาษีเงินได้</t>
  </si>
  <si>
    <t>งบกำไรขาดทุน (ไม่ได้ตรวจสอบ)</t>
  </si>
  <si>
    <t>ขาดทุนจากอัตราแลกเปลี่ยนสุทธิ</t>
  </si>
  <si>
    <t xml:space="preserve">ส่วนแบ่งกำไรจากเงินลงทุนในบริษัทร่วม </t>
  </si>
  <si>
    <t>กำไรสำหรับงวด</t>
  </si>
  <si>
    <t>งบแสดงการเปลี่ยนแปลงส่วนของผู้ถือหุ้น (ไม่ได้ตรวจสอบ)</t>
  </si>
  <si>
    <t>กำไรขาดทุนเบ็ดเสร็จสำหรับงวด</t>
  </si>
  <si>
    <t>รวมกำไรขาดทุนเบ็ดเสร็จสำหรับงวด</t>
  </si>
  <si>
    <t>งบกระแสเงินสด (ไม่ได้ตรวจสอบ)</t>
  </si>
  <si>
    <t>(กำไร) ขาดทุนจากการเปลี่ยนแปลงมูลค่ายุติธรรม</t>
  </si>
  <si>
    <t xml:space="preserve">   และอสังหาริมทรัพย์เพื่อการลงทุน</t>
  </si>
  <si>
    <t>ยอดคงเหลือ ณ วันที่ 1 มกราคม 2560</t>
  </si>
  <si>
    <t>หุ้นกู้ด้อยสิทธิที่มีลักษณะคล้ายทุน</t>
  </si>
  <si>
    <t xml:space="preserve">   บริษัทย่อยออกหุ้นเพิ่มทุน</t>
  </si>
  <si>
    <t>ของบริษัท</t>
  </si>
  <si>
    <t>เงินสดรับจากเงินกู้ยืมระยะยาวจากสถาบันการเงิน</t>
  </si>
  <si>
    <t>จ่ายเงินปันผลของบริษัทสุทธิจากส่วนที่เป็นของ</t>
  </si>
  <si>
    <t xml:space="preserve">   หุ้นทุนซื้อคืนที่ถือโดยบริษัทย่อย</t>
  </si>
  <si>
    <t>เงินสดรับจากการออกหุ้นสามัญเพิ่มทุน</t>
  </si>
  <si>
    <t>งบกำไรขาดทุนเบ็ดเสร็จ (ไม่ได้ตรวจสอบ)</t>
  </si>
  <si>
    <t xml:space="preserve">   อาคาร และอุปกรณ์ อสังหาริมทรัพย์เพื่อ</t>
  </si>
  <si>
    <t>หุ้นกู้ด้อยสิทธิ</t>
  </si>
  <si>
    <t>ที่มีลักษณะ</t>
  </si>
  <si>
    <t>คล้ายทุน</t>
  </si>
  <si>
    <t>ต้นทุนในการจัดจำหน่าย</t>
  </si>
  <si>
    <t>รวมรายการที่จะไม่ถูกจัดประเภทใหม่ไว้ใน</t>
  </si>
  <si>
    <t xml:space="preserve">   กำไรหรือขาดทุนในภายหลัง</t>
  </si>
  <si>
    <t>ผลต่างของอัตราแลกเปลี่ยนจากการ</t>
  </si>
  <si>
    <t xml:space="preserve">   แปลงค่างบการเงิน</t>
  </si>
  <si>
    <t xml:space="preserve">   ส่วนที่เป็นของส่วนได้เสียที่ไม่มีอำนาจควบคุม</t>
  </si>
  <si>
    <t>ผลต่างของ</t>
  </si>
  <si>
    <t>อัตราแลกเปลี่ยน</t>
  </si>
  <si>
    <t>จากการแปลงค่า</t>
  </si>
  <si>
    <t xml:space="preserve">   การเปลี่ยนแปลงในส่วนได้เสียของบริษัทย่อยและบริษัทร่วม</t>
  </si>
  <si>
    <t xml:space="preserve">     - กำไรจากการวัดมูลค่าใหม่ของ</t>
  </si>
  <si>
    <t xml:space="preserve">         ผลประโยชน์พนักงานที่กำหนดไว้</t>
  </si>
  <si>
    <t>การออกหุ้นกู้ด้อยสิทธิที่มีลักษณะคล้ายทุน</t>
  </si>
  <si>
    <t>เงินสดจ่ายเพื่อซื้อเงินลงทุน</t>
  </si>
  <si>
    <t>ดอกเบี้ยจ่าย</t>
  </si>
  <si>
    <t>เงินสดที่ผู้เช่าจ่ายเพื่อลดจำนวนหนี้สินซึ่งเกิดขึ้น</t>
  </si>
  <si>
    <t xml:space="preserve">   จากสัญญาเช่าการเงิน</t>
  </si>
  <si>
    <t>เงินสดจ่ายเพื่อชำระเงินกู้ยืมระยะยาวจากสถาบันการเงิน</t>
  </si>
  <si>
    <t>เงินปันผลจ่ายให้ส่วนได้เสียที่ไม่มีอำนาจควบคุม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</si>
  <si>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</si>
  <si>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</si>
  <si>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</si>
  <si>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กำไร (ขาดทุน) เบ็ดเสร็จอื่นสำหรับงวด</t>
  </si>
  <si>
    <t>เงินสดรับจากการออกหุ้นกู้ด้อยสิทธิ</t>
  </si>
  <si>
    <t xml:space="preserve">   ที่มีลักษณะคล้ายทุน</t>
  </si>
  <si>
    <t>ปรับรายการที่กระทบกำไรเป็นเงินสดรับ (จ่าย)</t>
  </si>
  <si>
    <t>เงินให้กู้ยืมระยะสั้นแก่การร่วมค้า</t>
  </si>
  <si>
    <t>เงินให้กู้ยืมระยะยาวแก่บริษัทร่วม</t>
  </si>
  <si>
    <t>ประมาณการหนี้สินสำหรับผลประโยชน์พนักงาน</t>
  </si>
  <si>
    <t xml:space="preserve">   ส่วนเกินทุนอื่น</t>
  </si>
  <si>
    <t>ส่วนเกินทุนจากการเปลี่ยนแปลงส่วนได้เสีย</t>
  </si>
  <si>
    <t xml:space="preserve">   ในบริษัทย่อยและบริษัทร่วม</t>
  </si>
  <si>
    <t>31 ธันวาคม</t>
  </si>
  <si>
    <t>ยอดคงเหลือ ณ วันที่ 1 มกราคม 2561</t>
  </si>
  <si>
    <t>(ไม่ได้ตรวจสอบ)</t>
  </si>
  <si>
    <t xml:space="preserve">   ไว้ในกำไรหรือขาดทุนในภายหลัง</t>
  </si>
  <si>
    <t>ส่วนของหนี้สินระยะยาวที่ถึงกำหนดชำระ</t>
  </si>
  <si>
    <t>เงินกู้ยืมระยะยาว</t>
  </si>
  <si>
    <t>8, 9</t>
  </si>
  <si>
    <t xml:space="preserve">   ผลประโยชน์พนักงานที่กำหนดไว้</t>
  </si>
  <si>
    <t>เงินสดรับจากการขายเงินลงทุน</t>
  </si>
  <si>
    <t>เงินสดจ่ายชำระต้นทุนธุรกรรมทางการเงิน</t>
  </si>
  <si>
    <t>กำไรจากอัตราแลกเปลี่ยนสุทธิ</t>
  </si>
  <si>
    <t xml:space="preserve">   เงินลงทุนเผื่อขาย</t>
  </si>
  <si>
    <t>ภาษีเงินได้ของรายการที่อาจถูกจัดประเภทใหม่</t>
  </si>
  <si>
    <t>ภาษีเงินได้ของรายการที่จะไม่ถูกจัดประเภทใหม่</t>
  </si>
  <si>
    <t>กำไรขาดทุนเบ็ดเสร็จรวมสำหรับงวด</t>
  </si>
  <si>
    <t xml:space="preserve">   มูลค่ายุติธรรมของสินทรัพย์ชีวภาพ</t>
  </si>
  <si>
    <t xml:space="preserve">   ของผลประโยชน์พนักงานที่กำหนดไว้</t>
  </si>
  <si>
    <t>ยุติธรรมของ</t>
  </si>
  <si>
    <t xml:space="preserve">   รวมการจัดสรรส่วนทุนให้ผู้ถือหุ้น</t>
  </si>
  <si>
    <t xml:space="preserve">   การได้มาซึ่งบริษัทย่อยที่มีส่วนได้เสีย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</si>
  <si>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</si>
  <si>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</si>
  <si>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 xml:space="preserve">   บริษัทย่อยเลิกกิจการ</t>
  </si>
  <si>
    <t>ค่าใช้จ่ายในการออกหุ้นกู้ด้อยสิทธิที่มีลักษณะคล้ายทุน - สุทธิจากภาษีเงินได้</t>
  </si>
  <si>
    <t>2560</t>
  </si>
  <si>
    <t xml:space="preserve">   และสินทรัพย์ไม่มีตัวตนอื่น</t>
  </si>
  <si>
    <t>รับ (จ่าย) ผลประโยชน์พนักงาน</t>
  </si>
  <si>
    <t>เงินสดจ่ายสุทธิจากการซื้อบริษัทย่อย</t>
  </si>
  <si>
    <t>เงินสดรับจากการเลิกบริษัทย่อย</t>
  </si>
  <si>
    <t>เงินสดจ่ายเพื่อชำระคืนหุ้นกู้</t>
  </si>
  <si>
    <t>2561</t>
  </si>
  <si>
    <t>รายการที่อาจถูกจัดประเภทใหม่</t>
  </si>
  <si>
    <t>รวมรายการที่อาจถูกจัดประเภทใหม่ไว้ใน</t>
  </si>
  <si>
    <t>รายการที่จะไม่ถูกจัดประเภทใหม่</t>
  </si>
  <si>
    <t xml:space="preserve">เงินสดและรายการเทียบเท่าเงินสดเพิ่มขึ้น (ลดลง) สุทธิ </t>
  </si>
  <si>
    <t>ผลกำไร (ขาดทุน) จากการวัดมูลค่าใหม่ของ</t>
  </si>
  <si>
    <t>ดอกเบี้ยจ่ายสำหรับหุ้นกู้ด้อยสิทธิที่มีลักษณะคล้ายทุน - สุทธิจากภาษีเงินได้</t>
  </si>
  <si>
    <t>กระแสเงินสดจากกิจกรรมลงทุน (ต่อ)</t>
  </si>
  <si>
    <t>ส่วนแบ่งกำไรจากเงินลงทุนในบริษัทร่วม</t>
  </si>
  <si>
    <t>เงินสดจ่ายเพื่อซื้อส่วนได้เสียที่ไม่มีอำนาจควบคุม</t>
  </si>
  <si>
    <t>30 กันยายน</t>
  </si>
  <si>
    <t xml:space="preserve">   ของเงินลงทุนเผื่อขาย</t>
  </si>
  <si>
    <t xml:space="preserve"> - สุทธิจากภาษี</t>
  </si>
  <si>
    <t>กำไรเบ็ดเสร็จรวมสำหรับงวด</t>
  </si>
  <si>
    <t>สำหรับงวดเก้าเดือนสิ้นสุด</t>
  </si>
  <si>
    <t>วันที่ 30 กันยายน</t>
  </si>
  <si>
    <t>ส่วนของ</t>
  </si>
  <si>
    <t xml:space="preserve">งบการเงิน </t>
  </si>
  <si>
    <t>สำหรับงวดเก้าเดือนสิ้นสุดวันที่ 30 กันยายน 2560</t>
  </si>
  <si>
    <t xml:space="preserve">   เงินทุนที่ได้รับจากผู้ถือหุ้นและการจัดสรรส่วนทุนให้ผู้ถือหุ้น</t>
  </si>
  <si>
    <t xml:space="preserve">   ออกหุ้นสามัญเพิ่มทุน</t>
  </si>
  <si>
    <t xml:space="preserve">   การซื้อหุ้นทุนซื้อคืน</t>
  </si>
  <si>
    <t xml:space="preserve">   เงินปันผลจ่าย</t>
  </si>
  <si>
    <t xml:space="preserve">   การเปลี่ยนแปลงส่วนได้เสียในบริษัทร่วม</t>
  </si>
  <si>
    <t>ยอดคงเหลือ ณ วันที่ 30 กันยายน 2560</t>
  </si>
  <si>
    <t>สำหรับงวดเก้าเดือนสิ้นสุดวันที่ 30 กันยายน 2561</t>
  </si>
  <si>
    <t>ยอดคงเหลือ ณ วันที่ 30 กันยายน 2561</t>
  </si>
  <si>
    <r>
      <t xml:space="preserve">   </t>
    </r>
    <r>
      <rPr>
        <b/>
        <i/>
        <sz val="15"/>
        <rFont val="Angsana New"/>
        <family val="1"/>
      </rPr>
      <t>รวมการจัดสรรส่วนทุนให้ผู้ถือหุ้น</t>
    </r>
  </si>
  <si>
    <t>หนี้สูญและหนี้สงสัยจะสูญ</t>
  </si>
  <si>
    <t>กำไรจากการเลิกบริษัทย่อย</t>
  </si>
  <si>
    <t xml:space="preserve">   การลงทุน และสินทรัพย์ที่ถือไว้เพื่อขาย</t>
  </si>
  <si>
    <t xml:space="preserve">   และอุปกรณ์ และสินทรัพย์ที่ถือไว้เพื่อขาย</t>
  </si>
  <si>
    <t>เงินสดรับจากเงินลงทุนชั่วคราว</t>
  </si>
  <si>
    <t xml:space="preserve">เงินสดจ่ายเพื่อซื้อที่ดิน อาคารและอุปกรณ์ </t>
  </si>
  <si>
    <t>เงินสดรับจากการขายที่ดิน อาคาร อุปกรณ์</t>
  </si>
  <si>
    <t>เงินสดจ่ายเพื่อซื้อสินทรัพย์ไม่มีตัวตนอื่น</t>
  </si>
  <si>
    <t>เงินสดรับจากการขายสินทรัพย์ไม่มีตัวตนอื่น</t>
  </si>
  <si>
    <t xml:space="preserve">   ระยะสั้นจากสถาบันการเงิน</t>
  </si>
  <si>
    <t>เงินสดรับจาก (จ่ายเพื่อชำระคืน) ตั๋วแลกเงิน</t>
  </si>
  <si>
    <t>เงินสดรับจากเงินกู้ยืมระยะสั้นจากร่วมค้า</t>
  </si>
  <si>
    <t>เงินสดและรายการเทียบเท่าเงินสดเพิ่มขึ้น (ลดลง) สุทธิ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</si>
  <si>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</si>
  <si>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</si>
  <si>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1.</t>
  </si>
  <si>
    <t xml:space="preserve">เงินสดและรายการเทียบเท่าเงินสด </t>
  </si>
  <si>
    <t>2.</t>
  </si>
  <si>
    <t>รายการที่มิใช่เงินสด</t>
  </si>
  <si>
    <t>กำไรจากการเปลี่ยนแปลงมูลค่า</t>
  </si>
  <si>
    <t xml:space="preserve">   ยุติธรรมของเงินลงทุนในการร่วมค้า</t>
  </si>
  <si>
    <t>จัดประเภทการเปลี่ยนแปลงในมูลค่ายุติธรรมสุทธิ</t>
  </si>
  <si>
    <t xml:space="preserve">   ของเงินลงทุนเผื่อขายไปกำไรหรือขาดทุน</t>
  </si>
  <si>
    <t>จัดประเภทผลต่างจากการแปลงค่างบการเงิน</t>
  </si>
  <si>
    <t xml:space="preserve">   จากส่วนได้เสียในการร่วมค้าที่มีอยู่ก่อนการ</t>
  </si>
  <si>
    <t xml:space="preserve">   เปลี่ยนสภาพเป็นบริษัทย่อยไปกำไรหรือขาดทุน</t>
  </si>
  <si>
    <t xml:space="preserve">     - ขาดทุนจากการวัดมูลค่าใหม่ของ</t>
  </si>
  <si>
    <t>กำไรจากการเปลี่ยนแปลงมูลค่ายุติธรรมของ</t>
  </si>
  <si>
    <t>ขาดทุนจากการด้อยค่าของค่าความนิยม</t>
  </si>
  <si>
    <t>แก่บริษัทร่วมและการร่วมค้า</t>
  </si>
  <si>
    <t>สำหรับงวดสามเดือนสิ้นสุด</t>
  </si>
  <si>
    <t>การแบ่งปันกำไร</t>
  </si>
  <si>
    <t>การเปลี่ยนแปลงในมูลค่ายุติธรรมสุทธิ</t>
  </si>
  <si>
    <t>การแบ่งปันกำไรขาดทุนเบ็ดเสร็จรวม</t>
  </si>
  <si>
    <t>การเปลี่ยนแปลงในมูลค่ายุติธรรมสุทธิของ</t>
  </si>
  <si>
    <t>ผลกำไรจากการวัดมูลค่าใหม่</t>
  </si>
  <si>
    <t xml:space="preserve">   การจัดสรรส่วนทุนให้ผู้ถือหุ้น</t>
  </si>
  <si>
    <t>(กำไร) ขาดทุนจากอัตราแลกเปลี่ยนที่ยังไม่เกิดขึ้นจริง</t>
  </si>
  <si>
    <t>กระแสเงินสดสุทธิได้มาจาก (ใช้ไปใน) กิจกรรมดำเนินงาน</t>
  </si>
  <si>
    <t>กระแสเงินสดสุทธิใช้ไปในกิจกรรมลงทุน</t>
  </si>
  <si>
    <t>เงินสดรับจาก (จ่ายเพื่อชำระคืน) เงินกู้ยืม</t>
  </si>
  <si>
    <t>กระแสเงินสดสุทธิได้มาจาก (ใช้ไปใน) กิจกรรมจัดหาเงิน</t>
  </si>
  <si>
    <t>กำไรจากการเปลี่ยนแปลงมูลค่ายุติธรรม</t>
  </si>
  <si>
    <t>(กำไร) ขาดทุนจากการเปลี่ยนแปลง</t>
  </si>
  <si>
    <t xml:space="preserve">ผลขาดทุน (กลับรายการผลขาดทุน) </t>
  </si>
  <si>
    <t xml:space="preserve">   จากการปรับลดมูลค่าสินค้าคงเหลือ</t>
  </si>
  <si>
    <t>6, 8</t>
  </si>
  <si>
    <t xml:space="preserve">2.1  ณ วันที่  30 กันยายน  2561 กลุ่มบริษัทและบริษัทมีเงินปันผลค้างรับเป็นจำนวนเงิน 161 ล้านบาท และ 1,542 ล้านบาท ตามลำดับ </t>
  </si>
  <si>
    <t xml:space="preserve">ขาดทุนจากการขายและตัดจำหน่ายที่ดิน </t>
  </si>
  <si>
    <t>เงินสดรับจากการขายสิทธิการเช่า</t>
  </si>
  <si>
    <t xml:space="preserve">       (2560: กลุ่มบริษัทและบริษัทมีเงินปันผลค้างรับจำนวน 280 ล้านบาท และ 3,863 ล้านบาท ตามลำดับ)</t>
  </si>
  <si>
    <t xml:space="preserve">2.2  ในระหว่างงวดเก้าเดือนสิ้นสุดวันที่ 30 กันยายน 2561 บริษัทย่อยแห่งหนึ่งได้ทำการตัดรายการบัญชีหุ้นกู้อนุพันธ์ (Exchangeable  </t>
  </si>
  <si>
    <t>ประมาณการหนี้สินสำหรับผลประโยชน์</t>
  </si>
  <si>
    <t xml:space="preserve">   พนักงาน</t>
  </si>
  <si>
    <t>เงินสดรับ (จ่าย) จากการให้กู้ยืมระยะยาวแก่บริษัทย่อย</t>
  </si>
  <si>
    <t xml:space="preserve"> Bonds)   (“หุ้นกู้”)   เป็นจำนวนเงินต้นรวม  144  ล้านเหรียญสหรัฐ  หรือเทียบเท่า  4,580  ล้านบาท  เนื่องจากผู้ถือหุ้นกู้ได้ขอใช้</t>
  </si>
  <si>
    <t xml:space="preserve"> สิทธิแปลงสภาพหุ้นกู้เป็นหุ้นสามัญของบริษัท   ซีพี  ออลล์  จำกัด  (มหาชน)  ตามเงื่อนไขที่ระบุไว้ในข้อกำหนดสิทธิของหุ้นกู้ </t>
  </si>
  <si>
    <t xml:space="preserve"> (ดูรายละเอียดในหมายเหตุประกอบงบการเงินระหว่างกาลข้อ 13.3)</t>
  </si>
  <si>
    <t xml:space="preserve">   รวมเงินทุนที่ได้รับจากผู้ถือหุ้นและการจัดสรรส่วนทุนให้ผู้ถือหุ้น</t>
  </si>
  <si>
    <t>เงินสดรับ (จ่าย) จากการให้กู้ยืมระยะสั้น</t>
  </si>
  <si>
    <t>เงินสดจ่ายเพื่อชำระคืนเงินกู้ยืมระยะสั้นจากบริษัทอื่น</t>
  </si>
  <si>
    <t>รายการกับผู้ถือหุ้นที่บันทึกโดยตรงเข้าส่วนของผู้ถือหุ้น</t>
  </si>
  <si>
    <t>รวมรายการกับผู้ถือหุ้นที่บันทึกโดยตรงเข้าส่วนของผู้ถือหุ้น</t>
  </si>
  <si>
    <t>(กลับรายการ) ขาดทุนจากการด้อยค่าของอาคาร</t>
  </si>
</sst>
</file>

<file path=xl/styles.xml><?xml version="1.0" encoding="utf-8"?>
<styleSheet xmlns="http://schemas.openxmlformats.org/spreadsheetml/2006/main">
  <numFmts count="13">
    <numFmt numFmtId="5" formatCode="&quot;THB&quot;#,##0_);\(&quot;THB&quot;#,##0\)"/>
    <numFmt numFmtId="6" formatCode="&quot;THB&quot;#,##0_);[Red]\(&quot;THB&quot;#,##0\)"/>
    <numFmt numFmtId="7" formatCode="&quot;THB&quot;#,##0.00_);\(&quot;THB&quot;#,##0.00\)"/>
    <numFmt numFmtId="8" formatCode="&quot;THB&quot;#,##0.00_);[Red]\(&quot;THB&quot;#,##0.00\)"/>
    <numFmt numFmtId="42" formatCode="_(&quot;THB&quot;* #,##0_);_(&quot;THB&quot;* \(#,##0\);_(&quot;THB&quot;* &quot;-&quot;_);_(@_)"/>
    <numFmt numFmtId="41" formatCode="_(* #,##0_);_(* \(#,##0\);_(* &quot;-&quot;_);_(@_)"/>
    <numFmt numFmtId="44" formatCode="_(&quot;THB&quot;* #,##0.00_);_(&quot;THB&quot;* \(#,##0.00\);_(&quot;THB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#,##0\ ;\(#,##0\)"/>
    <numFmt numFmtId="167" formatCode="_(&quot;฿&quot;* #,##0.00_);_(&quot;฿&quot;* \(#,##0.00\);_(&quot;฿&quot;* &quot;-&quot;??_);_(@_)"/>
    <numFmt numFmtId="168" formatCode="#,##0.00\ ;\(#,##0.00\)"/>
  </numFmts>
  <fonts count="59">
    <font>
      <sz val="15"/>
      <name val="Angsana New"/>
      <family val="1"/>
    </font>
    <font>
      <sz val="12"/>
      <color indexed="8"/>
      <name val="Calibri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sz val="14"/>
      <name val="Cordia New"/>
      <family val="2"/>
    </font>
    <font>
      <sz val="15"/>
      <name val="Webdings"/>
      <family val="1"/>
    </font>
    <font>
      <sz val="11"/>
      <color indexed="8"/>
      <name val="Calibri"/>
      <family val="2"/>
    </font>
    <font>
      <sz val="15"/>
      <color indexed="10"/>
      <name val="Angsana New"/>
      <family val="1"/>
    </font>
    <font>
      <sz val="15"/>
      <color indexed="30"/>
      <name val="Angsana New"/>
      <family val="1"/>
    </font>
    <font>
      <sz val="15"/>
      <name val="Calibri"/>
      <family val="2"/>
    </font>
    <font>
      <b/>
      <sz val="1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5"/>
      <color rgb="FFFF0000"/>
      <name val="Angsana New"/>
      <family val="1"/>
    </font>
    <font>
      <sz val="15"/>
      <color rgb="FF0070C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165" fontId="4" fillId="0" borderId="0" xfId="42" applyNumberFormat="1" applyFont="1" applyFill="1" applyAlignment="1">
      <alignment/>
    </xf>
    <xf numFmtId="165" fontId="4" fillId="0" borderId="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5" fontId="0" fillId="0" borderId="0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165" fontId="0" fillId="0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166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65" fontId="0" fillId="0" borderId="0" xfId="42" applyNumberFormat="1" applyFont="1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6" fontId="8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4" fillId="0" borderId="10" xfId="0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10" xfId="42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165" fontId="0" fillId="0" borderId="12" xfId="42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4" fillId="0" borderId="13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165" fontId="7" fillId="0" borderId="0" xfId="42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166" fontId="7" fillId="0" borderId="0" xfId="42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37" fontId="0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41" fontId="0" fillId="0" borderId="0" xfId="45" applyNumberFormat="1" applyFont="1" applyFill="1" applyBorder="1" applyAlignment="1">
      <alignment horizontal="right"/>
    </xf>
    <xf numFmtId="43" fontId="4" fillId="0" borderId="0" xfId="45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65" fontId="7" fillId="0" borderId="0" xfId="45" applyNumberFormat="1" applyFont="1" applyFill="1" applyBorder="1" applyAlignment="1">
      <alignment horizontal="right"/>
    </xf>
    <xf numFmtId="43" fontId="7" fillId="0" borderId="0" xfId="45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43" fontId="8" fillId="0" borderId="0" xfId="45" applyFont="1" applyFill="1" applyAlignment="1">
      <alignment horizontal="right"/>
    </xf>
    <xf numFmtId="43" fontId="8" fillId="0" borderId="0" xfId="45" applyFont="1" applyFill="1" applyBorder="1" applyAlignment="1">
      <alignment horizontal="right"/>
    </xf>
    <xf numFmtId="41" fontId="4" fillId="0" borderId="10" xfId="45" applyNumberFormat="1" applyFont="1" applyFill="1" applyBorder="1" applyAlignment="1">
      <alignment horizontal="right"/>
    </xf>
    <xf numFmtId="165" fontId="8" fillId="0" borderId="0" xfId="45" applyNumberFormat="1" applyFont="1" applyFill="1" applyBorder="1" applyAlignment="1">
      <alignment horizontal="right"/>
    </xf>
    <xf numFmtId="41" fontId="4" fillId="0" borderId="0" xfId="45" applyNumberFormat="1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 quotePrefix="1">
      <alignment/>
    </xf>
    <xf numFmtId="43" fontId="0" fillId="0" borderId="0" xfId="42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>
      <alignment horizontal="left"/>
    </xf>
    <xf numFmtId="43" fontId="0" fillId="0" borderId="0" xfId="0" applyNumberFormat="1" applyFill="1" applyBorder="1" applyAlignment="1">
      <alignment horizontal="right"/>
    </xf>
    <xf numFmtId="168" fontId="4" fillId="0" borderId="12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1" fontId="4" fillId="0" borderId="13" xfId="45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/>
    </xf>
    <xf numFmtId="165" fontId="5" fillId="0" borderId="0" xfId="45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10" xfId="0" applyNumberForma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165" fontId="0" fillId="0" borderId="10" xfId="42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5" fontId="57" fillId="0" borderId="0" xfId="42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41" fontId="57" fillId="0" borderId="0" xfId="42" applyNumberFormat="1" applyFont="1" applyFill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3" fontId="0" fillId="0" borderId="0" xfId="45" applyFont="1" applyFill="1" applyAlignment="1">
      <alignment/>
    </xf>
    <xf numFmtId="165" fontId="0" fillId="0" borderId="0" xfId="45" applyNumberFormat="1" applyFont="1" applyFill="1" applyAlignment="1">
      <alignment/>
    </xf>
    <xf numFmtId="41" fontId="0" fillId="0" borderId="0" xfId="45" applyNumberFormat="1" applyFont="1" applyFill="1" applyAlignment="1">
      <alignment horizontal="right"/>
    </xf>
    <xf numFmtId="43" fontId="4" fillId="0" borderId="0" xfId="45" applyFont="1" applyFill="1" applyAlignment="1">
      <alignment/>
    </xf>
    <xf numFmtId="165" fontId="0" fillId="0" borderId="10" xfId="45" applyNumberFormat="1" applyFont="1" applyFill="1" applyBorder="1" applyAlignment="1">
      <alignment/>
    </xf>
    <xf numFmtId="43" fontId="5" fillId="0" borderId="0" xfId="45" applyFont="1" applyFill="1" applyAlignment="1">
      <alignment horizontal="center"/>
    </xf>
    <xf numFmtId="165" fontId="0" fillId="0" borderId="10" xfId="45" applyNumberFormat="1" applyFont="1" applyFill="1" applyBorder="1" applyAlignment="1">
      <alignment horizontal="right"/>
    </xf>
    <xf numFmtId="168" fontId="4" fillId="0" borderId="12" xfId="45" applyNumberFormat="1" applyFont="1" applyFill="1" applyBorder="1" applyAlignment="1">
      <alignment/>
    </xf>
    <xf numFmtId="165" fontId="0" fillId="0" borderId="0" xfId="45" applyNumberFormat="1" applyFont="1" applyFill="1" applyAlignment="1">
      <alignment horizontal="right"/>
    </xf>
    <xf numFmtId="165" fontId="4" fillId="0" borderId="0" xfId="45" applyNumberFormat="1" applyFont="1" applyFill="1" applyBorder="1" applyAlignment="1">
      <alignment horizontal="right"/>
    </xf>
    <xf numFmtId="41" fontId="4" fillId="0" borderId="0" xfId="42" applyNumberFormat="1" applyFont="1" applyFill="1" applyBorder="1" applyAlignment="1">
      <alignment horizontal="right"/>
    </xf>
    <xf numFmtId="165" fontId="4" fillId="0" borderId="10" xfId="45" applyNumberFormat="1" applyFont="1" applyFill="1" applyBorder="1" applyAlignment="1">
      <alignment horizontal="right"/>
    </xf>
    <xf numFmtId="165" fontId="0" fillId="0" borderId="0" xfId="45" applyNumberFormat="1" applyFont="1" applyFill="1" applyBorder="1" applyAlignment="1">
      <alignment horizontal="right"/>
    </xf>
    <xf numFmtId="165" fontId="4" fillId="0" borderId="11" xfId="45" applyNumberFormat="1" applyFont="1" applyFill="1" applyBorder="1" applyAlignment="1">
      <alignment horizontal="right"/>
    </xf>
    <xf numFmtId="165" fontId="0" fillId="0" borderId="0" xfId="45" applyNumberFormat="1" applyFont="1" applyFill="1" applyAlignment="1">
      <alignment horizontal="right"/>
    </xf>
    <xf numFmtId="165" fontId="58" fillId="0" borderId="0" xfId="0" applyNumberFormat="1" applyFont="1" applyFill="1" applyAlignment="1">
      <alignment horizontal="right"/>
    </xf>
    <xf numFmtId="43" fontId="8" fillId="0" borderId="14" xfId="45" applyFont="1" applyFill="1" applyBorder="1" applyAlignment="1">
      <alignment horizontal="right"/>
    </xf>
    <xf numFmtId="166" fontId="8" fillId="0" borderId="14" xfId="0" applyNumberFormat="1" applyFont="1" applyFill="1" applyBorder="1" applyAlignment="1">
      <alignment horizontal="right"/>
    </xf>
    <xf numFmtId="166" fontId="8" fillId="0" borderId="11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3" fontId="0" fillId="0" borderId="0" xfId="45" applyFont="1" applyFill="1" applyAlignment="1">
      <alignment horizontal="right"/>
    </xf>
    <xf numFmtId="166" fontId="7" fillId="0" borderId="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 horizontal="right"/>
    </xf>
    <xf numFmtId="43" fontId="0" fillId="0" borderId="0" xfId="45" applyFont="1" applyFill="1" applyBorder="1" applyAlignment="1">
      <alignment horizontal="right"/>
    </xf>
    <xf numFmtId="43" fontId="0" fillId="0" borderId="0" xfId="45" applyFont="1" applyFill="1" applyAlignment="1">
      <alignment horizontal="right"/>
    </xf>
    <xf numFmtId="0" fontId="4" fillId="0" borderId="0" xfId="0" applyFont="1" applyFill="1" applyAlignment="1" quotePrefix="1">
      <alignment horizontal="left"/>
    </xf>
    <xf numFmtId="165" fontId="0" fillId="0" borderId="10" xfId="42" applyNumberFormat="1" applyFont="1" applyFill="1" applyBorder="1" applyAlignment="1">
      <alignment/>
    </xf>
    <xf numFmtId="165" fontId="17" fillId="0" borderId="0" xfId="42" applyNumberFormat="1" applyFont="1" applyFill="1" applyAlignment="1">
      <alignment/>
    </xf>
    <xf numFmtId="0" fontId="9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3" fontId="4" fillId="0" borderId="0" xfId="42" applyFont="1" applyFill="1" applyAlignment="1">
      <alignment/>
    </xf>
    <xf numFmtId="43" fontId="57" fillId="0" borderId="0" xfId="42" applyFont="1" applyFill="1" applyAlignment="1">
      <alignment horizontal="right"/>
    </xf>
    <xf numFmtId="43" fontId="21" fillId="0" borderId="0" xfId="42" applyFont="1" applyFill="1" applyAlignment="1">
      <alignment/>
    </xf>
    <xf numFmtId="43" fontId="22" fillId="0" borderId="0" xfId="42" applyFont="1" applyFill="1" applyAlignment="1">
      <alignment/>
    </xf>
    <xf numFmtId="0" fontId="21" fillId="0" borderId="0" xfId="42" applyNumberFormat="1" applyFont="1" applyFill="1" applyAlignment="1">
      <alignment/>
    </xf>
    <xf numFmtId="37" fontId="0" fillId="0" borderId="0" xfId="0" applyNumberFormat="1" applyFill="1" applyAlignment="1">
      <alignment/>
    </xf>
    <xf numFmtId="165" fontId="0" fillId="0" borderId="14" xfId="42" applyNumberFormat="1" applyFont="1" applyFill="1" applyBorder="1" applyAlignment="1">
      <alignment/>
    </xf>
    <xf numFmtId="165" fontId="4" fillId="0" borderId="10" xfId="42" applyNumberFormat="1" applyFont="1" applyFill="1" applyBorder="1" applyAlignment="1">
      <alignment/>
    </xf>
    <xf numFmtId="165" fontId="4" fillId="0" borderId="12" xfId="42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42" applyFont="1" applyFill="1" applyAlignment="1">
      <alignment horizontal="right"/>
    </xf>
    <xf numFmtId="165" fontId="4" fillId="0" borderId="12" xfId="42" applyNumberFormat="1" applyFont="1" applyFill="1" applyBorder="1" applyAlignment="1">
      <alignment horizontal="right"/>
    </xf>
    <xf numFmtId="165" fontId="4" fillId="0" borderId="0" xfId="42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1" fontId="4" fillId="0" borderId="0" xfId="46" applyNumberFormat="1" applyFont="1" applyFill="1" applyBorder="1" applyAlignment="1">
      <alignment horizontal="right"/>
    </xf>
    <xf numFmtId="166" fontId="0" fillId="0" borderId="0" xfId="62" applyNumberFormat="1" applyFont="1" applyFill="1" applyBorder="1" applyAlignment="1">
      <alignment horizontal="right"/>
      <protection/>
    </xf>
    <xf numFmtId="41" fontId="0" fillId="0" borderId="0" xfId="46" applyNumberFormat="1" applyFont="1" applyFill="1" applyBorder="1" applyAlignment="1">
      <alignment horizontal="right"/>
    </xf>
    <xf numFmtId="41" fontId="0" fillId="0" borderId="10" xfId="46" applyNumberFormat="1" applyFont="1" applyFill="1" applyBorder="1" applyAlignment="1">
      <alignment horizontal="right"/>
    </xf>
    <xf numFmtId="43" fontId="7" fillId="0" borderId="0" xfId="46" applyFont="1" applyFill="1" applyAlignment="1">
      <alignment horizontal="right"/>
    </xf>
    <xf numFmtId="43" fontId="7" fillId="0" borderId="0" xfId="46" applyFont="1" applyFill="1" applyBorder="1" applyAlignment="1">
      <alignment horizontal="right"/>
    </xf>
    <xf numFmtId="43" fontId="0" fillId="0" borderId="0" xfId="46" applyFont="1" applyFill="1" applyBorder="1" applyAlignment="1">
      <alignment horizontal="right"/>
    </xf>
    <xf numFmtId="166" fontId="7" fillId="0" borderId="0" xfId="62" applyNumberFormat="1" applyFont="1" applyFill="1" applyAlignment="1">
      <alignment horizontal="center"/>
      <protection/>
    </xf>
    <xf numFmtId="165" fontId="7" fillId="0" borderId="10" xfId="46" applyNumberFormat="1" applyFont="1" applyFill="1" applyBorder="1" applyAlignment="1">
      <alignment horizontal="right"/>
    </xf>
    <xf numFmtId="166" fontId="4" fillId="0" borderId="13" xfId="0" applyNumberFormat="1" applyFont="1" applyFill="1" applyBorder="1" applyAlignment="1">
      <alignment horizontal="right"/>
    </xf>
    <xf numFmtId="41" fontId="0" fillId="0" borderId="0" xfId="46" applyNumberFormat="1" applyFont="1" applyFill="1" applyBorder="1" applyAlignment="1">
      <alignment horizontal="right"/>
    </xf>
    <xf numFmtId="166" fontId="8" fillId="0" borderId="14" xfId="0" applyNumberFormat="1" applyFont="1" applyFill="1" applyBorder="1" applyAlignment="1">
      <alignment horizontal="center"/>
    </xf>
    <xf numFmtId="165" fontId="7" fillId="0" borderId="0" xfId="46" applyNumberFormat="1" applyFont="1" applyFill="1" applyBorder="1" applyAlignment="1">
      <alignment horizontal="right"/>
    </xf>
    <xf numFmtId="166" fontId="7" fillId="0" borderId="0" xfId="62" applyNumberFormat="1" applyFont="1" applyFill="1" applyBorder="1" applyAlignment="1">
      <alignment horizontal="center"/>
      <protection/>
    </xf>
    <xf numFmtId="43" fontId="0" fillId="0" borderId="0" xfId="42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165" fontId="0" fillId="0" borderId="0" xfId="47" applyNumberFormat="1" applyFont="1" applyFill="1" applyAlignment="1">
      <alignment/>
    </xf>
    <xf numFmtId="165" fontId="0" fillId="0" borderId="10" xfId="45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165" fontId="0" fillId="0" borderId="10" xfId="47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5" fontId="0" fillId="0" borderId="0" xfId="42" applyNumberFormat="1" applyFont="1" applyFill="1" applyBorder="1" applyAlignment="1">
      <alignment/>
    </xf>
    <xf numFmtId="0" fontId="0" fillId="0" borderId="0" xfId="0" applyFill="1" applyAlignment="1">
      <alignment horizontal="left" indent="1"/>
    </xf>
    <xf numFmtId="166" fontId="7" fillId="0" borderId="0" xfId="0" applyNumberFormat="1" applyFont="1" applyFill="1" applyBorder="1" applyAlignment="1">
      <alignment horizontal="right"/>
    </xf>
    <xf numFmtId="43" fontId="0" fillId="0" borderId="0" xfId="42" applyNumberFormat="1" applyFont="1" applyFill="1" applyBorder="1" applyAlignment="1">
      <alignment/>
    </xf>
    <xf numFmtId="41" fontId="4" fillId="0" borderId="10" xfId="45" applyNumberFormat="1" applyFont="1" applyFill="1" applyBorder="1" applyAlignment="1" quotePrefix="1">
      <alignment horizontal="right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quotePrefix="1">
      <alignment horizontal="left" indent="2"/>
    </xf>
    <xf numFmtId="0" fontId="0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right"/>
    </xf>
    <xf numFmtId="165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/>
    </xf>
    <xf numFmtId="43" fontId="0" fillId="0" borderId="0" xfId="42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center"/>
    </xf>
    <xf numFmtId="166" fontId="0" fillId="3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5" fillId="0" borderId="0" xfId="45" applyNumberFormat="1" applyFont="1" applyFill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14" xfId="46"/>
    <cellStyle name="Comma 3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5" xfId="61"/>
    <cellStyle name="Normal 6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22.5" customHeight="1"/>
  <cols>
    <col min="1" max="1" width="37.421875" style="63" customWidth="1"/>
    <col min="2" max="2" width="8.140625" style="2" customWidth="1"/>
    <col min="3" max="3" width="1.421875" style="3" customWidth="1"/>
    <col min="4" max="4" width="14.00390625" style="3" customWidth="1"/>
    <col min="5" max="5" width="1.421875" style="3" customWidth="1"/>
    <col min="6" max="6" width="14.00390625" style="3" customWidth="1"/>
    <col min="7" max="7" width="1.421875" style="3" customWidth="1"/>
    <col min="8" max="8" width="14.00390625" style="3" customWidth="1"/>
    <col min="9" max="9" width="1.421875" style="3" customWidth="1"/>
    <col min="10" max="10" width="14.00390625" style="3" customWidth="1"/>
    <col min="11" max="11" width="9.140625" style="3" customWidth="1"/>
    <col min="12" max="12" width="21.140625" style="115" customWidth="1"/>
    <col min="13" max="13" width="2.00390625" style="115" customWidth="1"/>
    <col min="14" max="14" width="21.140625" style="115" customWidth="1"/>
    <col min="15" max="15" width="12.00390625" style="8" customWidth="1"/>
    <col min="16" max="16" width="21.421875" style="183" bestFit="1" customWidth="1"/>
    <col min="17" max="17" width="1.8515625" style="183" customWidth="1"/>
    <col min="18" max="18" width="21.421875" style="183" bestFit="1" customWidth="1"/>
    <col min="19" max="19" width="18.8515625" style="3" customWidth="1"/>
    <col min="20" max="21" width="9.140625" style="3" customWidth="1"/>
    <col min="22" max="22" width="12.57421875" style="8" customWidth="1"/>
    <col min="23" max="16384" width="9.140625" style="3" customWidth="1"/>
  </cols>
  <sheetData>
    <row r="1" ht="22.5" customHeight="1">
      <c r="A1" s="60" t="s">
        <v>37</v>
      </c>
    </row>
    <row r="2" ht="22.5" customHeight="1">
      <c r="A2" s="60" t="s">
        <v>81</v>
      </c>
    </row>
    <row r="3" spans="1:15" ht="22.5" customHeight="1">
      <c r="A3" s="66"/>
      <c r="J3" s="127" t="s">
        <v>79</v>
      </c>
      <c r="O3" s="177"/>
    </row>
    <row r="4" spans="2:15" ht="22.5" customHeight="1">
      <c r="B4" s="17"/>
      <c r="C4" s="17"/>
      <c r="D4" s="245" t="s">
        <v>38</v>
      </c>
      <c r="E4" s="245"/>
      <c r="F4" s="245"/>
      <c r="G4" s="64"/>
      <c r="H4" s="245" t="s">
        <v>36</v>
      </c>
      <c r="I4" s="245"/>
      <c r="J4" s="245"/>
      <c r="O4" s="177"/>
    </row>
    <row r="5" spans="3:15" ht="22.5" customHeight="1">
      <c r="C5" s="65"/>
      <c r="D5" s="75" t="s">
        <v>250</v>
      </c>
      <c r="E5" s="39"/>
      <c r="F5" s="75" t="s">
        <v>210</v>
      </c>
      <c r="G5" s="39"/>
      <c r="H5" s="75" t="s">
        <v>250</v>
      </c>
      <c r="I5" s="39"/>
      <c r="J5" s="75" t="s">
        <v>210</v>
      </c>
      <c r="O5" s="177"/>
    </row>
    <row r="6" spans="2:15" ht="22.5" customHeight="1">
      <c r="B6" s="17" t="s">
        <v>1</v>
      </c>
      <c r="C6" s="65"/>
      <c r="D6" s="39">
        <v>2561</v>
      </c>
      <c r="E6" s="65"/>
      <c r="F6" s="39">
        <v>2560</v>
      </c>
      <c r="G6" s="39"/>
      <c r="H6" s="39">
        <v>2561</v>
      </c>
      <c r="I6" s="65"/>
      <c r="J6" s="39">
        <v>2560</v>
      </c>
      <c r="L6" s="180"/>
      <c r="M6" s="180"/>
      <c r="O6" s="177"/>
    </row>
    <row r="7" spans="1:15" ht="22.5" customHeight="1">
      <c r="A7" s="60" t="s">
        <v>0</v>
      </c>
      <c r="D7" s="147" t="s">
        <v>212</v>
      </c>
      <c r="E7" s="65"/>
      <c r="F7" s="43"/>
      <c r="G7" s="39"/>
      <c r="H7" s="147" t="s">
        <v>212</v>
      </c>
      <c r="I7" s="65"/>
      <c r="J7" s="43"/>
      <c r="O7" s="177"/>
    </row>
    <row r="8" spans="1:15" ht="22.5" customHeight="1">
      <c r="A8" s="60"/>
      <c r="B8" s="17"/>
      <c r="C8" s="65"/>
      <c r="D8" s="39"/>
      <c r="E8" s="65"/>
      <c r="F8" s="144"/>
      <c r="G8" s="39"/>
      <c r="H8" s="39"/>
      <c r="I8" s="65"/>
      <c r="J8" s="144"/>
      <c r="O8" s="177"/>
    </row>
    <row r="9" spans="1:15" ht="22.5" customHeight="1">
      <c r="A9" s="81" t="s">
        <v>118</v>
      </c>
      <c r="C9" s="13"/>
      <c r="D9" s="33"/>
      <c r="E9" s="33"/>
      <c r="F9" s="33"/>
      <c r="G9" s="33"/>
      <c r="H9" s="33"/>
      <c r="I9" s="33"/>
      <c r="J9" s="33"/>
      <c r="O9" s="177"/>
    </row>
    <row r="10" spans="1:15" ht="22.5" customHeight="1">
      <c r="A10" s="63" t="s">
        <v>2</v>
      </c>
      <c r="C10" s="13"/>
      <c r="D10" s="13">
        <v>29378715</v>
      </c>
      <c r="E10" s="13"/>
      <c r="F10" s="13">
        <v>22971716</v>
      </c>
      <c r="G10" s="13"/>
      <c r="H10" s="8">
        <v>1957543</v>
      </c>
      <c r="I10" s="13"/>
      <c r="J10" s="8">
        <v>3608756</v>
      </c>
      <c r="O10" s="177"/>
    </row>
    <row r="11" spans="1:15" ht="22.5" customHeight="1">
      <c r="A11" s="63" t="s">
        <v>143</v>
      </c>
      <c r="C11" s="13"/>
      <c r="D11" s="13">
        <v>2838711</v>
      </c>
      <c r="E11" s="13"/>
      <c r="F11" s="13">
        <v>3866394</v>
      </c>
      <c r="G11" s="13"/>
      <c r="H11" s="82" t="s">
        <v>94</v>
      </c>
      <c r="I11" s="13"/>
      <c r="J11" s="82">
        <v>0</v>
      </c>
      <c r="O11" s="177"/>
    </row>
    <row r="12" spans="1:10" ht="22.5" customHeight="1">
      <c r="A12" s="63" t="s">
        <v>119</v>
      </c>
      <c r="B12" s="2">
        <v>5</v>
      </c>
      <c r="C12" s="13"/>
      <c r="D12" s="13">
        <v>37439991</v>
      </c>
      <c r="E12" s="13"/>
      <c r="F12" s="13">
        <v>36133672</v>
      </c>
      <c r="G12" s="13"/>
      <c r="H12" s="32">
        <v>3336760</v>
      </c>
      <c r="I12" s="13"/>
      <c r="J12" s="32">
        <v>3658844</v>
      </c>
    </row>
    <row r="13" spans="1:10" ht="22.5" customHeight="1">
      <c r="A13" s="73" t="s">
        <v>39</v>
      </c>
      <c r="B13" s="2">
        <v>4</v>
      </c>
      <c r="C13" s="13"/>
      <c r="D13" s="82" t="s">
        <v>94</v>
      </c>
      <c r="E13" s="13"/>
      <c r="F13" s="82">
        <v>0</v>
      </c>
      <c r="G13" s="13"/>
      <c r="H13" s="8">
        <v>51761000</v>
      </c>
      <c r="I13" s="13"/>
      <c r="J13" s="8">
        <v>36556000</v>
      </c>
    </row>
    <row r="14" spans="1:10" ht="22.5" customHeight="1">
      <c r="A14" s="73" t="s">
        <v>204</v>
      </c>
      <c r="B14" s="2">
        <v>4</v>
      </c>
      <c r="C14" s="13"/>
      <c r="D14" s="134">
        <v>61309</v>
      </c>
      <c r="E14" s="13"/>
      <c r="F14" s="134">
        <v>558541</v>
      </c>
      <c r="G14" s="13"/>
      <c r="H14" s="82" t="s">
        <v>94</v>
      </c>
      <c r="I14" s="13"/>
      <c r="J14" s="82">
        <v>0</v>
      </c>
    </row>
    <row r="15" spans="1:10" ht="22.5" customHeight="1">
      <c r="A15" s="26" t="s">
        <v>3</v>
      </c>
      <c r="C15" s="13"/>
      <c r="D15" s="13">
        <v>60026267</v>
      </c>
      <c r="E15" s="13"/>
      <c r="F15" s="13">
        <v>55117570</v>
      </c>
      <c r="G15" s="13"/>
      <c r="H15" s="8">
        <v>3536881</v>
      </c>
      <c r="I15" s="13"/>
      <c r="J15" s="8">
        <v>3630932</v>
      </c>
    </row>
    <row r="16" spans="1:10" ht="22.5" customHeight="1">
      <c r="A16" s="30" t="s">
        <v>106</v>
      </c>
      <c r="C16" s="13"/>
      <c r="D16" s="13">
        <v>33796858</v>
      </c>
      <c r="E16" s="13"/>
      <c r="F16" s="13">
        <v>29973327</v>
      </c>
      <c r="G16" s="13"/>
      <c r="H16" s="8">
        <v>1039470</v>
      </c>
      <c r="I16" s="13"/>
      <c r="J16" s="8">
        <v>1159072</v>
      </c>
    </row>
    <row r="17" spans="1:10" ht="22.5" customHeight="1">
      <c r="A17" s="26" t="s">
        <v>74</v>
      </c>
      <c r="B17" s="2">
        <v>4</v>
      </c>
      <c r="C17" s="13"/>
      <c r="D17" s="13">
        <v>6294552</v>
      </c>
      <c r="E17" s="13"/>
      <c r="F17" s="13">
        <v>6657021</v>
      </c>
      <c r="G17" s="13"/>
      <c r="H17" s="82" t="s">
        <v>94</v>
      </c>
      <c r="I17" s="13"/>
      <c r="J17" s="82">
        <v>0</v>
      </c>
    </row>
    <row r="18" spans="1:10" ht="22.5" customHeight="1">
      <c r="A18" s="26" t="s">
        <v>75</v>
      </c>
      <c r="C18" s="13"/>
      <c r="D18" s="13">
        <v>2614192</v>
      </c>
      <c r="E18" s="13"/>
      <c r="F18" s="13">
        <v>2110715</v>
      </c>
      <c r="G18" s="13"/>
      <c r="H18" s="8">
        <v>215715</v>
      </c>
      <c r="I18" s="13"/>
      <c r="J18" s="8">
        <v>152511</v>
      </c>
    </row>
    <row r="19" spans="1:10" ht="22.5" customHeight="1">
      <c r="A19" s="30" t="s">
        <v>114</v>
      </c>
      <c r="B19" s="2">
        <v>4</v>
      </c>
      <c r="C19" s="13"/>
      <c r="D19" s="67">
        <v>160642</v>
      </c>
      <c r="E19" s="13"/>
      <c r="F19" s="13">
        <v>170632</v>
      </c>
      <c r="G19" s="13"/>
      <c r="H19" s="82">
        <v>1542151</v>
      </c>
      <c r="I19" s="13"/>
      <c r="J19" s="82">
        <v>3600000</v>
      </c>
    </row>
    <row r="20" spans="1:10" ht="22.5" customHeight="1">
      <c r="A20" s="63" t="s">
        <v>70</v>
      </c>
      <c r="C20" s="13"/>
      <c r="D20" s="84"/>
      <c r="E20" s="13"/>
      <c r="F20" s="84"/>
      <c r="G20" s="13"/>
      <c r="H20" s="8"/>
      <c r="I20" s="13"/>
      <c r="J20" s="8"/>
    </row>
    <row r="21" spans="1:10" ht="22.5" customHeight="1">
      <c r="A21" s="26" t="s">
        <v>71</v>
      </c>
      <c r="C21" s="13"/>
      <c r="D21" s="13">
        <v>1095856</v>
      </c>
      <c r="E21" s="13"/>
      <c r="F21" s="13">
        <v>818209</v>
      </c>
      <c r="G21" s="13"/>
      <c r="H21" s="82" t="s">
        <v>94</v>
      </c>
      <c r="I21" s="13"/>
      <c r="J21" s="82">
        <v>0</v>
      </c>
    </row>
    <row r="22" spans="1:10" ht="22.5" customHeight="1">
      <c r="A22" s="26" t="s">
        <v>4</v>
      </c>
      <c r="C22" s="13"/>
      <c r="D22" s="85">
        <v>5838071</v>
      </c>
      <c r="E22" s="13"/>
      <c r="F22" s="85">
        <v>6069307</v>
      </c>
      <c r="G22" s="13"/>
      <c r="H22" s="25">
        <v>217180</v>
      </c>
      <c r="I22" s="13"/>
      <c r="J22" s="25">
        <v>319223</v>
      </c>
    </row>
    <row r="23" spans="1:22" s="4" customFormat="1" ht="22.5" customHeight="1">
      <c r="A23" s="66" t="s">
        <v>5</v>
      </c>
      <c r="B23" s="12"/>
      <c r="C23" s="16"/>
      <c r="D23" s="68">
        <f>SUM(D9:D22)</f>
        <v>179545164</v>
      </c>
      <c r="E23" s="16"/>
      <c r="F23" s="68">
        <f>SUM(F9:F22)</f>
        <v>164447104</v>
      </c>
      <c r="G23" s="16"/>
      <c r="H23" s="68">
        <f>SUM(H10:H22)</f>
        <v>63606700</v>
      </c>
      <c r="I23" s="16"/>
      <c r="J23" s="68">
        <f>SUM(J10:J22)</f>
        <v>52685338</v>
      </c>
      <c r="L23" s="181"/>
      <c r="M23" s="181"/>
      <c r="N23" s="181"/>
      <c r="O23" s="9"/>
      <c r="P23" s="183"/>
      <c r="Q23" s="183"/>
      <c r="R23" s="183"/>
      <c r="V23" s="9"/>
    </row>
    <row r="24" spans="1:22" s="4" customFormat="1" ht="22.5" customHeight="1">
      <c r="A24" s="66"/>
      <c r="B24" s="12"/>
      <c r="C24" s="16"/>
      <c r="D24" s="48"/>
      <c r="E24" s="16"/>
      <c r="G24" s="16"/>
      <c r="H24" s="48"/>
      <c r="I24" s="16"/>
      <c r="L24" s="181"/>
      <c r="M24" s="181"/>
      <c r="N24" s="181"/>
      <c r="O24" s="9"/>
      <c r="P24" s="183"/>
      <c r="Q24" s="183"/>
      <c r="R24" s="183"/>
      <c r="V24" s="9"/>
    </row>
    <row r="25" ht="22.5" customHeight="1">
      <c r="A25" s="60" t="s">
        <v>37</v>
      </c>
    </row>
    <row r="26" ht="22.5" customHeight="1">
      <c r="A26" s="60" t="s">
        <v>81</v>
      </c>
    </row>
    <row r="27" spans="1:10" ht="22.5" customHeight="1">
      <c r="A27" s="66"/>
      <c r="J27" s="127" t="s">
        <v>79</v>
      </c>
    </row>
    <row r="28" spans="2:10" ht="22.5" customHeight="1">
      <c r="B28" s="17"/>
      <c r="C28" s="17"/>
      <c r="D28" s="245" t="s">
        <v>38</v>
      </c>
      <c r="E28" s="245"/>
      <c r="F28" s="245"/>
      <c r="G28" s="64"/>
      <c r="H28" s="245" t="s">
        <v>36</v>
      </c>
      <c r="I28" s="245"/>
      <c r="J28" s="245"/>
    </row>
    <row r="29" spans="2:10" ht="22.5" customHeight="1">
      <c r="B29" s="17"/>
      <c r="C29" s="17"/>
      <c r="D29" s="75" t="s">
        <v>250</v>
      </c>
      <c r="E29" s="39"/>
      <c r="F29" s="75" t="s">
        <v>210</v>
      </c>
      <c r="G29" s="39"/>
      <c r="H29" s="75" t="s">
        <v>250</v>
      </c>
      <c r="I29" s="39"/>
      <c r="J29" s="75" t="s">
        <v>210</v>
      </c>
    </row>
    <row r="30" spans="2:10" ht="22.5" customHeight="1">
      <c r="B30" s="17" t="s">
        <v>1</v>
      </c>
      <c r="C30" s="17"/>
      <c r="D30" s="39">
        <v>2561</v>
      </c>
      <c r="E30" s="65"/>
      <c r="F30" s="39">
        <v>2560</v>
      </c>
      <c r="G30" s="39"/>
      <c r="H30" s="39">
        <v>2561</v>
      </c>
      <c r="I30" s="65"/>
      <c r="J30" s="39">
        <v>2560</v>
      </c>
    </row>
    <row r="31" spans="1:10" ht="22.5" customHeight="1">
      <c r="A31" s="60" t="s">
        <v>76</v>
      </c>
      <c r="C31" s="65"/>
      <c r="D31" s="147" t="s">
        <v>212</v>
      </c>
      <c r="E31" s="65"/>
      <c r="F31" s="43"/>
      <c r="G31" s="39"/>
      <c r="H31" s="147" t="s">
        <v>212</v>
      </c>
      <c r="I31" s="65"/>
      <c r="J31" s="43"/>
    </row>
    <row r="32" spans="1:10" ht="22.5" customHeight="1">
      <c r="A32" s="60"/>
      <c r="B32" s="17"/>
      <c r="C32" s="65"/>
      <c r="D32" s="39"/>
      <c r="E32" s="65"/>
      <c r="F32" s="80"/>
      <c r="G32" s="39"/>
      <c r="H32" s="39"/>
      <c r="I32" s="65"/>
      <c r="J32" s="80"/>
    </row>
    <row r="33" spans="1:10" ht="22.5" customHeight="1">
      <c r="A33" s="81" t="s">
        <v>6</v>
      </c>
      <c r="C33" s="13"/>
      <c r="D33" s="33"/>
      <c r="E33" s="33"/>
      <c r="F33" s="33"/>
      <c r="G33" s="33"/>
      <c r="H33" s="33"/>
      <c r="I33" s="33"/>
      <c r="J33" s="33"/>
    </row>
    <row r="34" spans="1:10" ht="22.5" customHeight="1">
      <c r="A34" s="34" t="s">
        <v>82</v>
      </c>
      <c r="B34" s="2">
        <v>6</v>
      </c>
      <c r="C34" s="13"/>
      <c r="D34" s="24">
        <v>4813575</v>
      </c>
      <c r="E34" s="33"/>
      <c r="F34" s="24">
        <v>5910158</v>
      </c>
      <c r="G34" s="33"/>
      <c r="H34" s="35" t="s">
        <v>94</v>
      </c>
      <c r="I34" s="33"/>
      <c r="J34" s="35" t="s">
        <v>94</v>
      </c>
    </row>
    <row r="35" spans="1:16" ht="22.5" customHeight="1">
      <c r="A35" s="73" t="s">
        <v>58</v>
      </c>
      <c r="B35" s="2">
        <v>7</v>
      </c>
      <c r="C35" s="13"/>
      <c r="D35" s="35" t="s">
        <v>94</v>
      </c>
      <c r="E35" s="13"/>
      <c r="F35" s="35" t="s">
        <v>94</v>
      </c>
      <c r="G35" s="13"/>
      <c r="H35" s="22">
        <v>135439309</v>
      </c>
      <c r="I35" s="13"/>
      <c r="J35" s="22">
        <v>133236916</v>
      </c>
      <c r="P35" s="185"/>
    </row>
    <row r="36" spans="1:10" ht="22.5" customHeight="1">
      <c r="A36" s="116" t="s">
        <v>148</v>
      </c>
      <c r="B36" s="2">
        <v>8</v>
      </c>
      <c r="C36" s="13"/>
      <c r="D36" s="24">
        <v>93628160</v>
      </c>
      <c r="E36" s="13"/>
      <c r="F36" s="24">
        <v>84225527</v>
      </c>
      <c r="G36" s="13"/>
      <c r="H36" s="33">
        <v>334809</v>
      </c>
      <c r="I36" s="13"/>
      <c r="J36" s="33">
        <v>334809</v>
      </c>
    </row>
    <row r="37" spans="1:10" ht="22.5" customHeight="1">
      <c r="A37" s="34" t="s">
        <v>149</v>
      </c>
      <c r="B37" s="2">
        <v>9</v>
      </c>
      <c r="C37" s="13"/>
      <c r="D37" s="24">
        <v>9478308</v>
      </c>
      <c r="E37" s="13"/>
      <c r="F37" s="24">
        <v>6949351</v>
      </c>
      <c r="G37" s="13"/>
      <c r="H37" s="35">
        <v>4353414</v>
      </c>
      <c r="I37" s="33"/>
      <c r="J37" s="35">
        <v>1882164</v>
      </c>
    </row>
    <row r="38" spans="1:10" ht="22.5" customHeight="1">
      <c r="A38" s="34" t="s">
        <v>59</v>
      </c>
      <c r="B38" s="2">
        <v>10</v>
      </c>
      <c r="C38" s="13"/>
      <c r="D38" s="8">
        <v>1537606</v>
      </c>
      <c r="E38" s="13"/>
      <c r="F38" s="8">
        <v>1542009</v>
      </c>
      <c r="G38" s="13"/>
      <c r="H38" s="33">
        <v>678170</v>
      </c>
      <c r="I38" s="13"/>
      <c r="J38" s="33">
        <v>678170</v>
      </c>
    </row>
    <row r="39" spans="1:10" ht="22.5" customHeight="1">
      <c r="A39" s="34" t="s">
        <v>109</v>
      </c>
      <c r="C39" s="13"/>
      <c r="D39" s="8">
        <v>33350</v>
      </c>
      <c r="E39" s="13"/>
      <c r="F39" s="8">
        <v>34395</v>
      </c>
      <c r="G39" s="13"/>
      <c r="H39" s="35" t="s">
        <v>94</v>
      </c>
      <c r="I39" s="33"/>
      <c r="J39" s="35" t="s">
        <v>94</v>
      </c>
    </row>
    <row r="40" spans="1:10" ht="22.5" customHeight="1">
      <c r="A40" s="63" t="s">
        <v>43</v>
      </c>
      <c r="B40" s="2">
        <v>4</v>
      </c>
      <c r="C40" s="13"/>
      <c r="D40" s="35" t="s">
        <v>94</v>
      </c>
      <c r="E40" s="13"/>
      <c r="F40" s="35" t="s">
        <v>94</v>
      </c>
      <c r="G40" s="13"/>
      <c r="H40" s="33">
        <v>12032998</v>
      </c>
      <c r="I40" s="13"/>
      <c r="J40" s="33">
        <v>16939090</v>
      </c>
    </row>
    <row r="41" spans="1:10" ht="22.5" customHeight="1">
      <c r="A41" s="73" t="s">
        <v>205</v>
      </c>
      <c r="B41" s="2">
        <v>4</v>
      </c>
      <c r="C41" s="13"/>
      <c r="D41" s="35">
        <v>5700</v>
      </c>
      <c r="E41" s="13"/>
      <c r="F41" s="35">
        <v>2700</v>
      </c>
      <c r="G41" s="13"/>
      <c r="H41" s="35" t="s">
        <v>94</v>
      </c>
      <c r="I41" s="13"/>
      <c r="J41" s="35" t="s">
        <v>94</v>
      </c>
    </row>
    <row r="42" spans="1:10" ht="22.5" customHeight="1">
      <c r="A42" s="34" t="s">
        <v>83</v>
      </c>
      <c r="C42" s="13"/>
      <c r="D42" s="8">
        <v>1653593</v>
      </c>
      <c r="E42" s="13"/>
      <c r="F42" s="8">
        <v>1729341</v>
      </c>
      <c r="G42" s="13"/>
      <c r="H42" s="33">
        <v>199863</v>
      </c>
      <c r="I42" s="13"/>
      <c r="J42" s="33">
        <v>199863</v>
      </c>
    </row>
    <row r="43" spans="1:10" ht="22.5" customHeight="1">
      <c r="A43" s="34" t="s">
        <v>32</v>
      </c>
      <c r="C43" s="22"/>
      <c r="D43" s="8">
        <v>192231270</v>
      </c>
      <c r="E43" s="22"/>
      <c r="F43" s="8">
        <v>189060060</v>
      </c>
      <c r="G43" s="22"/>
      <c r="H43" s="33">
        <v>16620876</v>
      </c>
      <c r="I43" s="22"/>
      <c r="J43" s="33">
        <v>16839701</v>
      </c>
    </row>
    <row r="44" spans="1:10" ht="22.5" customHeight="1">
      <c r="A44" s="30" t="s">
        <v>107</v>
      </c>
      <c r="C44" s="22"/>
      <c r="D44" s="8">
        <v>7869792</v>
      </c>
      <c r="E44" s="22"/>
      <c r="F44" s="8">
        <v>7764161</v>
      </c>
      <c r="G44" s="22"/>
      <c r="H44" s="35" t="s">
        <v>94</v>
      </c>
      <c r="I44" s="33"/>
      <c r="J44" s="35" t="s">
        <v>94</v>
      </c>
    </row>
    <row r="45" spans="1:10" ht="22.5" customHeight="1">
      <c r="A45" s="34" t="s">
        <v>84</v>
      </c>
      <c r="C45" s="22"/>
      <c r="D45" s="8">
        <v>96130924</v>
      </c>
      <c r="E45" s="22"/>
      <c r="F45" s="8">
        <v>99522368</v>
      </c>
      <c r="G45" s="22"/>
      <c r="H45" s="35" t="s">
        <v>94</v>
      </c>
      <c r="I45" s="33"/>
      <c r="J45" s="35" t="s">
        <v>94</v>
      </c>
    </row>
    <row r="46" spans="1:10" ht="22.5" customHeight="1">
      <c r="A46" s="34" t="s">
        <v>120</v>
      </c>
      <c r="C46" s="13"/>
      <c r="D46" s="8">
        <v>15489915</v>
      </c>
      <c r="E46" s="13"/>
      <c r="F46" s="8">
        <v>16484693</v>
      </c>
      <c r="G46" s="13"/>
      <c r="H46" s="13">
        <v>31930</v>
      </c>
      <c r="I46" s="13"/>
      <c r="J46" s="13">
        <v>36600</v>
      </c>
    </row>
    <row r="47" spans="1:10" ht="22.5" customHeight="1">
      <c r="A47" s="63" t="s">
        <v>70</v>
      </c>
      <c r="C47" s="13"/>
      <c r="D47" s="8"/>
      <c r="E47" s="13"/>
      <c r="F47" s="8"/>
      <c r="G47" s="13"/>
      <c r="H47" s="13"/>
      <c r="I47" s="13"/>
      <c r="J47" s="13"/>
    </row>
    <row r="48" spans="1:10" ht="22.5" customHeight="1">
      <c r="A48" s="26" t="s">
        <v>71</v>
      </c>
      <c r="C48" s="8"/>
      <c r="D48" s="8">
        <v>1600</v>
      </c>
      <c r="E48" s="8"/>
      <c r="F48" s="8">
        <v>2577</v>
      </c>
      <c r="G48" s="8"/>
      <c r="H48" s="35" t="s">
        <v>94</v>
      </c>
      <c r="I48" s="33"/>
      <c r="J48" s="35" t="s">
        <v>94</v>
      </c>
    </row>
    <row r="49" spans="1:10" ht="22.5" customHeight="1">
      <c r="A49" s="63" t="s">
        <v>121</v>
      </c>
      <c r="C49" s="13"/>
      <c r="D49" s="8">
        <v>4814798</v>
      </c>
      <c r="E49" s="13"/>
      <c r="F49" s="8">
        <v>4727324</v>
      </c>
      <c r="G49" s="13"/>
      <c r="H49" s="13">
        <v>3405423</v>
      </c>
      <c r="I49" s="13"/>
      <c r="J49" s="13">
        <v>2990483</v>
      </c>
    </row>
    <row r="50" spans="1:10" ht="22.5" customHeight="1">
      <c r="A50" s="34" t="s">
        <v>153</v>
      </c>
      <c r="C50" s="13"/>
      <c r="D50" s="8">
        <v>8058635</v>
      </c>
      <c r="E50" s="13"/>
      <c r="F50" s="8">
        <v>7869990</v>
      </c>
      <c r="G50" s="13"/>
      <c r="H50" s="35" t="s">
        <v>94</v>
      </c>
      <c r="I50" s="33"/>
      <c r="J50" s="35" t="s">
        <v>94</v>
      </c>
    </row>
    <row r="51" spans="1:10" ht="22.5" customHeight="1">
      <c r="A51" s="63" t="s">
        <v>7</v>
      </c>
      <c r="C51" s="13"/>
      <c r="D51" s="25">
        <v>2651770</v>
      </c>
      <c r="E51" s="13"/>
      <c r="F51" s="25">
        <v>3225190</v>
      </c>
      <c r="G51" s="13"/>
      <c r="H51" s="14">
        <v>161310</v>
      </c>
      <c r="I51" s="13"/>
      <c r="J51" s="14">
        <v>161005</v>
      </c>
    </row>
    <row r="52" spans="1:22" s="4" customFormat="1" ht="22.5" customHeight="1">
      <c r="A52" s="66" t="s">
        <v>8</v>
      </c>
      <c r="B52" s="12"/>
      <c r="C52" s="16"/>
      <c r="D52" s="68">
        <f>SUM(D34:D51)</f>
        <v>438398996</v>
      </c>
      <c r="E52" s="16"/>
      <c r="F52" s="68">
        <f>SUM(F34:F51)</f>
        <v>429049844</v>
      </c>
      <c r="G52" s="16"/>
      <c r="H52" s="68">
        <f>SUM(H34:H51)</f>
        <v>173258102</v>
      </c>
      <c r="I52" s="16"/>
      <c r="J52" s="68">
        <f>SUM(J34:J51)</f>
        <v>173298801</v>
      </c>
      <c r="L52" s="181"/>
      <c r="M52" s="181"/>
      <c r="N52" s="181"/>
      <c r="O52" s="9"/>
      <c r="P52" s="184"/>
      <c r="Q52" s="184"/>
      <c r="R52" s="184"/>
      <c r="V52" s="9"/>
    </row>
    <row r="53" spans="1:22" s="4" customFormat="1" ht="22.5" customHeight="1">
      <c r="A53" s="66"/>
      <c r="B53" s="12"/>
      <c r="C53" s="16"/>
      <c r="D53" s="16"/>
      <c r="E53" s="16"/>
      <c r="F53" s="16"/>
      <c r="G53" s="16"/>
      <c r="H53" s="16"/>
      <c r="I53" s="16"/>
      <c r="J53" s="16"/>
      <c r="L53" s="181"/>
      <c r="M53" s="181"/>
      <c r="N53" s="181"/>
      <c r="O53" s="9"/>
      <c r="P53" s="184"/>
      <c r="Q53" s="184"/>
      <c r="R53" s="184"/>
      <c r="V53" s="9"/>
    </row>
    <row r="54" spans="1:22" s="4" customFormat="1" ht="22.5" customHeight="1" thickBot="1">
      <c r="A54" s="66" t="s">
        <v>9</v>
      </c>
      <c r="B54" s="12"/>
      <c r="C54" s="16"/>
      <c r="D54" s="87">
        <f>+D52+D23</f>
        <v>617944160</v>
      </c>
      <c r="E54" s="16"/>
      <c r="F54" s="87">
        <f>+F52+F23</f>
        <v>593496948</v>
      </c>
      <c r="G54" s="16"/>
      <c r="H54" s="87">
        <f>+H52+H23</f>
        <v>236864802</v>
      </c>
      <c r="I54" s="16"/>
      <c r="J54" s="87">
        <f>+J52+J23</f>
        <v>225984139</v>
      </c>
      <c r="L54" s="182"/>
      <c r="M54" s="182"/>
      <c r="N54" s="182"/>
      <c r="O54" s="136"/>
      <c r="P54" s="183"/>
      <c r="Q54" s="183"/>
      <c r="R54" s="183"/>
      <c r="S54" s="145"/>
      <c r="V54" s="9"/>
    </row>
    <row r="55" spans="1:22" s="4" customFormat="1" ht="22.5" customHeight="1" thickTop="1">
      <c r="A55" s="66"/>
      <c r="B55" s="12"/>
      <c r="C55" s="16"/>
      <c r="D55" s="48"/>
      <c r="E55" s="16"/>
      <c r="F55" s="48"/>
      <c r="G55" s="16"/>
      <c r="H55" s="48"/>
      <c r="I55" s="16"/>
      <c r="J55" s="48"/>
      <c r="L55" s="181"/>
      <c r="M55" s="181"/>
      <c r="N55" s="181"/>
      <c r="O55" s="9"/>
      <c r="P55" s="184"/>
      <c r="Q55" s="184"/>
      <c r="R55" s="184"/>
      <c r="V55" s="9"/>
    </row>
    <row r="56" ht="22.5" customHeight="1">
      <c r="A56" s="60" t="s">
        <v>37</v>
      </c>
    </row>
    <row r="57" ht="22.5" customHeight="1">
      <c r="A57" s="60" t="s">
        <v>81</v>
      </c>
    </row>
    <row r="58" spans="1:10" ht="22.5" customHeight="1">
      <c r="A58" s="66"/>
      <c r="J58" s="127" t="s">
        <v>79</v>
      </c>
    </row>
    <row r="59" spans="2:10" ht="22.5" customHeight="1">
      <c r="B59" s="17"/>
      <c r="C59" s="17"/>
      <c r="D59" s="245" t="s">
        <v>38</v>
      </c>
      <c r="E59" s="245"/>
      <c r="F59" s="245"/>
      <c r="G59" s="64"/>
      <c r="H59" s="245" t="s">
        <v>36</v>
      </c>
      <c r="I59" s="245"/>
      <c r="J59" s="245"/>
    </row>
    <row r="60" spans="2:10" ht="22.5" customHeight="1">
      <c r="B60" s="17"/>
      <c r="C60" s="17"/>
      <c r="D60" s="75" t="s">
        <v>250</v>
      </c>
      <c r="E60" s="39"/>
      <c r="F60" s="75" t="s">
        <v>210</v>
      </c>
      <c r="G60" s="39"/>
      <c r="H60" s="75" t="s">
        <v>250</v>
      </c>
      <c r="I60" s="39"/>
      <c r="J60" s="75" t="s">
        <v>210</v>
      </c>
    </row>
    <row r="61" spans="2:10" ht="22.5" customHeight="1">
      <c r="B61" s="17" t="s">
        <v>1</v>
      </c>
      <c r="D61" s="39">
        <v>2561</v>
      </c>
      <c r="E61" s="41"/>
      <c r="F61" s="39">
        <v>2560</v>
      </c>
      <c r="G61" s="39"/>
      <c r="H61" s="39">
        <v>2561</v>
      </c>
      <c r="I61" s="65"/>
      <c r="J61" s="39">
        <v>2560</v>
      </c>
    </row>
    <row r="62" spans="1:11" ht="22.5" customHeight="1">
      <c r="A62" s="60" t="s">
        <v>10</v>
      </c>
      <c r="C62" s="65"/>
      <c r="D62" s="147" t="s">
        <v>212</v>
      </c>
      <c r="E62" s="65"/>
      <c r="F62" s="43"/>
      <c r="G62" s="39"/>
      <c r="H62" s="147" t="s">
        <v>212</v>
      </c>
      <c r="I62" s="65"/>
      <c r="J62" s="43"/>
      <c r="K62" s="41"/>
    </row>
    <row r="63" spans="1:11" ht="22.5" customHeight="1">
      <c r="A63" s="60"/>
      <c r="B63" s="17"/>
      <c r="C63" s="65"/>
      <c r="D63" s="39"/>
      <c r="E63" s="65"/>
      <c r="F63" s="39"/>
      <c r="G63" s="39"/>
      <c r="H63" s="39"/>
      <c r="I63" s="65"/>
      <c r="J63" s="39"/>
      <c r="K63" s="41"/>
    </row>
    <row r="64" spans="1:10" ht="22.5" customHeight="1">
      <c r="A64" s="81" t="s">
        <v>11</v>
      </c>
      <c r="B64" s="17"/>
      <c r="C64" s="13"/>
      <c r="D64" s="33"/>
      <c r="E64" s="33"/>
      <c r="F64" s="33"/>
      <c r="G64" s="33"/>
      <c r="H64" s="33"/>
      <c r="I64" s="33"/>
      <c r="J64" s="33"/>
    </row>
    <row r="65" spans="1:10" ht="22.5" customHeight="1">
      <c r="A65" s="63" t="s">
        <v>51</v>
      </c>
      <c r="C65" s="71"/>
      <c r="D65" s="71"/>
      <c r="E65" s="71"/>
      <c r="F65" s="71"/>
      <c r="G65" s="71"/>
      <c r="H65" s="71"/>
      <c r="I65" s="71"/>
      <c r="J65" s="71"/>
    </row>
    <row r="66" spans="1:10" ht="22.5" customHeight="1">
      <c r="A66" s="34" t="s">
        <v>122</v>
      </c>
      <c r="C66" s="13"/>
      <c r="D66" s="88">
        <v>67936793</v>
      </c>
      <c r="E66" s="13"/>
      <c r="F66" s="88">
        <v>68077205</v>
      </c>
      <c r="G66" s="13"/>
      <c r="H66" s="13">
        <v>6128</v>
      </c>
      <c r="I66" s="13"/>
      <c r="J66" s="13">
        <v>3477</v>
      </c>
    </row>
    <row r="67" spans="1:10" ht="22.5" customHeight="1">
      <c r="A67" s="34" t="s">
        <v>110</v>
      </c>
      <c r="C67" s="13"/>
      <c r="D67" s="88">
        <v>40136671</v>
      </c>
      <c r="E67" s="13"/>
      <c r="F67" s="88">
        <v>35945586</v>
      </c>
      <c r="G67" s="13"/>
      <c r="H67" s="88">
        <v>19279655</v>
      </c>
      <c r="I67" s="13"/>
      <c r="J67" s="88">
        <v>15440590</v>
      </c>
    </row>
    <row r="68" spans="1:10" ht="22.5" customHeight="1">
      <c r="A68" s="63" t="s">
        <v>41</v>
      </c>
      <c r="B68" s="2">
        <v>12</v>
      </c>
      <c r="C68" s="13"/>
      <c r="D68" s="8">
        <v>34382020</v>
      </c>
      <c r="E68" s="13"/>
      <c r="F68" s="8">
        <v>34837343</v>
      </c>
      <c r="G68" s="13"/>
      <c r="H68" s="13">
        <v>1493858</v>
      </c>
      <c r="I68" s="13"/>
      <c r="J68" s="13">
        <v>1384152</v>
      </c>
    </row>
    <row r="69" spans="1:14" ht="22.5" customHeight="1">
      <c r="A69" s="34" t="s">
        <v>151</v>
      </c>
      <c r="B69" s="2">
        <v>4</v>
      </c>
      <c r="C69" s="13"/>
      <c r="D69" s="8">
        <v>614585</v>
      </c>
      <c r="E69" s="13"/>
      <c r="F69" s="8">
        <v>417608</v>
      </c>
      <c r="G69" s="13"/>
      <c r="H69" s="84" t="s">
        <v>94</v>
      </c>
      <c r="I69" s="13"/>
      <c r="J69" s="84" t="s">
        <v>94</v>
      </c>
      <c r="L69" s="32"/>
      <c r="N69" s="8"/>
    </row>
    <row r="70" spans="1:12" ht="22.5" customHeight="1">
      <c r="A70" s="34" t="s">
        <v>214</v>
      </c>
      <c r="C70" s="13"/>
      <c r="E70" s="13"/>
      <c r="G70" s="13"/>
      <c r="H70" s="69"/>
      <c r="I70" s="13"/>
      <c r="J70" s="69"/>
      <c r="L70" s="32"/>
    </row>
    <row r="71" spans="1:10" ht="22.5" customHeight="1">
      <c r="A71" s="34" t="s">
        <v>40</v>
      </c>
      <c r="C71" s="13"/>
      <c r="D71" s="8">
        <v>21538552</v>
      </c>
      <c r="E71" s="13"/>
      <c r="F71" s="8">
        <v>25251497</v>
      </c>
      <c r="G71" s="13"/>
      <c r="H71" s="69">
        <v>8500000</v>
      </c>
      <c r="I71" s="13"/>
      <c r="J71" s="69">
        <v>9000000</v>
      </c>
    </row>
    <row r="72" spans="1:10" ht="22.5" customHeight="1">
      <c r="A72" s="63" t="s">
        <v>53</v>
      </c>
      <c r="C72" s="13"/>
      <c r="D72" s="11">
        <v>12702261</v>
      </c>
      <c r="E72" s="13"/>
      <c r="F72" s="11">
        <v>10996851</v>
      </c>
      <c r="G72" s="13"/>
      <c r="H72" s="69">
        <v>522754</v>
      </c>
      <c r="I72" s="13"/>
      <c r="J72" s="13">
        <v>167846</v>
      </c>
    </row>
    <row r="73" spans="1:10" ht="22.5" customHeight="1">
      <c r="A73" s="63" t="s">
        <v>33</v>
      </c>
      <c r="C73" s="13"/>
      <c r="D73" s="8">
        <v>1186619</v>
      </c>
      <c r="E73" s="13"/>
      <c r="F73" s="8">
        <v>1625305</v>
      </c>
      <c r="G73" s="13"/>
      <c r="H73" s="84" t="s">
        <v>94</v>
      </c>
      <c r="I73" s="13"/>
      <c r="J73" s="84" t="s">
        <v>94</v>
      </c>
    </row>
    <row r="74" spans="1:10" ht="22.5" customHeight="1">
      <c r="A74" s="63" t="s">
        <v>12</v>
      </c>
      <c r="B74" s="2" t="s">
        <v>50</v>
      </c>
      <c r="C74" s="13"/>
      <c r="D74" s="25">
        <v>10705620</v>
      </c>
      <c r="E74" s="13"/>
      <c r="F74" s="25">
        <v>13467004</v>
      </c>
      <c r="G74" s="13"/>
      <c r="H74" s="235">
        <v>1418468</v>
      </c>
      <c r="I74" s="13"/>
      <c r="J74" s="14">
        <v>1465120</v>
      </c>
    </row>
    <row r="75" spans="1:10" ht="22.5" customHeight="1">
      <c r="A75" s="66" t="s">
        <v>13</v>
      </c>
      <c r="B75" s="12"/>
      <c r="C75" s="16"/>
      <c r="D75" s="68">
        <f>SUM(D66:D74)</f>
        <v>189203121</v>
      </c>
      <c r="E75" s="16"/>
      <c r="F75" s="68">
        <f>SUM(F66:F74)</f>
        <v>190618399</v>
      </c>
      <c r="G75" s="16"/>
      <c r="H75" s="68">
        <f>SUM(H66:H74)</f>
        <v>31220863</v>
      </c>
      <c r="I75" s="16"/>
      <c r="J75" s="68">
        <f>SUM(J66:J74)</f>
        <v>27461185</v>
      </c>
    </row>
    <row r="76" spans="1:22" s="4" customFormat="1" ht="22.5" customHeight="1">
      <c r="A76" s="63"/>
      <c r="B76" s="2"/>
      <c r="C76" s="13"/>
      <c r="D76" s="13"/>
      <c r="E76" s="13"/>
      <c r="F76" s="13"/>
      <c r="G76" s="13"/>
      <c r="H76" s="13"/>
      <c r="I76" s="13"/>
      <c r="J76" s="13"/>
      <c r="L76" s="181"/>
      <c r="M76" s="181"/>
      <c r="N76" s="181"/>
      <c r="O76" s="9"/>
      <c r="P76" s="183"/>
      <c r="Q76" s="183"/>
      <c r="R76" s="183"/>
      <c r="V76" s="9"/>
    </row>
    <row r="77" spans="1:10" ht="22.5" customHeight="1">
      <c r="A77" s="81" t="s">
        <v>123</v>
      </c>
      <c r="C77" s="13"/>
      <c r="D77" s="13"/>
      <c r="E77" s="13"/>
      <c r="F77" s="13"/>
      <c r="G77" s="13"/>
      <c r="H77" s="13"/>
      <c r="I77" s="13"/>
      <c r="J77" s="67"/>
    </row>
    <row r="78" spans="1:10" ht="22.5" customHeight="1">
      <c r="A78" s="73" t="s">
        <v>215</v>
      </c>
      <c r="B78" s="2">
        <v>13</v>
      </c>
      <c r="C78" s="13"/>
      <c r="D78" s="33">
        <v>192257304</v>
      </c>
      <c r="E78" s="33"/>
      <c r="F78" s="33">
        <v>159018495</v>
      </c>
      <c r="G78" s="33"/>
      <c r="H78" s="24">
        <v>70385737</v>
      </c>
      <c r="I78" s="33"/>
      <c r="J78" s="24">
        <v>64000000</v>
      </c>
    </row>
    <row r="79" spans="1:11" ht="22.5" customHeight="1">
      <c r="A79" s="63" t="s">
        <v>125</v>
      </c>
      <c r="C79" s="33"/>
      <c r="D79" s="33">
        <v>9257230</v>
      </c>
      <c r="E79" s="33"/>
      <c r="F79" s="33">
        <v>9985310</v>
      </c>
      <c r="G79" s="33"/>
      <c r="H79" s="118" t="s">
        <v>94</v>
      </c>
      <c r="I79" s="84"/>
      <c r="J79" s="118" t="s">
        <v>94</v>
      </c>
      <c r="K79" s="41"/>
    </row>
    <row r="80" spans="1:11" ht="22.5" customHeight="1">
      <c r="A80" s="34" t="s">
        <v>320</v>
      </c>
      <c r="C80" s="33"/>
      <c r="K80" s="41"/>
    </row>
    <row r="81" spans="1:11" ht="22.5" customHeight="1">
      <c r="A81" s="34" t="s">
        <v>321</v>
      </c>
      <c r="C81" s="33"/>
      <c r="D81" s="33">
        <v>6046193</v>
      </c>
      <c r="E81" s="33"/>
      <c r="F81" s="33">
        <v>5765752</v>
      </c>
      <c r="G81" s="33"/>
      <c r="H81" s="82">
        <v>1722433</v>
      </c>
      <c r="I81" s="33"/>
      <c r="J81" s="82">
        <v>1619785</v>
      </c>
      <c r="K81" s="41"/>
    </row>
    <row r="82" spans="1:11" ht="22.5" customHeight="1">
      <c r="A82" s="63" t="s">
        <v>124</v>
      </c>
      <c r="C82" s="33"/>
      <c r="D82" s="131">
        <v>2771925</v>
      </c>
      <c r="E82" s="33"/>
      <c r="F82" s="131">
        <v>1467136</v>
      </c>
      <c r="G82" s="33"/>
      <c r="H82" s="129" t="s">
        <v>94</v>
      </c>
      <c r="I82" s="24"/>
      <c r="J82" s="129" t="s">
        <v>94</v>
      </c>
      <c r="K82" s="41"/>
    </row>
    <row r="83" spans="1:11" ht="22.5" customHeight="1">
      <c r="A83" s="66" t="s">
        <v>14</v>
      </c>
      <c r="B83" s="12"/>
      <c r="C83" s="16"/>
      <c r="D83" s="58">
        <f>SUM(D78:D82)</f>
        <v>210332652</v>
      </c>
      <c r="E83" s="16"/>
      <c r="F83" s="58">
        <f>SUM(F78:F82)</f>
        <v>176236693</v>
      </c>
      <c r="G83" s="16"/>
      <c r="H83" s="58">
        <f>SUM(H77:H82)</f>
        <v>72108170</v>
      </c>
      <c r="I83" s="23"/>
      <c r="J83" s="58">
        <f>SUM(J78:J82)</f>
        <v>65619785</v>
      </c>
      <c r="K83" s="41"/>
    </row>
    <row r="84" spans="1:22" s="4" customFormat="1" ht="22.5" customHeight="1">
      <c r="A84" s="66"/>
      <c r="B84" s="12"/>
      <c r="C84" s="16"/>
      <c r="D84" s="16"/>
      <c r="E84" s="16"/>
      <c r="F84" s="16"/>
      <c r="G84" s="16"/>
      <c r="H84" s="16"/>
      <c r="I84" s="16"/>
      <c r="J84" s="16"/>
      <c r="L84" s="181"/>
      <c r="M84" s="181"/>
      <c r="N84" s="181"/>
      <c r="O84" s="9"/>
      <c r="P84" s="183"/>
      <c r="Q84" s="183"/>
      <c r="R84" s="183"/>
      <c r="V84" s="9"/>
    </row>
    <row r="85" spans="1:22" s="4" customFormat="1" ht="22.5" customHeight="1">
      <c r="A85" s="66" t="s">
        <v>15</v>
      </c>
      <c r="B85" s="12"/>
      <c r="C85" s="16"/>
      <c r="D85" s="58">
        <f>SUM(D75+D83)</f>
        <v>399535773</v>
      </c>
      <c r="E85" s="16"/>
      <c r="F85" s="58">
        <f>SUM(F75+F83)</f>
        <v>366855092</v>
      </c>
      <c r="G85" s="16"/>
      <c r="H85" s="58">
        <f>+H83+H75</f>
        <v>103329033</v>
      </c>
      <c r="I85" s="16"/>
      <c r="J85" s="58">
        <f>+J83+J75</f>
        <v>93080970</v>
      </c>
      <c r="L85" s="181"/>
      <c r="M85" s="181"/>
      <c r="N85" s="181"/>
      <c r="O85" s="9"/>
      <c r="P85" s="183"/>
      <c r="Q85" s="183"/>
      <c r="R85" s="183"/>
      <c r="V85" s="9"/>
    </row>
    <row r="86" spans="1:22" s="4" customFormat="1" ht="22.5" customHeight="1">
      <c r="A86" s="60" t="s">
        <v>37</v>
      </c>
      <c r="B86" s="61"/>
      <c r="C86" s="62"/>
      <c r="D86" s="62"/>
      <c r="E86" s="62"/>
      <c r="F86" s="62"/>
      <c r="G86" s="62"/>
      <c r="H86" s="62"/>
      <c r="I86" s="62"/>
      <c r="J86" s="62"/>
      <c r="L86" s="181"/>
      <c r="M86" s="181"/>
      <c r="N86" s="181"/>
      <c r="O86" s="9"/>
      <c r="P86" s="183"/>
      <c r="Q86" s="183"/>
      <c r="R86" s="183"/>
      <c r="V86" s="9"/>
    </row>
    <row r="87" spans="1:10" ht="22.5" customHeight="1">
      <c r="A87" s="60" t="s">
        <v>81</v>
      </c>
      <c r="B87" s="61"/>
      <c r="C87" s="62"/>
      <c r="D87" s="62"/>
      <c r="E87" s="62"/>
      <c r="F87" s="62"/>
      <c r="G87" s="62"/>
      <c r="H87" s="62"/>
      <c r="I87" s="62"/>
      <c r="J87" s="62"/>
    </row>
    <row r="88" spans="1:10" ht="22.5" customHeight="1">
      <c r="A88" s="66"/>
      <c r="J88" s="127" t="s">
        <v>79</v>
      </c>
    </row>
    <row r="89" spans="2:10" ht="22.5" customHeight="1">
      <c r="B89" s="17"/>
      <c r="C89" s="17"/>
      <c r="D89" s="245" t="s">
        <v>38</v>
      </c>
      <c r="E89" s="245"/>
      <c r="F89" s="245"/>
      <c r="G89" s="64"/>
      <c r="H89" s="245" t="s">
        <v>36</v>
      </c>
      <c r="I89" s="245"/>
      <c r="J89" s="245"/>
    </row>
    <row r="90" spans="1:10" ht="22.5" customHeight="1">
      <c r="A90" s="3"/>
      <c r="B90" s="3"/>
      <c r="C90" s="65"/>
      <c r="D90" s="75" t="s">
        <v>250</v>
      </c>
      <c r="E90" s="39"/>
      <c r="F90" s="75" t="s">
        <v>210</v>
      </c>
      <c r="G90" s="39"/>
      <c r="H90" s="75" t="s">
        <v>250</v>
      </c>
      <c r="I90" s="39"/>
      <c r="J90" s="75" t="s">
        <v>210</v>
      </c>
    </row>
    <row r="91" spans="1:10" ht="22.5" customHeight="1">
      <c r="A91" s="3"/>
      <c r="B91" s="17" t="s">
        <v>1</v>
      </c>
      <c r="C91" s="65"/>
      <c r="D91" s="39">
        <v>2561</v>
      </c>
      <c r="E91" s="41"/>
      <c r="F91" s="39">
        <v>2560</v>
      </c>
      <c r="G91" s="39"/>
      <c r="H91" s="39">
        <v>2561</v>
      </c>
      <c r="I91" s="65"/>
      <c r="J91" s="39">
        <v>2560</v>
      </c>
    </row>
    <row r="92" spans="1:10" ht="22.5" customHeight="1">
      <c r="A92" s="60" t="s">
        <v>126</v>
      </c>
      <c r="C92" s="65"/>
      <c r="D92" s="147" t="s">
        <v>212</v>
      </c>
      <c r="E92" s="65"/>
      <c r="F92" s="43"/>
      <c r="G92" s="39"/>
      <c r="H92" s="147" t="s">
        <v>212</v>
      </c>
      <c r="I92" s="65"/>
      <c r="J92" s="43"/>
    </row>
    <row r="93" spans="2:10" ht="22.5" customHeight="1">
      <c r="B93" s="17"/>
      <c r="D93" s="57"/>
      <c r="E93" s="41"/>
      <c r="F93" s="57"/>
      <c r="G93" s="39"/>
      <c r="H93" s="57"/>
      <c r="I93" s="41"/>
      <c r="J93" s="57"/>
    </row>
    <row r="94" spans="1:10" ht="22.5" customHeight="1">
      <c r="A94" s="81" t="s">
        <v>16</v>
      </c>
      <c r="B94" s="17"/>
      <c r="C94" s="71"/>
      <c r="D94" s="89"/>
      <c r="E94" s="89"/>
      <c r="F94" s="89"/>
      <c r="G94" s="89"/>
      <c r="H94" s="89"/>
      <c r="I94" s="89"/>
      <c r="J94" s="89"/>
    </row>
    <row r="95" spans="1:10" ht="22.5" customHeight="1">
      <c r="A95" s="90" t="s">
        <v>17</v>
      </c>
      <c r="B95" s="17"/>
      <c r="C95" s="89"/>
      <c r="D95" s="89"/>
      <c r="E95" s="89"/>
      <c r="F95" s="89"/>
      <c r="G95" s="89"/>
      <c r="H95" s="89"/>
      <c r="I95" s="89"/>
      <c r="J95" s="89"/>
    </row>
    <row r="96" spans="1:10" ht="22.5" customHeight="1" thickBot="1">
      <c r="A96" s="200" t="s">
        <v>127</v>
      </c>
      <c r="B96" s="17"/>
      <c r="C96" s="33"/>
      <c r="D96" s="91">
        <v>9291530</v>
      </c>
      <c r="E96" s="33"/>
      <c r="F96" s="91">
        <v>9291530</v>
      </c>
      <c r="G96" s="33"/>
      <c r="H96" s="72">
        <v>9291530</v>
      </c>
      <c r="I96" s="33"/>
      <c r="J96" s="72">
        <v>9291530</v>
      </c>
    </row>
    <row r="97" spans="1:10" ht="22.5" customHeight="1" thickTop="1">
      <c r="A97" s="90" t="s">
        <v>128</v>
      </c>
      <c r="B97" s="17"/>
      <c r="C97" s="33"/>
      <c r="D97" s="8">
        <v>8611242</v>
      </c>
      <c r="E97" s="33"/>
      <c r="F97" s="8">
        <v>8611242</v>
      </c>
      <c r="G97" s="33"/>
      <c r="H97" s="35">
        <v>8611242</v>
      </c>
      <c r="I97" s="33"/>
      <c r="J97" s="35">
        <v>8611242</v>
      </c>
    </row>
    <row r="98" spans="1:10" ht="22.5" customHeight="1">
      <c r="A98" s="92" t="s">
        <v>129</v>
      </c>
      <c r="C98" s="93"/>
      <c r="D98" s="93">
        <v>-2909249</v>
      </c>
      <c r="E98" s="93"/>
      <c r="F98" s="93">
        <v>-2909249</v>
      </c>
      <c r="G98" s="93"/>
      <c r="H98" s="84" t="s">
        <v>94</v>
      </c>
      <c r="I98" s="93"/>
      <c r="J98" s="84" t="s">
        <v>94</v>
      </c>
    </row>
    <row r="99" spans="1:10" ht="22.5" customHeight="1">
      <c r="A99" s="90" t="s">
        <v>60</v>
      </c>
      <c r="C99" s="93"/>
      <c r="D99" s="94"/>
      <c r="E99" s="93"/>
      <c r="F99" s="94"/>
      <c r="G99" s="93"/>
      <c r="H99" s="93"/>
      <c r="I99" s="93"/>
      <c r="J99" s="93"/>
    </row>
    <row r="100" spans="1:10" ht="22.5" customHeight="1">
      <c r="A100" s="63" t="s">
        <v>130</v>
      </c>
      <c r="B100" s="17"/>
      <c r="C100" s="33"/>
      <c r="D100" s="88">
        <v>57298909</v>
      </c>
      <c r="E100" s="33"/>
      <c r="F100" s="88">
        <v>57298909</v>
      </c>
      <c r="G100" s="33"/>
      <c r="H100" s="8">
        <v>56408882</v>
      </c>
      <c r="I100" s="33"/>
      <c r="J100" s="8">
        <v>56408882</v>
      </c>
    </row>
    <row r="101" spans="1:10" ht="22.5" customHeight="1">
      <c r="A101" s="34" t="s">
        <v>207</v>
      </c>
      <c r="B101" s="17"/>
      <c r="C101" s="33"/>
      <c r="D101" s="88">
        <v>3470021</v>
      </c>
      <c r="E101" s="33"/>
      <c r="F101" s="88">
        <v>3470021</v>
      </c>
      <c r="G101" s="33"/>
      <c r="H101" s="35">
        <v>3470021</v>
      </c>
      <c r="I101" s="33"/>
      <c r="J101" s="35">
        <v>3470021</v>
      </c>
    </row>
    <row r="102" spans="1:10" ht="22.5" customHeight="1">
      <c r="A102" s="34" t="s">
        <v>208</v>
      </c>
      <c r="B102" s="17"/>
      <c r="C102" s="33"/>
      <c r="D102" s="88"/>
      <c r="E102" s="33"/>
      <c r="F102" s="88"/>
      <c r="G102" s="33"/>
      <c r="H102" s="83"/>
      <c r="I102" s="33"/>
      <c r="J102" s="33"/>
    </row>
    <row r="103" spans="1:10" ht="22.5" customHeight="1">
      <c r="A103" s="34" t="s">
        <v>209</v>
      </c>
      <c r="B103" s="17"/>
      <c r="C103" s="33"/>
      <c r="D103" s="88">
        <v>3815391</v>
      </c>
      <c r="E103" s="33"/>
      <c r="F103" s="88">
        <v>3949783</v>
      </c>
      <c r="G103" s="33"/>
      <c r="H103" s="84" t="s">
        <v>94</v>
      </c>
      <c r="I103" s="93"/>
      <c r="J103" s="84" t="s">
        <v>94</v>
      </c>
    </row>
    <row r="104" spans="1:10" ht="22.5" customHeight="1">
      <c r="A104" s="34" t="s">
        <v>111</v>
      </c>
      <c r="B104" s="17"/>
      <c r="C104" s="33"/>
      <c r="D104" s="88"/>
      <c r="E104" s="33"/>
      <c r="F104" s="88"/>
      <c r="G104" s="33"/>
      <c r="H104" s="33"/>
      <c r="I104" s="33"/>
      <c r="J104" s="33"/>
    </row>
    <row r="105" spans="1:10" ht="22.5" customHeight="1">
      <c r="A105" s="34" t="s">
        <v>112</v>
      </c>
      <c r="B105" s="17"/>
      <c r="C105" s="33"/>
      <c r="D105" s="93">
        <v>-5159</v>
      </c>
      <c r="E105" s="33"/>
      <c r="F105" s="93">
        <v>-5159</v>
      </c>
      <c r="G105" s="33"/>
      <c r="H105" s="35">
        <v>490423</v>
      </c>
      <c r="I105" s="33"/>
      <c r="J105" s="35">
        <v>490423</v>
      </c>
    </row>
    <row r="106" spans="1:10" ht="22.5" customHeight="1">
      <c r="A106" s="90" t="s">
        <v>42</v>
      </c>
      <c r="B106" s="17"/>
      <c r="C106" s="33"/>
      <c r="D106" s="88"/>
      <c r="E106" s="33"/>
      <c r="F106" s="88"/>
      <c r="G106" s="33"/>
      <c r="H106" s="33"/>
      <c r="I106" s="33"/>
      <c r="J106" s="33"/>
    </row>
    <row r="107" spans="1:10" ht="22.5" customHeight="1">
      <c r="A107" s="90" t="s">
        <v>131</v>
      </c>
      <c r="B107" s="17"/>
      <c r="C107" s="33"/>
      <c r="D107" s="88"/>
      <c r="E107" s="33"/>
      <c r="F107" s="88"/>
      <c r="G107" s="33"/>
      <c r="H107" s="33"/>
      <c r="I107" s="33"/>
      <c r="J107" s="33"/>
    </row>
    <row r="108" spans="1:10" ht="22.5" customHeight="1">
      <c r="A108" s="90" t="s">
        <v>132</v>
      </c>
      <c r="B108" s="17"/>
      <c r="C108" s="33"/>
      <c r="D108" s="8">
        <v>929166</v>
      </c>
      <c r="E108" s="33"/>
      <c r="F108" s="8">
        <v>929166</v>
      </c>
      <c r="G108" s="33"/>
      <c r="H108" s="8">
        <v>929166</v>
      </c>
      <c r="I108" s="33"/>
      <c r="J108" s="8">
        <v>929166</v>
      </c>
    </row>
    <row r="109" spans="1:10" ht="22.5" customHeight="1">
      <c r="A109" s="90" t="s">
        <v>133</v>
      </c>
      <c r="B109" s="17"/>
      <c r="C109" s="33"/>
      <c r="D109" s="88">
        <v>90443405</v>
      </c>
      <c r="E109" s="33"/>
      <c r="F109" s="88">
        <v>82115694</v>
      </c>
      <c r="G109" s="33"/>
      <c r="H109" s="24">
        <v>45803651</v>
      </c>
      <c r="I109" s="33"/>
      <c r="J109" s="24">
        <v>45171051</v>
      </c>
    </row>
    <row r="110" spans="1:10" ht="22.5" customHeight="1">
      <c r="A110" s="36" t="s">
        <v>85</v>
      </c>
      <c r="B110" s="17"/>
      <c r="C110" s="33"/>
      <c r="D110" s="176">
        <v>-11212612</v>
      </c>
      <c r="E110" s="33"/>
      <c r="F110" s="25">
        <v>-445209</v>
      </c>
      <c r="G110" s="33"/>
      <c r="H110" s="14">
        <v>2822384</v>
      </c>
      <c r="I110" s="33"/>
      <c r="J110" s="14">
        <v>2822384</v>
      </c>
    </row>
    <row r="111" spans="1:10" ht="22.5" customHeight="1">
      <c r="A111" s="66" t="s">
        <v>86</v>
      </c>
      <c r="B111" s="12"/>
      <c r="C111" s="16"/>
      <c r="D111" s="16">
        <f>SUM(D97:D110)</f>
        <v>150441114</v>
      </c>
      <c r="E111" s="16"/>
      <c r="F111" s="16">
        <f>SUM(F97:F110)</f>
        <v>153015198</v>
      </c>
      <c r="G111" s="16"/>
      <c r="H111" s="16">
        <f>SUM(H97:H110)</f>
        <v>118535769</v>
      </c>
      <c r="I111" s="16"/>
      <c r="J111" s="16">
        <f>SUM(J97:J110)</f>
        <v>117903169</v>
      </c>
    </row>
    <row r="112" spans="1:22" s="4" customFormat="1" ht="22.5" customHeight="1">
      <c r="A112" s="73" t="s">
        <v>166</v>
      </c>
      <c r="B112" s="2">
        <v>14</v>
      </c>
      <c r="C112" s="67"/>
      <c r="D112" s="146">
        <v>15000000</v>
      </c>
      <c r="E112" s="67"/>
      <c r="F112" s="146">
        <v>15000000</v>
      </c>
      <c r="G112" s="67"/>
      <c r="H112" s="146">
        <v>15000000</v>
      </c>
      <c r="I112" s="67"/>
      <c r="J112" s="146">
        <v>15000000</v>
      </c>
      <c r="L112" s="181"/>
      <c r="M112" s="181"/>
      <c r="N112" s="181"/>
      <c r="O112" s="9"/>
      <c r="P112" s="183"/>
      <c r="Q112" s="183"/>
      <c r="R112" s="183"/>
      <c r="V112" s="9"/>
    </row>
    <row r="113" spans="1:22" s="49" customFormat="1" ht="22.5" customHeight="1">
      <c r="A113" s="66" t="s">
        <v>134</v>
      </c>
      <c r="B113" s="12"/>
      <c r="C113" s="16"/>
      <c r="D113" s="16">
        <f>SUM(D111:D112)</f>
        <v>165441114</v>
      </c>
      <c r="E113" s="16"/>
      <c r="F113" s="16">
        <f>SUM(F111:F112)</f>
        <v>168015198</v>
      </c>
      <c r="G113" s="16"/>
      <c r="H113" s="16">
        <f>SUM(H111:H112)</f>
        <v>133535769</v>
      </c>
      <c r="I113" s="16"/>
      <c r="J113" s="16">
        <f>SUM(J111:J112)</f>
        <v>132903169</v>
      </c>
      <c r="L113" s="180"/>
      <c r="M113" s="180"/>
      <c r="N113" s="180"/>
      <c r="O113" s="32"/>
      <c r="P113" s="183"/>
      <c r="Q113" s="183"/>
      <c r="R113" s="183"/>
      <c r="V113" s="8"/>
    </row>
    <row r="114" spans="1:22" s="4" customFormat="1" ht="22.5" customHeight="1">
      <c r="A114" s="63" t="s">
        <v>100</v>
      </c>
      <c r="B114" s="2"/>
      <c r="C114" s="33"/>
      <c r="D114" s="176">
        <v>52967273</v>
      </c>
      <c r="E114" s="33"/>
      <c r="F114" s="25">
        <v>58626658</v>
      </c>
      <c r="G114" s="33"/>
      <c r="H114" s="70" t="s">
        <v>94</v>
      </c>
      <c r="I114" s="13"/>
      <c r="J114" s="70">
        <v>0</v>
      </c>
      <c r="L114" s="181"/>
      <c r="M114" s="181"/>
      <c r="N114" s="181"/>
      <c r="O114" s="9"/>
      <c r="P114" s="183"/>
      <c r="Q114" s="183"/>
      <c r="R114" s="183"/>
      <c r="V114" s="9"/>
    </row>
    <row r="115" spans="1:10" ht="22.5" customHeight="1">
      <c r="A115" s="66" t="s">
        <v>18</v>
      </c>
      <c r="C115" s="48"/>
      <c r="D115" s="68">
        <f>SUM(D113:D114)</f>
        <v>218408387</v>
      </c>
      <c r="E115" s="48"/>
      <c r="F115" s="68">
        <f>SUM(F113:F114)</f>
        <v>226641856</v>
      </c>
      <c r="G115" s="48"/>
      <c r="H115" s="68">
        <f>SUM(H113:H114)</f>
        <v>133535769</v>
      </c>
      <c r="I115" s="48"/>
      <c r="J115" s="68">
        <f>SUM(J113:J114)</f>
        <v>132903169</v>
      </c>
    </row>
    <row r="116" spans="1:22" s="4" customFormat="1" ht="22.5" customHeight="1">
      <c r="A116" s="66"/>
      <c r="B116" s="2"/>
      <c r="C116" s="13"/>
      <c r="D116" s="13"/>
      <c r="E116" s="13"/>
      <c r="F116" s="13"/>
      <c r="G116" s="13"/>
      <c r="H116" s="13"/>
      <c r="I116" s="13"/>
      <c r="J116" s="13"/>
      <c r="L116" s="181"/>
      <c r="M116" s="181"/>
      <c r="N116" s="181"/>
      <c r="O116" s="9"/>
      <c r="P116" s="183"/>
      <c r="Q116" s="183"/>
      <c r="R116" s="183"/>
      <c r="V116" s="9"/>
    </row>
    <row r="117" spans="1:10" ht="22.5" customHeight="1" thickBot="1">
      <c r="A117" s="66" t="s">
        <v>19</v>
      </c>
      <c r="C117" s="16"/>
      <c r="D117" s="87">
        <f>SUM(D85+D115)</f>
        <v>617944160</v>
      </c>
      <c r="E117" s="16"/>
      <c r="F117" s="87">
        <f>SUM(F85+F115)</f>
        <v>593496948</v>
      </c>
      <c r="G117" s="16"/>
      <c r="H117" s="87">
        <f>SUM(H85+H115)</f>
        <v>236864802</v>
      </c>
      <c r="I117" s="16"/>
      <c r="J117" s="87">
        <f>SUM(J85+J115)</f>
        <v>225984139</v>
      </c>
    </row>
    <row r="118" spans="1:19" ht="22.5" customHeight="1" thickTop="1">
      <c r="A118" s="66"/>
      <c r="C118" s="95"/>
      <c r="D118" s="96"/>
      <c r="E118" s="95"/>
      <c r="F118" s="96"/>
      <c r="G118" s="95"/>
      <c r="H118" s="96"/>
      <c r="I118" s="95"/>
      <c r="J118" s="96"/>
      <c r="N118" s="182"/>
      <c r="O118" s="136"/>
      <c r="S118" s="145"/>
    </row>
    <row r="119" spans="4:10" ht="22.5" customHeight="1">
      <c r="D119" s="13"/>
      <c r="F119" s="13"/>
      <c r="H119" s="13"/>
      <c r="J119" s="13"/>
    </row>
    <row r="120" spans="4:10" ht="22.5" customHeight="1">
      <c r="D120" s="115"/>
      <c r="E120" s="115"/>
      <c r="F120" s="115"/>
      <c r="G120" s="115"/>
      <c r="H120" s="115"/>
      <c r="I120" s="115"/>
      <c r="J120" s="115"/>
    </row>
    <row r="121" spans="1:10" ht="22.5" customHeight="1">
      <c r="A121" s="66"/>
      <c r="B121" s="12"/>
      <c r="C121" s="4"/>
      <c r="D121" s="10"/>
      <c r="E121" s="9"/>
      <c r="F121" s="10"/>
      <c r="G121" s="9"/>
      <c r="H121" s="10"/>
      <c r="I121" s="9"/>
      <c r="J121" s="10"/>
    </row>
  </sheetData>
  <sheetProtection/>
  <mergeCells count="8">
    <mergeCell ref="D4:F4"/>
    <mergeCell ref="H4:J4"/>
    <mergeCell ref="D89:F89"/>
    <mergeCell ref="H89:J89"/>
    <mergeCell ref="D28:F28"/>
    <mergeCell ref="H28:J28"/>
    <mergeCell ref="D59:F59"/>
    <mergeCell ref="H59:J59"/>
  </mergeCells>
  <printOptions/>
  <pageMargins left="0.8" right="0.8" top="0.48" bottom="0.5" header="0.5" footer="0.5"/>
  <pageSetup firstPageNumber="3" useFirstPageNumber="1" fitToHeight="4" horizontalDpi="600" verticalDpi="600" orientation="portrait" paperSize="9" scale="90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24" max="9" man="1"/>
    <brk id="55" max="9" man="1"/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23.25" customHeight="1"/>
  <cols>
    <col min="1" max="1" width="40.140625" style="63" customWidth="1"/>
    <col min="2" max="2" width="8.140625" style="2" customWidth="1"/>
    <col min="3" max="3" width="0.85546875" style="3" customWidth="1"/>
    <col min="4" max="4" width="14.140625" style="3" customWidth="1"/>
    <col min="5" max="5" width="0.85546875" style="3" customWidth="1"/>
    <col min="6" max="6" width="14.140625" style="3" customWidth="1"/>
    <col min="7" max="7" width="0.9921875" style="3" customWidth="1"/>
    <col min="8" max="8" width="13.57421875" style="3" customWidth="1"/>
    <col min="9" max="9" width="0.85546875" style="3" customWidth="1"/>
    <col min="10" max="10" width="13.57421875" style="3" customWidth="1"/>
    <col min="11" max="11" width="17.00390625" style="115" bestFit="1" customWidth="1"/>
    <col min="12" max="15" width="14.8515625" style="3" bestFit="1" customWidth="1"/>
    <col min="16" max="16" width="13.57421875" style="3" bestFit="1" customWidth="1"/>
    <col min="17" max="17" width="10.140625" style="3" customWidth="1"/>
    <col min="18" max="18" width="13.57421875" style="3" bestFit="1" customWidth="1"/>
    <col min="19" max="16384" width="9.140625" style="3" customWidth="1"/>
  </cols>
  <sheetData>
    <row r="1" spans="1:18" ht="23.25" customHeight="1">
      <c r="A1" s="60" t="s">
        <v>37</v>
      </c>
      <c r="B1" s="61"/>
      <c r="C1" s="62"/>
      <c r="D1" s="62"/>
      <c r="E1" s="62"/>
      <c r="F1" s="62"/>
      <c r="G1" s="62"/>
      <c r="H1" s="251"/>
      <c r="I1" s="251"/>
      <c r="J1" s="251"/>
      <c r="L1" s="148"/>
      <c r="M1" s="148"/>
      <c r="N1" s="148"/>
      <c r="O1" s="148"/>
      <c r="P1" s="148"/>
      <c r="Q1" s="148"/>
      <c r="R1" s="148"/>
    </row>
    <row r="2" spans="1:18" ht="23.25" customHeight="1">
      <c r="A2" s="60" t="s">
        <v>155</v>
      </c>
      <c r="B2" s="61"/>
      <c r="C2" s="62"/>
      <c r="D2" s="62"/>
      <c r="E2" s="62"/>
      <c r="F2" s="62"/>
      <c r="G2" s="62"/>
      <c r="H2" s="251"/>
      <c r="I2" s="251"/>
      <c r="J2" s="251"/>
      <c r="L2" s="148"/>
      <c r="M2" s="148"/>
      <c r="N2" s="148"/>
      <c r="O2" s="148"/>
      <c r="P2" s="148"/>
      <c r="Q2" s="148"/>
      <c r="R2" s="148"/>
    </row>
    <row r="3" spans="1:18" ht="23.25" customHeight="1">
      <c r="A3" s="6"/>
      <c r="B3" s="6"/>
      <c r="C3" s="62"/>
      <c r="D3" s="62"/>
      <c r="E3" s="62"/>
      <c r="F3" s="62"/>
      <c r="G3" s="62"/>
      <c r="H3" s="248" t="s">
        <v>79</v>
      </c>
      <c r="I3" s="248"/>
      <c r="J3" s="248"/>
      <c r="L3" s="148"/>
      <c r="M3" s="148"/>
      <c r="N3" s="148"/>
      <c r="O3" s="148"/>
      <c r="P3" s="148"/>
      <c r="Q3" s="148"/>
      <c r="R3" s="148"/>
    </row>
    <row r="4" spans="2:18" ht="23.25" customHeight="1">
      <c r="B4" s="17"/>
      <c r="C4" s="17"/>
      <c r="D4" s="245" t="s">
        <v>38</v>
      </c>
      <c r="E4" s="245"/>
      <c r="F4" s="245"/>
      <c r="G4" s="64"/>
      <c r="H4" s="245" t="s">
        <v>36</v>
      </c>
      <c r="I4" s="245"/>
      <c r="J4" s="245"/>
      <c r="L4" s="148"/>
      <c r="M4" s="148"/>
      <c r="N4" s="148"/>
      <c r="O4" s="148"/>
      <c r="P4" s="148"/>
      <c r="Q4" s="148"/>
      <c r="R4" s="148"/>
    </row>
    <row r="5" spans="2:18" ht="23.25" customHeight="1">
      <c r="B5" s="17"/>
      <c r="C5" s="17"/>
      <c r="D5" s="249" t="s">
        <v>298</v>
      </c>
      <c r="E5" s="250"/>
      <c r="F5" s="250"/>
      <c r="G5" s="128"/>
      <c r="H5" s="249" t="s">
        <v>298</v>
      </c>
      <c r="I5" s="250"/>
      <c r="J5" s="250"/>
      <c r="L5" s="148"/>
      <c r="M5" s="148"/>
      <c r="N5" s="148"/>
      <c r="O5" s="148"/>
      <c r="P5" s="148"/>
      <c r="Q5" s="148"/>
      <c r="R5" s="148"/>
    </row>
    <row r="6" spans="2:18" ht="23.25" customHeight="1">
      <c r="B6" s="17"/>
      <c r="C6" s="17"/>
      <c r="D6" s="246" t="s">
        <v>255</v>
      </c>
      <c r="E6" s="247"/>
      <c r="F6" s="247"/>
      <c r="G6" s="75"/>
      <c r="H6" s="246" t="s">
        <v>255</v>
      </c>
      <c r="I6" s="247"/>
      <c r="J6" s="247"/>
      <c r="L6" s="148"/>
      <c r="M6" s="148"/>
      <c r="N6" s="148"/>
      <c r="O6" s="148"/>
      <c r="P6" s="148"/>
      <c r="Q6" s="148"/>
      <c r="R6" s="148"/>
    </row>
    <row r="7" spans="2:18" ht="23.25" customHeight="1">
      <c r="B7" s="17" t="s">
        <v>1</v>
      </c>
      <c r="C7" s="65"/>
      <c r="D7" s="43">
        <v>2561</v>
      </c>
      <c r="E7" s="65"/>
      <c r="F7" s="43">
        <v>2560</v>
      </c>
      <c r="G7" s="39"/>
      <c r="H7" s="43">
        <v>2561</v>
      </c>
      <c r="I7" s="65"/>
      <c r="J7" s="43">
        <v>2560</v>
      </c>
      <c r="L7" s="148"/>
      <c r="M7" s="148"/>
      <c r="N7" s="148"/>
      <c r="O7" s="148"/>
      <c r="P7" s="148"/>
      <c r="Q7" s="148"/>
      <c r="R7" s="148"/>
    </row>
    <row r="8" spans="2:18" ht="14.25" customHeight="1">
      <c r="B8" s="17"/>
      <c r="C8" s="17"/>
      <c r="D8" s="57"/>
      <c r="E8" s="41"/>
      <c r="F8" s="57"/>
      <c r="G8" s="39"/>
      <c r="H8" s="57"/>
      <c r="I8" s="41"/>
      <c r="J8" s="57"/>
      <c r="L8" s="148"/>
      <c r="M8" s="148"/>
      <c r="N8" s="148"/>
      <c r="O8" s="148"/>
      <c r="P8" s="148"/>
      <c r="Q8" s="148"/>
      <c r="R8" s="148"/>
    </row>
    <row r="9" spans="1:18" ht="23.25" customHeight="1">
      <c r="A9" s="81" t="s">
        <v>135</v>
      </c>
      <c r="B9" s="2">
        <v>4</v>
      </c>
      <c r="C9" s="13"/>
      <c r="D9" s="33"/>
      <c r="E9" s="33"/>
      <c r="F9" s="33"/>
      <c r="G9" s="33"/>
      <c r="H9" s="33"/>
      <c r="I9" s="33"/>
      <c r="J9" s="33"/>
      <c r="L9" s="148"/>
      <c r="M9" s="148"/>
      <c r="N9" s="148"/>
      <c r="O9" s="148"/>
      <c r="P9" s="148"/>
      <c r="Q9" s="148"/>
      <c r="R9" s="148"/>
    </row>
    <row r="10" spans="1:18" ht="23.25" customHeight="1">
      <c r="A10" s="63" t="s">
        <v>54</v>
      </c>
      <c r="C10" s="13"/>
      <c r="D10" s="71">
        <v>141392707</v>
      </c>
      <c r="E10" s="13"/>
      <c r="F10" s="71">
        <v>126437107</v>
      </c>
      <c r="G10" s="13"/>
      <c r="H10" s="13">
        <v>6865081</v>
      </c>
      <c r="I10" s="13"/>
      <c r="J10" s="13">
        <v>7284303</v>
      </c>
      <c r="L10" s="148"/>
      <c r="M10" s="148"/>
      <c r="N10" s="148"/>
      <c r="O10" s="148"/>
      <c r="P10" s="148"/>
      <c r="Q10" s="148"/>
      <c r="R10" s="148"/>
    </row>
    <row r="11" spans="1:18" ht="23.25" customHeight="1">
      <c r="A11" s="34" t="s">
        <v>20</v>
      </c>
      <c r="C11" s="13"/>
      <c r="D11" s="71">
        <v>251983</v>
      </c>
      <c r="E11" s="13"/>
      <c r="F11" s="71">
        <v>227742</v>
      </c>
      <c r="G11" s="13"/>
      <c r="H11" s="149">
        <v>1054334</v>
      </c>
      <c r="I11" s="13"/>
      <c r="J11" s="149">
        <v>958647</v>
      </c>
      <c r="L11" s="148"/>
      <c r="M11" s="148"/>
      <c r="N11" s="148"/>
      <c r="O11" s="148"/>
      <c r="P11" s="148"/>
      <c r="Q11" s="148"/>
      <c r="R11" s="148"/>
    </row>
    <row r="12" spans="1:18" ht="23.25" customHeight="1">
      <c r="A12" s="34" t="s">
        <v>47</v>
      </c>
      <c r="C12" s="13"/>
      <c r="D12" s="71">
        <v>3</v>
      </c>
      <c r="E12" s="13"/>
      <c r="F12" s="150">
        <v>65880</v>
      </c>
      <c r="G12" s="13"/>
      <c r="H12" s="149">
        <v>1542152</v>
      </c>
      <c r="I12" s="13"/>
      <c r="J12" s="149">
        <v>3863412</v>
      </c>
      <c r="L12" s="148"/>
      <c r="M12" s="148"/>
      <c r="N12" s="148"/>
      <c r="O12" s="148"/>
      <c r="P12" s="148"/>
      <c r="Q12" s="148"/>
      <c r="R12" s="148"/>
    </row>
    <row r="13" spans="1:18" ht="23.25" customHeight="1">
      <c r="A13" s="63" t="s">
        <v>220</v>
      </c>
      <c r="C13" s="97"/>
      <c r="D13" s="150" t="s">
        <v>94</v>
      </c>
      <c r="E13" s="97"/>
      <c r="F13" s="150">
        <v>42239</v>
      </c>
      <c r="G13" s="13"/>
      <c r="H13" s="150" t="s">
        <v>94</v>
      </c>
      <c r="I13" s="13"/>
      <c r="J13" s="150">
        <v>0</v>
      </c>
      <c r="L13" s="148"/>
      <c r="M13" s="148"/>
      <c r="N13" s="148"/>
      <c r="O13" s="148"/>
      <c r="P13" s="148"/>
      <c r="Q13" s="148"/>
      <c r="R13" s="148"/>
    </row>
    <row r="14" spans="1:18" ht="23.25" customHeight="1">
      <c r="A14" s="34" t="s">
        <v>77</v>
      </c>
      <c r="C14" s="97"/>
      <c r="D14" s="71">
        <v>1056326</v>
      </c>
      <c r="E14" s="97"/>
      <c r="F14" s="150">
        <v>1884455</v>
      </c>
      <c r="G14" s="13"/>
      <c r="H14" s="150" t="s">
        <v>94</v>
      </c>
      <c r="I14" s="13"/>
      <c r="J14" s="150">
        <v>0</v>
      </c>
      <c r="L14" s="148"/>
      <c r="M14" s="148"/>
      <c r="N14" s="148"/>
      <c r="O14" s="148"/>
      <c r="P14" s="148"/>
      <c r="Q14" s="148"/>
      <c r="R14" s="148"/>
    </row>
    <row r="15" spans="1:18" ht="23.25" customHeight="1">
      <c r="A15" s="63" t="s">
        <v>21</v>
      </c>
      <c r="C15" s="13"/>
      <c r="D15" s="71">
        <v>543395</v>
      </c>
      <c r="E15" s="13"/>
      <c r="F15" s="71">
        <v>496455</v>
      </c>
      <c r="G15" s="13"/>
      <c r="H15" s="98">
        <v>14164</v>
      </c>
      <c r="I15" s="13"/>
      <c r="J15" s="98">
        <v>13134</v>
      </c>
      <c r="L15" s="148"/>
      <c r="M15" s="148"/>
      <c r="N15" s="148"/>
      <c r="O15" s="148"/>
      <c r="P15" s="148"/>
      <c r="Q15" s="148"/>
      <c r="R15" s="148"/>
    </row>
    <row r="16" spans="1:18" s="4" customFormat="1" ht="23.25" customHeight="1">
      <c r="A16" s="66" t="s">
        <v>22</v>
      </c>
      <c r="B16" s="12"/>
      <c r="C16" s="16"/>
      <c r="D16" s="86">
        <f>SUM(D10:D15)</f>
        <v>143244414</v>
      </c>
      <c r="E16" s="16"/>
      <c r="F16" s="86">
        <f>SUM(F10:F15)</f>
        <v>129153878</v>
      </c>
      <c r="G16" s="16"/>
      <c r="H16" s="86">
        <f>SUM(H10:H15)</f>
        <v>9475731</v>
      </c>
      <c r="I16" s="16"/>
      <c r="J16" s="86">
        <f>SUM(J10:J15)</f>
        <v>12119496</v>
      </c>
      <c r="K16" s="115"/>
      <c r="L16" s="151"/>
      <c r="M16" s="151"/>
      <c r="N16" s="151"/>
      <c r="O16" s="151"/>
      <c r="P16" s="151"/>
      <c r="Q16" s="151"/>
      <c r="R16" s="151"/>
    </row>
    <row r="17" spans="1:18" ht="23.25" customHeight="1">
      <c r="A17" s="252"/>
      <c r="B17" s="252"/>
      <c r="C17" s="13"/>
      <c r="D17" s="13"/>
      <c r="E17" s="13"/>
      <c r="F17" s="13"/>
      <c r="G17" s="13"/>
      <c r="H17" s="13"/>
      <c r="I17" s="13"/>
      <c r="J17" s="13"/>
      <c r="L17" s="148"/>
      <c r="M17" s="148"/>
      <c r="N17" s="148"/>
      <c r="O17" s="148"/>
      <c r="P17" s="148"/>
      <c r="Q17" s="148"/>
      <c r="R17" s="148"/>
    </row>
    <row r="18" spans="1:18" ht="23.25" customHeight="1">
      <c r="A18" s="81" t="s">
        <v>136</v>
      </c>
      <c r="B18" s="2">
        <v>4</v>
      </c>
      <c r="C18" s="13"/>
      <c r="D18" s="13"/>
      <c r="E18" s="13"/>
      <c r="F18" s="13"/>
      <c r="G18" s="13"/>
      <c r="H18" s="13"/>
      <c r="I18" s="13"/>
      <c r="J18" s="13"/>
      <c r="L18" s="148"/>
      <c r="M18" s="148"/>
      <c r="N18" s="148"/>
      <c r="O18" s="148"/>
      <c r="P18" s="148"/>
      <c r="Q18" s="148"/>
      <c r="R18" s="148"/>
    </row>
    <row r="19" spans="1:18" ht="23.25" customHeight="1">
      <c r="A19" s="63" t="s">
        <v>52</v>
      </c>
      <c r="C19" s="13"/>
      <c r="D19" s="71">
        <v>121782909</v>
      </c>
      <c r="E19" s="13"/>
      <c r="F19" s="71">
        <v>108877156</v>
      </c>
      <c r="G19" s="13"/>
      <c r="H19" s="13">
        <v>6307325</v>
      </c>
      <c r="I19" s="13"/>
      <c r="J19" s="13">
        <v>6435965</v>
      </c>
      <c r="L19" s="148"/>
      <c r="M19" s="148"/>
      <c r="N19" s="148"/>
      <c r="O19" s="148"/>
      <c r="P19" s="148"/>
      <c r="Q19" s="148"/>
      <c r="R19" s="148"/>
    </row>
    <row r="20" spans="1:18" ht="23.25" customHeight="1">
      <c r="A20" s="34" t="s">
        <v>310</v>
      </c>
      <c r="C20" s="13"/>
      <c r="E20" s="13"/>
      <c r="F20" s="150"/>
      <c r="G20" s="13"/>
      <c r="H20" s="13"/>
      <c r="I20" s="13"/>
      <c r="J20" s="13"/>
      <c r="L20" s="148"/>
      <c r="M20" s="148"/>
      <c r="N20" s="148"/>
      <c r="O20" s="148"/>
      <c r="P20" s="148"/>
      <c r="Q20" s="148"/>
      <c r="R20" s="148"/>
    </row>
    <row r="21" spans="1:18" ht="23.25" customHeight="1">
      <c r="A21" s="34" t="s">
        <v>137</v>
      </c>
      <c r="C21" s="13"/>
      <c r="D21" s="150">
        <v>-517825</v>
      </c>
      <c r="E21" s="13"/>
      <c r="F21" s="71">
        <v>-1074254</v>
      </c>
      <c r="G21" s="13"/>
      <c r="H21" s="150" t="s">
        <v>94</v>
      </c>
      <c r="I21" s="13"/>
      <c r="J21" s="150">
        <v>0</v>
      </c>
      <c r="L21" s="148"/>
      <c r="M21" s="148"/>
      <c r="N21" s="148"/>
      <c r="O21" s="148"/>
      <c r="P21" s="148"/>
      <c r="Q21" s="148"/>
      <c r="R21" s="148"/>
    </row>
    <row r="22" spans="1:18" ht="23.25" customHeight="1">
      <c r="A22" s="73" t="s">
        <v>178</v>
      </c>
      <c r="C22" s="13"/>
      <c r="D22" s="71">
        <v>5313624</v>
      </c>
      <c r="E22" s="13"/>
      <c r="F22" s="71">
        <v>5565006</v>
      </c>
      <c r="G22" s="13"/>
      <c r="H22" s="13">
        <v>209716</v>
      </c>
      <c r="I22" s="13"/>
      <c r="J22" s="13">
        <v>237129</v>
      </c>
      <c r="L22" s="148"/>
      <c r="M22" s="148"/>
      <c r="N22" s="148"/>
      <c r="O22" s="148"/>
      <c r="P22" s="148"/>
      <c r="Q22" s="148"/>
      <c r="R22" s="148"/>
    </row>
    <row r="23" spans="1:18" ht="23.25" customHeight="1">
      <c r="A23" s="63" t="s">
        <v>61</v>
      </c>
      <c r="C23" s="13"/>
      <c r="D23" s="71">
        <f>7357501</f>
        <v>7357501</v>
      </c>
      <c r="E23" s="13"/>
      <c r="F23" s="71">
        <v>7610979</v>
      </c>
      <c r="G23" s="13"/>
      <c r="H23" s="13">
        <v>760081</v>
      </c>
      <c r="I23" s="13"/>
      <c r="J23" s="13">
        <v>599379</v>
      </c>
      <c r="L23" s="148"/>
      <c r="M23" s="148"/>
      <c r="N23" s="148"/>
      <c r="O23" s="148"/>
      <c r="P23" s="148"/>
      <c r="Q23" s="148"/>
      <c r="R23" s="148"/>
    </row>
    <row r="24" spans="1:18" ht="23.25" customHeight="1">
      <c r="A24" s="63" t="s">
        <v>156</v>
      </c>
      <c r="C24" s="13"/>
      <c r="D24" s="150">
        <v>111862</v>
      </c>
      <c r="E24" s="13"/>
      <c r="F24" s="150">
        <v>0</v>
      </c>
      <c r="G24" s="33"/>
      <c r="H24" s="150">
        <v>276975</v>
      </c>
      <c r="I24" s="33"/>
      <c r="J24" s="150">
        <v>228939</v>
      </c>
      <c r="L24" s="148"/>
      <c r="M24" s="148"/>
      <c r="N24" s="148"/>
      <c r="O24" s="148"/>
      <c r="P24" s="148"/>
      <c r="Q24" s="148"/>
      <c r="R24" s="148"/>
    </row>
    <row r="25" spans="1:18" ht="23.25" customHeight="1">
      <c r="A25" s="34" t="s">
        <v>66</v>
      </c>
      <c r="B25" s="3"/>
      <c r="D25" s="99">
        <v>2745727</v>
      </c>
      <c r="F25" s="99">
        <v>2830015</v>
      </c>
      <c r="H25" s="152">
        <v>909030</v>
      </c>
      <c r="I25" s="41"/>
      <c r="J25" s="152">
        <v>946771</v>
      </c>
      <c r="L25" s="148"/>
      <c r="M25" s="148"/>
      <c r="N25" s="148"/>
      <c r="O25" s="148"/>
      <c r="P25" s="148"/>
      <c r="Q25" s="148"/>
      <c r="R25" s="148"/>
    </row>
    <row r="26" spans="1:18" ht="23.25" customHeight="1">
      <c r="A26" s="66" t="s">
        <v>23</v>
      </c>
      <c r="B26" s="12"/>
      <c r="C26" s="16"/>
      <c r="D26" s="68">
        <f>SUM(D19:D25)</f>
        <v>136793798</v>
      </c>
      <c r="E26" s="16"/>
      <c r="F26" s="68">
        <f>SUM(F19:F25)</f>
        <v>123808902</v>
      </c>
      <c r="G26" s="16"/>
      <c r="H26" s="68">
        <f>SUM(H19:H25)</f>
        <v>8463127</v>
      </c>
      <c r="I26" s="16"/>
      <c r="J26" s="68">
        <f>SUM(J19:J25)</f>
        <v>8448183</v>
      </c>
      <c r="L26" s="148"/>
      <c r="M26" s="148"/>
      <c r="N26" s="148"/>
      <c r="O26" s="148"/>
      <c r="P26" s="148"/>
      <c r="Q26" s="148"/>
      <c r="R26" s="148"/>
    </row>
    <row r="27" spans="1:18" ht="23.25" customHeight="1">
      <c r="A27" s="252"/>
      <c r="B27" s="252"/>
      <c r="C27" s="13"/>
      <c r="D27" s="13"/>
      <c r="E27" s="13"/>
      <c r="F27" s="13"/>
      <c r="G27" s="13"/>
      <c r="H27" s="13"/>
      <c r="I27" s="13"/>
      <c r="J27" s="13"/>
      <c r="L27" s="148"/>
      <c r="M27" s="148"/>
      <c r="N27" s="148"/>
      <c r="O27" s="148"/>
      <c r="P27" s="148"/>
      <c r="Q27" s="148"/>
      <c r="R27" s="148"/>
    </row>
    <row r="28" spans="1:18" ht="23.25" customHeight="1">
      <c r="A28" s="63" t="s">
        <v>157</v>
      </c>
      <c r="C28" s="13"/>
      <c r="L28" s="148"/>
      <c r="M28" s="148"/>
      <c r="N28" s="148"/>
      <c r="O28" s="148"/>
      <c r="P28" s="148"/>
      <c r="Q28" s="148"/>
      <c r="R28" s="148"/>
    </row>
    <row r="29" spans="1:18" ht="23.25" customHeight="1">
      <c r="A29" s="34" t="s">
        <v>147</v>
      </c>
      <c r="B29" s="153"/>
      <c r="C29" s="13"/>
      <c r="D29" s="99">
        <v>2095645</v>
      </c>
      <c r="E29" s="13"/>
      <c r="F29" s="99">
        <v>2015203</v>
      </c>
      <c r="G29" s="13"/>
      <c r="H29" s="112">
        <v>0</v>
      </c>
      <c r="I29" s="13"/>
      <c r="J29" s="112">
        <v>0</v>
      </c>
      <c r="L29" s="148"/>
      <c r="M29" s="148"/>
      <c r="N29" s="148"/>
      <c r="O29" s="148"/>
      <c r="P29" s="148"/>
      <c r="Q29" s="148"/>
      <c r="R29" s="148"/>
    </row>
    <row r="30" spans="1:18" ht="23.25" customHeight="1">
      <c r="A30" s="66" t="s">
        <v>154</v>
      </c>
      <c r="C30" s="13"/>
      <c r="D30" s="16">
        <f>D16-D26+D29</f>
        <v>8546261</v>
      </c>
      <c r="E30" s="13"/>
      <c r="F30" s="16">
        <f>F16-F26+F29</f>
        <v>7360179</v>
      </c>
      <c r="G30" s="16"/>
      <c r="H30" s="16">
        <f>H16-H26+H29</f>
        <v>1012604</v>
      </c>
      <c r="I30" s="16"/>
      <c r="J30" s="16">
        <f>J16-J26+J29</f>
        <v>3671313</v>
      </c>
      <c r="L30" s="148"/>
      <c r="M30" s="148"/>
      <c r="N30" s="148"/>
      <c r="O30" s="148"/>
      <c r="P30" s="148"/>
      <c r="Q30" s="148"/>
      <c r="R30" s="148"/>
    </row>
    <row r="31" spans="1:18" ht="23.25" customHeight="1">
      <c r="A31" s="73" t="s">
        <v>113</v>
      </c>
      <c r="C31" s="13"/>
      <c r="D31" s="99">
        <v>1572776</v>
      </c>
      <c r="E31" s="13"/>
      <c r="F31" s="99">
        <v>1103643</v>
      </c>
      <c r="G31" s="13"/>
      <c r="H31" s="154">
        <v>-122794</v>
      </c>
      <c r="I31" s="13"/>
      <c r="J31" s="154">
        <v>28617</v>
      </c>
      <c r="L31" s="148"/>
      <c r="M31" s="148"/>
      <c r="N31" s="148"/>
      <c r="O31" s="148"/>
      <c r="P31" s="148"/>
      <c r="Q31" s="148"/>
      <c r="R31" s="148"/>
    </row>
    <row r="32" spans="1:18" ht="23.25" customHeight="1" thickBot="1">
      <c r="A32" s="66" t="s">
        <v>158</v>
      </c>
      <c r="C32" s="16"/>
      <c r="D32" s="87">
        <f>D30-D31</f>
        <v>6973485</v>
      </c>
      <c r="E32" s="16"/>
      <c r="F32" s="87">
        <f>F30-F31</f>
        <v>6256536</v>
      </c>
      <c r="G32" s="16"/>
      <c r="H32" s="87">
        <f>H30-H31</f>
        <v>1135398</v>
      </c>
      <c r="I32" s="16"/>
      <c r="J32" s="87">
        <f>J30-J31</f>
        <v>3642696</v>
      </c>
      <c r="L32" s="148"/>
      <c r="M32" s="148"/>
      <c r="N32" s="148"/>
      <c r="O32" s="148"/>
      <c r="P32" s="148"/>
      <c r="Q32" s="148"/>
      <c r="R32" s="148"/>
    </row>
    <row r="33" spans="1:18" ht="23.25" customHeight="1" thickTop="1">
      <c r="A33" s="66"/>
      <c r="C33" s="16"/>
      <c r="D33" s="48"/>
      <c r="E33" s="16"/>
      <c r="F33" s="48"/>
      <c r="G33" s="16"/>
      <c r="H33" s="48"/>
      <c r="I33" s="16"/>
      <c r="J33" s="48"/>
      <c r="L33" s="148"/>
      <c r="M33" s="148"/>
      <c r="N33" s="148"/>
      <c r="O33" s="148"/>
      <c r="P33" s="148"/>
      <c r="Q33" s="148"/>
      <c r="R33" s="148"/>
    </row>
    <row r="34" spans="1:18" ht="23.25" customHeight="1">
      <c r="A34" s="60" t="s">
        <v>37</v>
      </c>
      <c r="L34" s="148"/>
      <c r="M34" s="148"/>
      <c r="N34" s="148"/>
      <c r="O34" s="148"/>
      <c r="P34" s="148"/>
      <c r="Q34" s="148"/>
      <c r="R34" s="148"/>
    </row>
    <row r="35" spans="1:18" ht="23.25" customHeight="1">
      <c r="A35" s="60" t="s">
        <v>155</v>
      </c>
      <c r="L35" s="148"/>
      <c r="M35" s="148"/>
      <c r="N35" s="148"/>
      <c r="O35" s="148"/>
      <c r="P35" s="148"/>
      <c r="Q35" s="148"/>
      <c r="R35" s="148"/>
    </row>
    <row r="36" spans="1:18" ht="23.25" customHeight="1">
      <c r="A36" s="6"/>
      <c r="B36" s="6"/>
      <c r="C36" s="62"/>
      <c r="D36" s="62"/>
      <c r="E36" s="62"/>
      <c r="F36" s="62"/>
      <c r="G36" s="62"/>
      <c r="H36" s="248" t="s">
        <v>79</v>
      </c>
      <c r="I36" s="248"/>
      <c r="J36" s="248"/>
      <c r="L36" s="148"/>
      <c r="M36" s="148"/>
      <c r="N36" s="148"/>
      <c r="O36" s="148"/>
      <c r="P36" s="148"/>
      <c r="Q36" s="148"/>
      <c r="R36" s="148"/>
    </row>
    <row r="37" spans="2:18" ht="23.25" customHeight="1">
      <c r="B37" s="17"/>
      <c r="C37" s="17"/>
      <c r="D37" s="245" t="s">
        <v>38</v>
      </c>
      <c r="E37" s="245"/>
      <c r="F37" s="245"/>
      <c r="G37" s="64"/>
      <c r="H37" s="245" t="s">
        <v>36</v>
      </c>
      <c r="I37" s="245"/>
      <c r="J37" s="245"/>
      <c r="L37" s="148"/>
      <c r="M37" s="148"/>
      <c r="N37" s="148"/>
      <c r="O37" s="148"/>
      <c r="P37" s="148"/>
      <c r="Q37" s="148"/>
      <c r="R37" s="148"/>
    </row>
    <row r="38" spans="2:18" ht="23.25" customHeight="1">
      <c r="B38" s="17"/>
      <c r="C38" s="17"/>
      <c r="D38" s="249" t="s">
        <v>298</v>
      </c>
      <c r="E38" s="250"/>
      <c r="F38" s="250"/>
      <c r="G38" s="128"/>
      <c r="H38" s="249" t="s">
        <v>298</v>
      </c>
      <c r="I38" s="250"/>
      <c r="J38" s="250"/>
      <c r="L38" s="148"/>
      <c r="M38" s="148"/>
      <c r="N38" s="148"/>
      <c r="O38" s="148"/>
      <c r="P38" s="148"/>
      <c r="Q38" s="148"/>
      <c r="R38" s="148"/>
    </row>
    <row r="39" spans="2:18" ht="23.25" customHeight="1">
      <c r="B39" s="17"/>
      <c r="C39" s="17"/>
      <c r="D39" s="246" t="s">
        <v>255</v>
      </c>
      <c r="E39" s="247"/>
      <c r="F39" s="247"/>
      <c r="G39" s="75"/>
      <c r="H39" s="246" t="s">
        <v>255</v>
      </c>
      <c r="I39" s="247"/>
      <c r="J39" s="247"/>
      <c r="L39" s="148"/>
      <c r="M39" s="148"/>
      <c r="N39" s="148"/>
      <c r="O39" s="148"/>
      <c r="P39" s="148"/>
      <c r="Q39" s="148"/>
      <c r="R39" s="148"/>
    </row>
    <row r="40" spans="2:18" ht="23.25" customHeight="1">
      <c r="B40" s="17" t="s">
        <v>1</v>
      </c>
      <c r="C40" s="65"/>
      <c r="D40" s="43">
        <v>2561</v>
      </c>
      <c r="E40" s="65"/>
      <c r="F40" s="43">
        <v>2560</v>
      </c>
      <c r="G40" s="39"/>
      <c r="H40" s="43">
        <v>2561</v>
      </c>
      <c r="I40" s="65"/>
      <c r="J40" s="43">
        <v>2560</v>
      </c>
      <c r="L40" s="148"/>
      <c r="M40" s="148"/>
      <c r="N40" s="148"/>
      <c r="O40" s="148"/>
      <c r="P40" s="148"/>
      <c r="Q40" s="148"/>
      <c r="R40" s="148"/>
    </row>
    <row r="41" spans="2:18" ht="23.25" customHeight="1">
      <c r="B41" s="17"/>
      <c r="C41" s="17"/>
      <c r="D41" s="57"/>
      <c r="E41" s="41"/>
      <c r="F41" s="57"/>
      <c r="G41" s="39"/>
      <c r="H41" s="57"/>
      <c r="I41" s="41"/>
      <c r="J41" s="57"/>
      <c r="L41" s="148"/>
      <c r="M41" s="148"/>
      <c r="N41" s="148"/>
      <c r="O41" s="148"/>
      <c r="P41" s="148"/>
      <c r="Q41" s="148"/>
      <c r="R41" s="148"/>
    </row>
    <row r="42" spans="1:18" ht="23.25" customHeight="1">
      <c r="A42" s="66" t="s">
        <v>299</v>
      </c>
      <c r="C42" s="13"/>
      <c r="D42" s="13"/>
      <c r="E42" s="13"/>
      <c r="F42" s="13"/>
      <c r="G42" s="13"/>
      <c r="H42" s="13"/>
      <c r="I42" s="13"/>
      <c r="J42" s="13"/>
      <c r="L42" s="148"/>
      <c r="M42" s="148"/>
      <c r="N42" s="148"/>
      <c r="O42" s="148"/>
      <c r="P42" s="148"/>
      <c r="Q42" s="148"/>
      <c r="R42" s="148"/>
    </row>
    <row r="43" spans="1:18" ht="23.25" customHeight="1">
      <c r="A43" s="34" t="s">
        <v>101</v>
      </c>
      <c r="C43" s="13"/>
      <c r="D43" s="13">
        <v>4911912</v>
      </c>
      <c r="E43" s="13"/>
      <c r="F43" s="13">
        <v>4913736</v>
      </c>
      <c r="G43" s="13"/>
      <c r="H43" s="13">
        <v>1135398</v>
      </c>
      <c r="I43" s="13"/>
      <c r="J43" s="13">
        <v>3642696</v>
      </c>
      <c r="L43" s="148"/>
      <c r="M43" s="148"/>
      <c r="N43" s="148"/>
      <c r="O43" s="148"/>
      <c r="P43" s="148"/>
      <c r="Q43" s="148"/>
      <c r="R43" s="148"/>
    </row>
    <row r="44" spans="1:18" ht="23.25" customHeight="1">
      <c r="A44" s="34" t="s">
        <v>138</v>
      </c>
      <c r="C44" s="13"/>
      <c r="D44" s="13"/>
      <c r="E44" s="13"/>
      <c r="F44" s="13"/>
      <c r="G44" s="13"/>
      <c r="H44" s="13"/>
      <c r="I44" s="13"/>
      <c r="J44" s="13"/>
      <c r="L44" s="148"/>
      <c r="M44" s="148"/>
      <c r="N44" s="148"/>
      <c r="O44" s="148"/>
      <c r="P44" s="148"/>
      <c r="Q44" s="148"/>
      <c r="R44" s="148"/>
    </row>
    <row r="45" spans="1:18" ht="23.25" customHeight="1">
      <c r="A45" s="34" t="s">
        <v>139</v>
      </c>
      <c r="C45" s="13"/>
      <c r="D45" s="13">
        <v>2061573</v>
      </c>
      <c r="E45" s="13"/>
      <c r="F45" s="13">
        <v>1342800</v>
      </c>
      <c r="G45" s="13"/>
      <c r="H45" s="112" t="s">
        <v>94</v>
      </c>
      <c r="I45" s="13"/>
      <c r="J45" s="112">
        <v>0</v>
      </c>
      <c r="L45" s="148"/>
      <c r="M45" s="148"/>
      <c r="N45" s="148"/>
      <c r="O45" s="148"/>
      <c r="P45" s="148"/>
      <c r="Q45" s="148"/>
      <c r="R45" s="148"/>
    </row>
    <row r="46" spans="1:18" ht="23.25" customHeight="1" thickBot="1">
      <c r="A46" s="66" t="s">
        <v>158</v>
      </c>
      <c r="C46" s="48"/>
      <c r="D46" s="15">
        <f>SUM(D42:D45)</f>
        <v>6973485</v>
      </c>
      <c r="E46" s="48"/>
      <c r="F46" s="15">
        <f>SUM(F42:F45)</f>
        <v>6256536</v>
      </c>
      <c r="G46" s="48"/>
      <c r="H46" s="15">
        <f>SUM(H43:H45)</f>
        <v>1135398</v>
      </c>
      <c r="I46" s="48"/>
      <c r="J46" s="15">
        <f>SUM(J43:J45)</f>
        <v>3642696</v>
      </c>
      <c r="L46" s="148"/>
      <c r="M46" s="148"/>
      <c r="N46" s="148"/>
      <c r="O46" s="148"/>
      <c r="P46" s="148"/>
      <c r="Q46" s="148"/>
      <c r="R46" s="148"/>
    </row>
    <row r="47" spans="1:18" ht="23.25" customHeight="1" thickTop="1">
      <c r="A47" s="66"/>
      <c r="C47" s="16"/>
      <c r="D47" s="48"/>
      <c r="E47" s="16"/>
      <c r="F47" s="48"/>
      <c r="G47" s="16"/>
      <c r="H47" s="48"/>
      <c r="I47" s="16"/>
      <c r="J47" s="48"/>
      <c r="L47" s="148"/>
      <c r="M47" s="148"/>
      <c r="N47" s="148"/>
      <c r="O47" s="148"/>
      <c r="P47" s="148"/>
      <c r="Q47" s="148"/>
      <c r="R47" s="148"/>
    </row>
    <row r="48" spans="1:18" ht="24.75" customHeight="1" thickBot="1">
      <c r="A48" s="238" t="s">
        <v>78</v>
      </c>
      <c r="B48" s="2">
        <v>16</v>
      </c>
      <c r="C48" s="13"/>
      <c r="D48" s="155">
        <v>0.58</v>
      </c>
      <c r="E48" s="13"/>
      <c r="F48" s="155">
        <v>0.61</v>
      </c>
      <c r="G48" s="13"/>
      <c r="H48" s="119">
        <v>0.11</v>
      </c>
      <c r="I48" s="13"/>
      <c r="J48" s="119">
        <v>0.42</v>
      </c>
      <c r="L48" s="148"/>
      <c r="M48" s="148"/>
      <c r="N48" s="148"/>
      <c r="O48" s="148"/>
      <c r="P48" s="148"/>
      <c r="Q48" s="148"/>
      <c r="R48" s="148"/>
    </row>
    <row r="49" spans="1:18" ht="23.25" customHeight="1" thickTop="1">
      <c r="A49" s="252"/>
      <c r="B49" s="252"/>
      <c r="C49" s="71"/>
      <c r="D49" s="89"/>
      <c r="E49" s="89"/>
      <c r="F49" s="89"/>
      <c r="G49" s="89"/>
      <c r="H49" s="89"/>
      <c r="I49" s="89"/>
      <c r="J49" s="89"/>
      <c r="L49" s="148"/>
      <c r="M49" s="148"/>
      <c r="N49" s="148"/>
      <c r="O49" s="148"/>
      <c r="P49" s="148"/>
      <c r="Q49" s="148"/>
      <c r="R49" s="148"/>
    </row>
    <row r="50" spans="1:18" ht="20.25" customHeight="1">
      <c r="A50" s="60" t="s">
        <v>37</v>
      </c>
      <c r="L50" s="148"/>
      <c r="M50" s="148"/>
      <c r="N50" s="148"/>
      <c r="O50" s="148"/>
      <c r="P50" s="148"/>
      <c r="Q50" s="148"/>
      <c r="R50" s="148"/>
    </row>
    <row r="51" spans="1:18" ht="20.25" customHeight="1">
      <c r="A51" s="60" t="s">
        <v>173</v>
      </c>
      <c r="L51" s="148"/>
      <c r="M51" s="148"/>
      <c r="N51" s="148"/>
      <c r="O51" s="148"/>
      <c r="P51" s="148"/>
      <c r="Q51" s="148"/>
      <c r="R51" s="148"/>
    </row>
    <row r="52" spans="1:18" ht="20.25" customHeight="1">
      <c r="A52" s="6"/>
      <c r="B52" s="6"/>
      <c r="C52" s="62"/>
      <c r="D52" s="62"/>
      <c r="E52" s="62"/>
      <c r="F52" s="62"/>
      <c r="G52" s="62"/>
      <c r="H52" s="248" t="s">
        <v>79</v>
      </c>
      <c r="I52" s="248"/>
      <c r="J52" s="248"/>
      <c r="L52" s="148"/>
      <c r="M52" s="148"/>
      <c r="N52" s="148"/>
      <c r="O52" s="148"/>
      <c r="P52" s="148"/>
      <c r="Q52" s="148"/>
      <c r="R52" s="148"/>
    </row>
    <row r="53" spans="2:18" ht="20.25" customHeight="1">
      <c r="B53" s="17"/>
      <c r="C53" s="17"/>
      <c r="D53" s="245" t="s">
        <v>38</v>
      </c>
      <c r="E53" s="245"/>
      <c r="F53" s="245"/>
      <c r="G53" s="64"/>
      <c r="H53" s="245" t="s">
        <v>36</v>
      </c>
      <c r="I53" s="245"/>
      <c r="J53" s="245"/>
      <c r="L53" s="148"/>
      <c r="M53" s="148"/>
      <c r="N53" s="148"/>
      <c r="O53" s="148"/>
      <c r="P53" s="148"/>
      <c r="Q53" s="148"/>
      <c r="R53" s="148"/>
    </row>
    <row r="54" spans="2:18" ht="23.25" customHeight="1">
      <c r="B54" s="17"/>
      <c r="C54" s="17"/>
      <c r="D54" s="249" t="s">
        <v>298</v>
      </c>
      <c r="E54" s="250"/>
      <c r="F54" s="250"/>
      <c r="G54" s="128"/>
      <c r="H54" s="249" t="s">
        <v>298</v>
      </c>
      <c r="I54" s="250"/>
      <c r="J54" s="250"/>
      <c r="L54" s="148"/>
      <c r="M54" s="148"/>
      <c r="N54" s="148"/>
      <c r="O54" s="148"/>
      <c r="P54" s="148"/>
      <c r="Q54" s="148"/>
      <c r="R54" s="148"/>
    </row>
    <row r="55" spans="2:18" ht="20.25" customHeight="1">
      <c r="B55" s="17"/>
      <c r="C55" s="17"/>
      <c r="D55" s="246" t="s">
        <v>255</v>
      </c>
      <c r="E55" s="247"/>
      <c r="F55" s="247"/>
      <c r="G55" s="75"/>
      <c r="H55" s="246" t="s">
        <v>255</v>
      </c>
      <c r="I55" s="247"/>
      <c r="J55" s="247"/>
      <c r="L55" s="148"/>
      <c r="M55" s="148"/>
      <c r="N55" s="148"/>
      <c r="O55" s="148"/>
      <c r="P55" s="148"/>
      <c r="Q55" s="148"/>
      <c r="R55" s="148"/>
    </row>
    <row r="56" spans="2:18" ht="20.25" customHeight="1">
      <c r="B56" s="17"/>
      <c r="C56" s="65"/>
      <c r="D56" s="43">
        <v>2561</v>
      </c>
      <c r="E56" s="65"/>
      <c r="F56" s="43">
        <v>2560</v>
      </c>
      <c r="G56" s="39"/>
      <c r="H56" s="43">
        <v>2561</v>
      </c>
      <c r="I56" s="65"/>
      <c r="J56" s="43">
        <v>2560</v>
      </c>
      <c r="L56" s="148"/>
      <c r="M56" s="148"/>
      <c r="N56" s="148"/>
      <c r="O56" s="148"/>
      <c r="P56" s="148"/>
      <c r="Q56" s="148"/>
      <c r="R56" s="148"/>
    </row>
    <row r="57" spans="2:18" ht="6" customHeight="1">
      <c r="B57" s="17"/>
      <c r="C57" s="17"/>
      <c r="D57" s="57"/>
      <c r="E57" s="41"/>
      <c r="F57" s="57"/>
      <c r="G57" s="39"/>
      <c r="H57" s="57"/>
      <c r="I57" s="41"/>
      <c r="J57" s="57"/>
      <c r="L57" s="148"/>
      <c r="M57" s="148"/>
      <c r="N57" s="148"/>
      <c r="O57" s="148"/>
      <c r="P57" s="148"/>
      <c r="Q57" s="148"/>
      <c r="R57" s="148"/>
    </row>
    <row r="58" spans="1:18" ht="20.25" customHeight="1">
      <c r="A58" s="66" t="s">
        <v>158</v>
      </c>
      <c r="D58" s="16">
        <f>D46</f>
        <v>6973485</v>
      </c>
      <c r="E58" s="4"/>
      <c r="F58" s="16">
        <f>F46</f>
        <v>6256536</v>
      </c>
      <c r="G58" s="4"/>
      <c r="H58" s="16">
        <f>H46</f>
        <v>1135398</v>
      </c>
      <c r="I58" s="4"/>
      <c r="J58" s="16">
        <f>J46</f>
        <v>3642696</v>
      </c>
      <c r="L58" s="148"/>
      <c r="M58" s="148"/>
      <c r="N58" s="148"/>
      <c r="O58" s="148"/>
      <c r="P58" s="148"/>
      <c r="Q58" s="148"/>
      <c r="R58" s="148"/>
    </row>
    <row r="59" spans="12:18" ht="6" customHeight="1">
      <c r="L59" s="148"/>
      <c r="M59" s="148"/>
      <c r="N59" s="148"/>
      <c r="O59" s="148"/>
      <c r="P59" s="148"/>
      <c r="Q59" s="148"/>
      <c r="R59" s="148"/>
    </row>
    <row r="60" spans="1:18" ht="20.25" customHeight="1">
      <c r="A60" s="66" t="s">
        <v>99</v>
      </c>
      <c r="L60" s="148"/>
      <c r="M60" s="148"/>
      <c r="N60" s="148"/>
      <c r="O60" s="148"/>
      <c r="P60" s="148"/>
      <c r="Q60" s="148"/>
      <c r="R60" s="148"/>
    </row>
    <row r="61" spans="1:18" ht="20.25" customHeight="1">
      <c r="A61" s="81" t="s">
        <v>241</v>
      </c>
      <c r="L61" s="148"/>
      <c r="M61" s="148"/>
      <c r="N61" s="148"/>
      <c r="O61" s="148"/>
      <c r="P61" s="148"/>
      <c r="Q61" s="148"/>
      <c r="R61" s="148"/>
    </row>
    <row r="62" spans="1:18" ht="20.25" customHeight="1">
      <c r="A62" s="81" t="s">
        <v>213</v>
      </c>
      <c r="L62" s="148"/>
      <c r="M62" s="148"/>
      <c r="N62" s="148"/>
      <c r="O62" s="148"/>
      <c r="P62" s="148"/>
      <c r="Q62" s="148"/>
      <c r="R62" s="148"/>
    </row>
    <row r="63" spans="1:18" ht="20.25" customHeight="1">
      <c r="A63" s="34" t="s">
        <v>300</v>
      </c>
      <c r="D63" s="32"/>
      <c r="F63" s="32"/>
      <c r="H63" s="150"/>
      <c r="J63" s="150"/>
      <c r="L63" s="148"/>
      <c r="M63" s="148"/>
      <c r="N63" s="148"/>
      <c r="O63" s="148"/>
      <c r="P63" s="148"/>
      <c r="Q63" s="148"/>
      <c r="R63" s="148"/>
    </row>
    <row r="64" spans="1:18" ht="20.25" customHeight="1">
      <c r="A64" s="34" t="s">
        <v>251</v>
      </c>
      <c r="D64" s="186">
        <v>115082</v>
      </c>
      <c r="F64" s="186">
        <v>135486</v>
      </c>
      <c r="H64" s="150" t="s">
        <v>94</v>
      </c>
      <c r="J64" s="150">
        <v>0</v>
      </c>
      <c r="L64" s="148"/>
      <c r="M64" s="148"/>
      <c r="N64" s="148"/>
      <c r="O64" s="148"/>
      <c r="P64" s="148"/>
      <c r="Q64" s="148"/>
      <c r="R64" s="148"/>
    </row>
    <row r="65" spans="1:18" ht="20.25" customHeight="1">
      <c r="A65" s="34" t="s">
        <v>181</v>
      </c>
      <c r="D65" s="186"/>
      <c r="F65" s="186"/>
      <c r="H65" s="150"/>
      <c r="J65" s="150"/>
      <c r="L65" s="148"/>
      <c r="M65" s="148"/>
      <c r="N65" s="148"/>
      <c r="O65" s="148"/>
      <c r="P65" s="148"/>
      <c r="Q65" s="148"/>
      <c r="R65" s="148"/>
    </row>
    <row r="66" spans="1:18" ht="20.25" customHeight="1">
      <c r="A66" s="73" t="s">
        <v>182</v>
      </c>
      <c r="D66" s="186">
        <v>-9986658</v>
      </c>
      <c r="F66" s="186">
        <v>-1370928</v>
      </c>
      <c r="H66" s="150" t="s">
        <v>94</v>
      </c>
      <c r="J66" s="150">
        <v>0</v>
      </c>
      <c r="L66" s="148"/>
      <c r="M66" s="148"/>
      <c r="N66" s="148"/>
      <c r="O66" s="148"/>
      <c r="P66" s="148"/>
      <c r="Q66" s="148"/>
      <c r="R66" s="148"/>
    </row>
    <row r="67" spans="1:18" ht="20.25" customHeight="1">
      <c r="A67" s="34" t="s">
        <v>222</v>
      </c>
      <c r="D67" s="186"/>
      <c r="F67" s="186"/>
      <c r="H67" s="150"/>
      <c r="J67" s="150"/>
      <c r="L67" s="148"/>
      <c r="M67" s="148"/>
      <c r="N67" s="148"/>
      <c r="O67" s="148"/>
      <c r="P67" s="148"/>
      <c r="Q67" s="148"/>
      <c r="R67" s="148"/>
    </row>
    <row r="68" spans="1:18" ht="20.25" customHeight="1">
      <c r="A68" s="34" t="s">
        <v>213</v>
      </c>
      <c r="D68" s="186">
        <v>259816</v>
      </c>
      <c r="F68" s="186">
        <v>-27278</v>
      </c>
      <c r="H68" s="112" t="s">
        <v>94</v>
      </c>
      <c r="J68" s="106">
        <v>0</v>
      </c>
      <c r="L68" s="148"/>
      <c r="M68" s="148"/>
      <c r="N68" s="148"/>
      <c r="O68" s="148"/>
      <c r="P68" s="148"/>
      <c r="Q68" s="148"/>
      <c r="R68" s="148"/>
    </row>
    <row r="69" spans="1:18" ht="20.25" customHeight="1">
      <c r="A69" s="66" t="s">
        <v>242</v>
      </c>
      <c r="D69" s="187"/>
      <c r="E69" s="41"/>
      <c r="F69" s="187"/>
      <c r="G69" s="41"/>
      <c r="H69" s="158"/>
      <c r="I69" s="41"/>
      <c r="J69" s="158"/>
      <c r="L69" s="148"/>
      <c r="M69" s="148"/>
      <c r="N69" s="148"/>
      <c r="O69" s="148"/>
      <c r="P69" s="148"/>
      <c r="Q69" s="148"/>
      <c r="R69" s="148"/>
    </row>
    <row r="70" spans="1:18" ht="20.25" customHeight="1">
      <c r="A70" s="66" t="s">
        <v>180</v>
      </c>
      <c r="D70" s="188">
        <f>SUM(D64:D68)</f>
        <v>-9611760</v>
      </c>
      <c r="F70" s="188">
        <f>SUM(F64:F68)</f>
        <v>-1262720</v>
      </c>
      <c r="H70" s="109">
        <v>0</v>
      </c>
      <c r="J70" s="109">
        <v>0</v>
      </c>
      <c r="L70" s="148"/>
      <c r="M70" s="148"/>
      <c r="N70" s="148"/>
      <c r="O70" s="148"/>
      <c r="P70" s="148"/>
      <c r="Q70" s="148"/>
      <c r="R70" s="148"/>
    </row>
    <row r="71" spans="1:18" ht="20.25" customHeight="1">
      <c r="A71" s="66"/>
      <c r="D71" s="10"/>
      <c r="F71" s="10"/>
      <c r="H71" s="111"/>
      <c r="J71" s="111"/>
      <c r="L71" s="148"/>
      <c r="M71" s="148"/>
      <c r="N71" s="148"/>
      <c r="O71" s="148"/>
      <c r="P71" s="148"/>
      <c r="Q71" s="148"/>
      <c r="R71" s="148"/>
    </row>
    <row r="72" spans="1:18" ht="20.25" customHeight="1">
      <c r="A72" s="81" t="s">
        <v>243</v>
      </c>
      <c r="H72" s="49"/>
      <c r="L72" s="148"/>
      <c r="M72" s="148"/>
      <c r="N72" s="148"/>
      <c r="O72" s="148"/>
      <c r="P72" s="148"/>
      <c r="Q72" s="148"/>
      <c r="R72" s="148"/>
    </row>
    <row r="73" spans="1:18" ht="20.25" customHeight="1">
      <c r="A73" s="81" t="s">
        <v>213</v>
      </c>
      <c r="H73" s="224"/>
      <c r="L73" s="148"/>
      <c r="M73" s="148"/>
      <c r="N73" s="148"/>
      <c r="O73" s="148"/>
      <c r="P73" s="148"/>
      <c r="Q73" s="148"/>
      <c r="R73" s="148"/>
    </row>
    <row r="74" spans="1:18" ht="20.25" customHeight="1">
      <c r="A74" s="34" t="s">
        <v>245</v>
      </c>
      <c r="L74" s="148"/>
      <c r="M74" s="148"/>
      <c r="N74" s="148"/>
      <c r="O74" s="148"/>
      <c r="P74" s="148"/>
      <c r="Q74" s="148"/>
      <c r="R74" s="148"/>
    </row>
    <row r="75" spans="1:18" ht="20.25" customHeight="1">
      <c r="A75" s="34" t="s">
        <v>217</v>
      </c>
      <c r="D75" s="13">
        <v>-36</v>
      </c>
      <c r="F75" s="13">
        <v>270</v>
      </c>
      <c r="H75" s="150" t="s">
        <v>94</v>
      </c>
      <c r="J75" s="150">
        <v>0</v>
      </c>
      <c r="L75" s="148"/>
      <c r="M75" s="148"/>
      <c r="N75" s="148"/>
      <c r="O75" s="148"/>
      <c r="P75" s="148"/>
      <c r="Q75" s="148"/>
      <c r="R75" s="148"/>
    </row>
    <row r="76" spans="1:18" ht="20.25" customHeight="1">
      <c r="A76" s="34" t="s">
        <v>223</v>
      </c>
      <c r="L76" s="148"/>
      <c r="M76" s="148"/>
      <c r="N76" s="148"/>
      <c r="O76" s="148"/>
      <c r="P76" s="148"/>
      <c r="Q76" s="148"/>
      <c r="R76" s="148"/>
    </row>
    <row r="77" spans="1:18" ht="20.25" customHeight="1">
      <c r="A77" s="34" t="s">
        <v>213</v>
      </c>
      <c r="D77" s="14">
        <v>9</v>
      </c>
      <c r="F77" s="14">
        <v>-93</v>
      </c>
      <c r="H77" s="112" t="s">
        <v>94</v>
      </c>
      <c r="I77" s="49"/>
      <c r="J77" s="106">
        <v>0</v>
      </c>
      <c r="L77" s="148"/>
      <c r="M77" s="148"/>
      <c r="N77" s="148"/>
      <c r="O77" s="148"/>
      <c r="P77" s="148"/>
      <c r="Q77" s="148"/>
      <c r="R77" s="148"/>
    </row>
    <row r="78" spans="1:18" ht="20.25" customHeight="1">
      <c r="A78" s="66" t="s">
        <v>179</v>
      </c>
      <c r="D78" s="160"/>
      <c r="E78" s="41"/>
      <c r="F78" s="160"/>
      <c r="G78" s="41"/>
      <c r="H78" s="82"/>
      <c r="I78" s="41"/>
      <c r="J78" s="82"/>
      <c r="L78" s="148"/>
      <c r="M78" s="148"/>
      <c r="N78" s="148"/>
      <c r="O78" s="148"/>
      <c r="P78" s="148"/>
      <c r="Q78" s="148"/>
      <c r="R78" s="148"/>
    </row>
    <row r="79" spans="1:18" ht="20.25" customHeight="1">
      <c r="A79" s="66" t="s">
        <v>180</v>
      </c>
      <c r="D79" s="159">
        <f>SUM(D75:D78)</f>
        <v>-27</v>
      </c>
      <c r="E79" s="4"/>
      <c r="F79" s="159">
        <f>SUM(F75:F78)</f>
        <v>177</v>
      </c>
      <c r="G79" s="4"/>
      <c r="H79" s="109">
        <v>0</v>
      </c>
      <c r="I79" s="4"/>
      <c r="J79" s="109">
        <v>0</v>
      </c>
      <c r="L79" s="148"/>
      <c r="M79" s="148"/>
      <c r="N79" s="148"/>
      <c r="O79" s="148"/>
      <c r="P79" s="148"/>
      <c r="Q79" s="148"/>
      <c r="R79" s="148"/>
    </row>
    <row r="80" spans="1:18" ht="20.25" customHeight="1">
      <c r="A80" s="66" t="s">
        <v>200</v>
      </c>
      <c r="L80" s="148"/>
      <c r="M80" s="148"/>
      <c r="N80" s="148"/>
      <c r="O80" s="148"/>
      <c r="P80" s="148"/>
      <c r="Q80" s="148"/>
      <c r="R80" s="148"/>
    </row>
    <row r="81" spans="1:18" ht="20.25" customHeight="1">
      <c r="A81" s="151" t="s">
        <v>252</v>
      </c>
      <c r="D81" s="188">
        <f>SUM(D70,D79)</f>
        <v>-9611787</v>
      </c>
      <c r="E81" s="10"/>
      <c r="F81" s="188">
        <f>SUM(F70,F79)</f>
        <v>-1262543</v>
      </c>
      <c r="G81" s="10"/>
      <c r="H81" s="109">
        <v>0</v>
      </c>
      <c r="I81" s="4"/>
      <c r="J81" s="109">
        <v>0</v>
      </c>
      <c r="L81" s="148"/>
      <c r="M81" s="148"/>
      <c r="N81" s="148"/>
      <c r="O81" s="148"/>
      <c r="P81" s="148"/>
      <c r="Q81" s="148"/>
      <c r="R81" s="148"/>
    </row>
    <row r="82" spans="1:18" ht="20.25" customHeight="1" thickBot="1">
      <c r="A82" s="66" t="s">
        <v>224</v>
      </c>
      <c r="D82" s="189">
        <f>SUM(D58,D81)</f>
        <v>-2638302</v>
      </c>
      <c r="E82" s="9"/>
      <c r="F82" s="189">
        <f>SUM(F58,F81)</f>
        <v>4993993</v>
      </c>
      <c r="G82" s="9"/>
      <c r="H82" s="189">
        <f>SUM(H58,H81)</f>
        <v>1135398</v>
      </c>
      <c r="I82" s="9"/>
      <c r="J82" s="189">
        <f>SUM(J58,J81)</f>
        <v>3642696</v>
      </c>
      <c r="L82" s="148"/>
      <c r="M82" s="148"/>
      <c r="N82" s="148"/>
      <c r="O82" s="148"/>
      <c r="P82" s="148"/>
      <c r="Q82" s="148"/>
      <c r="R82" s="148"/>
    </row>
    <row r="83" spans="1:18" ht="20.25" customHeight="1" thickTop="1">
      <c r="A83" s="66"/>
      <c r="D83" s="10"/>
      <c r="E83" s="9"/>
      <c r="F83" s="10"/>
      <c r="G83" s="9"/>
      <c r="H83" s="10"/>
      <c r="I83" s="9"/>
      <c r="J83" s="10"/>
      <c r="L83" s="148"/>
      <c r="M83" s="148"/>
      <c r="N83" s="148"/>
      <c r="O83" s="148"/>
      <c r="P83" s="148"/>
      <c r="Q83" s="148"/>
      <c r="R83" s="148"/>
    </row>
    <row r="84" spans="1:18" ht="20.25" customHeight="1">
      <c r="A84" s="66" t="s">
        <v>301</v>
      </c>
      <c r="L84" s="148"/>
      <c r="M84" s="148"/>
      <c r="N84" s="148"/>
      <c r="O84" s="148"/>
      <c r="P84" s="148"/>
      <c r="Q84" s="148"/>
      <c r="R84" s="148"/>
    </row>
    <row r="85" spans="1:18" ht="20.25" customHeight="1">
      <c r="A85" s="34" t="s">
        <v>101</v>
      </c>
      <c r="D85" s="18">
        <v>-2784647</v>
      </c>
      <c r="F85" s="18">
        <v>3859063</v>
      </c>
      <c r="H85" s="18">
        <v>1135398</v>
      </c>
      <c r="J85" s="18">
        <f>J82</f>
        <v>3642696</v>
      </c>
      <c r="L85" s="148"/>
      <c r="M85" s="148"/>
      <c r="N85" s="148"/>
      <c r="O85" s="148"/>
      <c r="P85" s="148"/>
      <c r="Q85" s="148"/>
      <c r="R85" s="148"/>
    </row>
    <row r="86" spans="1:18" ht="20.25" customHeight="1">
      <c r="A86" s="34" t="s">
        <v>183</v>
      </c>
      <c r="D86" s="106">
        <v>146345</v>
      </c>
      <c r="F86" s="106">
        <v>1134930</v>
      </c>
      <c r="H86" s="112" t="s">
        <v>94</v>
      </c>
      <c r="J86" s="112">
        <v>0</v>
      </c>
      <c r="L86" s="148"/>
      <c r="M86" s="148"/>
      <c r="N86" s="148"/>
      <c r="O86" s="148"/>
      <c r="P86" s="148"/>
      <c r="Q86" s="148"/>
      <c r="R86" s="148"/>
    </row>
    <row r="87" spans="1:18" ht="20.25" customHeight="1" thickBot="1">
      <c r="A87" s="66" t="s">
        <v>224</v>
      </c>
      <c r="D87" s="190">
        <f>SUM(D85:D86)</f>
        <v>-2638302</v>
      </c>
      <c r="E87" s="4"/>
      <c r="F87" s="190">
        <f>SUM(F85:F86)</f>
        <v>4993993</v>
      </c>
      <c r="G87" s="4"/>
      <c r="H87" s="190">
        <f>SUM(H85:H86)</f>
        <v>1135398</v>
      </c>
      <c r="I87" s="4"/>
      <c r="J87" s="190">
        <f>SUM(J85:J86)</f>
        <v>3642696</v>
      </c>
      <c r="L87" s="148"/>
      <c r="M87" s="148"/>
      <c r="N87" s="148"/>
      <c r="O87" s="148"/>
      <c r="P87" s="148"/>
      <c r="Q87" s="148"/>
      <c r="R87" s="148"/>
    </row>
    <row r="88" spans="1:10" ht="23.25" customHeight="1" thickTop="1">
      <c r="A88" s="60" t="s">
        <v>37</v>
      </c>
      <c r="B88" s="61"/>
      <c r="C88" s="62"/>
      <c r="D88" s="62"/>
      <c r="E88" s="62"/>
      <c r="F88" s="62"/>
      <c r="G88" s="62"/>
      <c r="H88" s="251"/>
      <c r="I88" s="251"/>
      <c r="J88" s="251"/>
    </row>
    <row r="89" spans="1:10" ht="23.25" customHeight="1">
      <c r="A89" s="60" t="s">
        <v>155</v>
      </c>
      <c r="B89" s="61"/>
      <c r="C89" s="62"/>
      <c r="D89" s="62"/>
      <c r="E89" s="62"/>
      <c r="F89" s="62"/>
      <c r="G89" s="62"/>
      <c r="H89" s="251"/>
      <c r="I89" s="251"/>
      <c r="J89" s="251"/>
    </row>
    <row r="90" spans="1:10" ht="23.25" customHeight="1">
      <c r="A90" s="6"/>
      <c r="B90" s="6"/>
      <c r="C90" s="62"/>
      <c r="D90" s="62"/>
      <c r="E90" s="62"/>
      <c r="F90" s="62"/>
      <c r="G90" s="62"/>
      <c r="H90" s="248" t="s">
        <v>79</v>
      </c>
      <c r="I90" s="248"/>
      <c r="J90" s="248"/>
    </row>
    <row r="91" spans="2:10" ht="23.25" customHeight="1">
      <c r="B91" s="17"/>
      <c r="C91" s="17"/>
      <c r="D91" s="245" t="s">
        <v>38</v>
      </c>
      <c r="E91" s="245"/>
      <c r="F91" s="245"/>
      <c r="G91" s="64"/>
      <c r="H91" s="245" t="s">
        <v>36</v>
      </c>
      <c r="I91" s="245"/>
      <c r="J91" s="245"/>
    </row>
    <row r="92" spans="2:10" ht="23.25" customHeight="1">
      <c r="B92" s="17"/>
      <c r="C92" s="17"/>
      <c r="D92" s="249" t="s">
        <v>254</v>
      </c>
      <c r="E92" s="250"/>
      <c r="F92" s="250"/>
      <c r="G92" s="128"/>
      <c r="H92" s="249" t="s">
        <v>254</v>
      </c>
      <c r="I92" s="250"/>
      <c r="J92" s="250"/>
    </row>
    <row r="93" spans="2:10" ht="23.25" customHeight="1">
      <c r="B93" s="17"/>
      <c r="C93" s="17"/>
      <c r="D93" s="246" t="s">
        <v>255</v>
      </c>
      <c r="E93" s="247"/>
      <c r="F93" s="247"/>
      <c r="G93" s="75"/>
      <c r="H93" s="246" t="s">
        <v>255</v>
      </c>
      <c r="I93" s="247"/>
      <c r="J93" s="247"/>
    </row>
    <row r="94" spans="2:10" ht="23.25" customHeight="1">
      <c r="B94" s="17" t="s">
        <v>1</v>
      </c>
      <c r="C94" s="65"/>
      <c r="D94" s="43">
        <v>2561</v>
      </c>
      <c r="E94" s="65"/>
      <c r="F94" s="43">
        <v>2560</v>
      </c>
      <c r="G94" s="39"/>
      <c r="H94" s="43">
        <v>2561</v>
      </c>
      <c r="I94" s="65"/>
      <c r="J94" s="43">
        <v>2560</v>
      </c>
    </row>
    <row r="95" spans="2:10" ht="9.75" customHeight="1">
      <c r="B95" s="17"/>
      <c r="C95" s="17"/>
      <c r="D95" s="57"/>
      <c r="E95" s="41"/>
      <c r="F95" s="57"/>
      <c r="G95" s="39"/>
      <c r="H95" s="57"/>
      <c r="I95" s="41"/>
      <c r="J95" s="57"/>
    </row>
    <row r="96" spans="1:10" ht="23.25" customHeight="1">
      <c r="A96" s="81" t="s">
        <v>135</v>
      </c>
      <c r="B96" s="2">
        <v>4</v>
      </c>
      <c r="C96" s="13"/>
      <c r="D96" s="33"/>
      <c r="E96" s="33"/>
      <c r="F96" s="33"/>
      <c r="G96" s="33"/>
      <c r="H96" s="33"/>
      <c r="I96" s="33"/>
      <c r="J96" s="33"/>
    </row>
    <row r="97" spans="1:15" ht="23.25" customHeight="1">
      <c r="A97" s="63" t="s">
        <v>54</v>
      </c>
      <c r="C97" s="13"/>
      <c r="D97" s="71">
        <v>398261393</v>
      </c>
      <c r="E97" s="13"/>
      <c r="F97" s="71">
        <v>372023802</v>
      </c>
      <c r="G97" s="13"/>
      <c r="H97" s="13">
        <v>19674705</v>
      </c>
      <c r="I97" s="13"/>
      <c r="J97" s="13">
        <v>21402482</v>
      </c>
      <c r="K97" s="180"/>
      <c r="L97" s="191"/>
      <c r="M97" s="191"/>
      <c r="N97" s="191"/>
      <c r="O97" s="191"/>
    </row>
    <row r="98" spans="1:15" ht="23.25" customHeight="1">
      <c r="A98" s="34" t="s">
        <v>20</v>
      </c>
      <c r="C98" s="13"/>
      <c r="D98" s="71">
        <v>620245</v>
      </c>
      <c r="E98" s="13"/>
      <c r="F98" s="71">
        <v>701332</v>
      </c>
      <c r="G98" s="13"/>
      <c r="H98" s="149">
        <v>3185868</v>
      </c>
      <c r="I98" s="13"/>
      <c r="J98" s="149">
        <v>2547354</v>
      </c>
      <c r="K98" s="180"/>
      <c r="L98" s="191"/>
      <c r="M98" s="191"/>
      <c r="N98" s="191"/>
      <c r="O98" s="191"/>
    </row>
    <row r="99" spans="1:15" ht="23.25" customHeight="1">
      <c r="A99" s="34" t="s">
        <v>47</v>
      </c>
      <c r="C99" s="13"/>
      <c r="D99" s="71">
        <v>51670</v>
      </c>
      <c r="E99" s="13"/>
      <c r="F99" s="71">
        <v>97287</v>
      </c>
      <c r="G99" s="13"/>
      <c r="H99" s="149">
        <v>7305523</v>
      </c>
      <c r="I99" s="13"/>
      <c r="J99" s="149">
        <v>10358277</v>
      </c>
      <c r="K99" s="180"/>
      <c r="L99" s="191"/>
      <c r="M99" s="191"/>
      <c r="N99" s="191"/>
      <c r="O99" s="191"/>
    </row>
    <row r="100" spans="1:15" ht="23.25" customHeight="1">
      <c r="A100" s="34" t="s">
        <v>77</v>
      </c>
      <c r="B100" s="2" t="s">
        <v>314</v>
      </c>
      <c r="C100" s="97"/>
      <c r="D100" s="156">
        <v>7850477</v>
      </c>
      <c r="E100" s="97"/>
      <c r="F100" s="156">
        <v>7792489</v>
      </c>
      <c r="G100" s="13"/>
      <c r="H100" s="162" t="s">
        <v>94</v>
      </c>
      <c r="I100" s="13"/>
      <c r="J100" s="162" t="s">
        <v>94</v>
      </c>
      <c r="K100" s="180"/>
      <c r="L100" s="191"/>
      <c r="M100" s="191"/>
      <c r="N100" s="191"/>
      <c r="O100" s="191"/>
    </row>
    <row r="101" spans="1:15" ht="23.25" customHeight="1">
      <c r="A101" s="34" t="s">
        <v>287</v>
      </c>
      <c r="C101" s="97"/>
      <c r="D101" s="156"/>
      <c r="E101" s="97"/>
      <c r="F101" s="156"/>
      <c r="G101" s="13"/>
      <c r="H101" s="162"/>
      <c r="I101" s="13"/>
      <c r="J101" s="162"/>
      <c r="K101" s="180"/>
      <c r="L101" s="191"/>
      <c r="M101" s="191"/>
      <c r="N101" s="191"/>
      <c r="O101" s="191"/>
    </row>
    <row r="102" spans="1:15" ht="23.25" customHeight="1">
      <c r="A102" s="34" t="s">
        <v>288</v>
      </c>
      <c r="B102" s="2">
        <v>3</v>
      </c>
      <c r="C102" s="97"/>
      <c r="D102" s="156">
        <v>95239</v>
      </c>
      <c r="E102" s="97"/>
      <c r="F102" s="156" t="s">
        <v>94</v>
      </c>
      <c r="G102" s="13"/>
      <c r="H102" s="162" t="s">
        <v>94</v>
      </c>
      <c r="I102" s="13"/>
      <c r="J102" s="162" t="s">
        <v>94</v>
      </c>
      <c r="K102" s="180"/>
      <c r="L102" s="191"/>
      <c r="M102" s="191"/>
      <c r="N102" s="191"/>
      <c r="O102" s="191"/>
    </row>
    <row r="103" spans="1:15" ht="23.25" customHeight="1">
      <c r="A103" s="63" t="s">
        <v>21</v>
      </c>
      <c r="C103" s="13"/>
      <c r="D103" s="71">
        <v>1684996</v>
      </c>
      <c r="E103" s="13"/>
      <c r="F103" s="71">
        <v>1624141</v>
      </c>
      <c r="G103" s="13"/>
      <c r="H103" s="98">
        <v>25737</v>
      </c>
      <c r="I103" s="13"/>
      <c r="J103" s="98">
        <v>50037</v>
      </c>
      <c r="K103" s="180"/>
      <c r="L103" s="191"/>
      <c r="M103" s="191"/>
      <c r="N103" s="191"/>
      <c r="O103" s="191"/>
    </row>
    <row r="104" spans="1:12" ht="23.25" customHeight="1">
      <c r="A104" s="66" t="s">
        <v>22</v>
      </c>
      <c r="B104" s="12"/>
      <c r="C104" s="16"/>
      <c r="D104" s="86">
        <f>SUM(D97:D103)</f>
        <v>408564020</v>
      </c>
      <c r="E104" s="16"/>
      <c r="F104" s="86">
        <f>SUM(F97:F103)</f>
        <v>382239051</v>
      </c>
      <c r="G104" s="16"/>
      <c r="H104" s="86">
        <f>SUM(H97:H103)</f>
        <v>30191833</v>
      </c>
      <c r="I104" s="16"/>
      <c r="J104" s="86">
        <f>SUM(J97:J103)</f>
        <v>34358150</v>
      </c>
      <c r="L104" s="191"/>
    </row>
    <row r="105" spans="1:18" s="163" customFormat="1" ht="12.75" customHeight="1">
      <c r="A105" s="252"/>
      <c r="B105" s="252"/>
      <c r="C105" s="13"/>
      <c r="D105" s="13"/>
      <c r="E105" s="13"/>
      <c r="F105" s="13"/>
      <c r="G105" s="13"/>
      <c r="H105" s="13"/>
      <c r="I105" s="13"/>
      <c r="J105" s="13"/>
      <c r="K105" s="115"/>
      <c r="L105" s="191"/>
      <c r="M105" s="3"/>
      <c r="N105" s="3"/>
      <c r="O105" s="3"/>
      <c r="P105" s="3"/>
      <c r="Q105" s="3"/>
      <c r="R105" s="3"/>
    </row>
    <row r="106" spans="1:18" s="163" customFormat="1" ht="23.25" customHeight="1">
      <c r="A106" s="81" t="s">
        <v>136</v>
      </c>
      <c r="B106" s="2">
        <v>4</v>
      </c>
      <c r="C106" s="13"/>
      <c r="D106" s="13"/>
      <c r="E106" s="13"/>
      <c r="F106" s="13"/>
      <c r="G106" s="13"/>
      <c r="H106" s="13"/>
      <c r="I106" s="13"/>
      <c r="J106" s="13"/>
      <c r="K106" s="115"/>
      <c r="L106" s="191"/>
      <c r="M106" s="3"/>
      <c r="N106" s="3"/>
      <c r="O106" s="3"/>
      <c r="P106" s="3"/>
      <c r="Q106" s="3"/>
      <c r="R106" s="3"/>
    </row>
    <row r="107" spans="1:18" s="163" customFormat="1" ht="23.25" customHeight="1">
      <c r="A107" s="63" t="s">
        <v>52</v>
      </c>
      <c r="B107" s="2"/>
      <c r="C107" s="13"/>
      <c r="D107" s="71">
        <v>350661780</v>
      </c>
      <c r="E107" s="13"/>
      <c r="F107" s="71">
        <v>324549009</v>
      </c>
      <c r="G107" s="13"/>
      <c r="H107" s="13">
        <v>18392115</v>
      </c>
      <c r="I107" s="13"/>
      <c r="J107" s="13">
        <v>19345422</v>
      </c>
      <c r="K107" s="180"/>
      <c r="L107" s="191"/>
      <c r="M107" s="191"/>
      <c r="N107" s="191"/>
      <c r="O107" s="191"/>
      <c r="P107" s="3"/>
      <c r="Q107" s="3"/>
      <c r="R107" s="3"/>
    </row>
    <row r="108" spans="1:18" s="163" customFormat="1" ht="23.25" customHeight="1">
      <c r="A108" s="34" t="s">
        <v>311</v>
      </c>
      <c r="B108" s="2"/>
      <c r="C108" s="13"/>
      <c r="D108" s="71"/>
      <c r="E108" s="13"/>
      <c r="F108" s="71"/>
      <c r="G108" s="13"/>
      <c r="H108" s="13"/>
      <c r="I108" s="13"/>
      <c r="J108" s="13"/>
      <c r="K108" s="180"/>
      <c r="L108" s="191"/>
      <c r="M108" s="191"/>
      <c r="N108" s="191"/>
      <c r="O108" s="191"/>
      <c r="P108" s="3"/>
      <c r="Q108" s="3"/>
      <c r="R108" s="3"/>
    </row>
    <row r="109" spans="1:18" s="163" customFormat="1" ht="23.25" customHeight="1">
      <c r="A109" s="34" t="s">
        <v>225</v>
      </c>
      <c r="B109" s="2"/>
      <c r="C109" s="13"/>
      <c r="D109" s="71">
        <v>-3583784</v>
      </c>
      <c r="E109" s="13"/>
      <c r="F109" s="71">
        <v>57421</v>
      </c>
      <c r="G109" s="13"/>
      <c r="H109" s="150" t="s">
        <v>94</v>
      </c>
      <c r="I109" s="13"/>
      <c r="J109" s="150" t="s">
        <v>94</v>
      </c>
      <c r="K109" s="180"/>
      <c r="L109" s="191"/>
      <c r="M109" s="191"/>
      <c r="N109" s="191"/>
      <c r="O109" s="191"/>
      <c r="P109" s="3"/>
      <c r="Q109" s="3"/>
      <c r="R109" s="3"/>
    </row>
    <row r="110" spans="1:18" s="163" customFormat="1" ht="23.25" customHeight="1">
      <c r="A110" s="73" t="s">
        <v>178</v>
      </c>
      <c r="B110" s="2"/>
      <c r="C110" s="13"/>
      <c r="D110" s="71">
        <v>15304989</v>
      </c>
      <c r="E110" s="13"/>
      <c r="F110" s="71">
        <v>15157347</v>
      </c>
      <c r="G110" s="13"/>
      <c r="H110" s="13">
        <v>661859</v>
      </c>
      <c r="I110" s="13"/>
      <c r="J110" s="13">
        <v>683421</v>
      </c>
      <c r="K110" s="180"/>
      <c r="L110" s="191"/>
      <c r="M110" s="191"/>
      <c r="N110" s="191"/>
      <c r="O110" s="191"/>
      <c r="P110" s="3"/>
      <c r="Q110" s="3"/>
      <c r="R110" s="3"/>
    </row>
    <row r="111" spans="1:18" s="163" customFormat="1" ht="23.25" customHeight="1">
      <c r="A111" s="63" t="s">
        <v>61</v>
      </c>
      <c r="B111" s="2"/>
      <c r="C111" s="13"/>
      <c r="D111" s="160">
        <v>22492100</v>
      </c>
      <c r="E111" s="13"/>
      <c r="F111" s="160">
        <v>22428775</v>
      </c>
      <c r="G111" s="13"/>
      <c r="H111" s="13">
        <v>2171339</v>
      </c>
      <c r="I111" s="13"/>
      <c r="J111" s="13">
        <v>2281696</v>
      </c>
      <c r="K111" s="180"/>
      <c r="L111" s="191"/>
      <c r="M111" s="191"/>
      <c r="N111" s="191"/>
      <c r="O111" s="191"/>
      <c r="P111" s="3"/>
      <c r="Q111" s="3"/>
      <c r="R111" s="3"/>
    </row>
    <row r="112" spans="1:18" s="163" customFormat="1" ht="23.25" customHeight="1">
      <c r="A112" s="63" t="s">
        <v>156</v>
      </c>
      <c r="B112" s="2"/>
      <c r="C112" s="13"/>
      <c r="D112" s="160">
        <v>234150</v>
      </c>
      <c r="E112" s="13"/>
      <c r="F112" s="160">
        <v>28834</v>
      </c>
      <c r="G112" s="13"/>
      <c r="H112" s="150">
        <v>98541</v>
      </c>
      <c r="I112" s="13"/>
      <c r="J112" s="150">
        <v>958955</v>
      </c>
      <c r="K112" s="192"/>
      <c r="L112" s="191"/>
      <c r="M112" s="150"/>
      <c r="N112" s="150"/>
      <c r="O112" s="150"/>
      <c r="P112" s="3"/>
      <c r="Q112" s="3"/>
      <c r="R112" s="3"/>
    </row>
    <row r="113" spans="1:18" s="163" customFormat="1" ht="23.25" customHeight="1">
      <c r="A113" s="34" t="s">
        <v>66</v>
      </c>
      <c r="B113" s="3"/>
      <c r="C113" s="3"/>
      <c r="D113" s="152">
        <v>8363472</v>
      </c>
      <c r="E113" s="3"/>
      <c r="F113" s="152">
        <v>8903809</v>
      </c>
      <c r="G113" s="3"/>
      <c r="H113" s="152">
        <v>2733077</v>
      </c>
      <c r="I113" s="41"/>
      <c r="J113" s="152">
        <v>2839025</v>
      </c>
      <c r="K113" s="180"/>
      <c r="L113" s="191"/>
      <c r="M113" s="191"/>
      <c r="N113" s="191"/>
      <c r="O113" s="191"/>
      <c r="P113" s="3"/>
      <c r="Q113" s="3"/>
      <c r="R113" s="3"/>
    </row>
    <row r="114" spans="1:18" s="163" customFormat="1" ht="23.25" customHeight="1">
      <c r="A114" s="66" t="s">
        <v>23</v>
      </c>
      <c r="B114" s="12"/>
      <c r="C114" s="16"/>
      <c r="D114" s="68">
        <f>SUM(D107:D113)</f>
        <v>393472707</v>
      </c>
      <c r="E114" s="16"/>
      <c r="F114" s="68">
        <f>SUM(F107:F113)</f>
        <v>371125195</v>
      </c>
      <c r="G114" s="16"/>
      <c r="H114" s="68">
        <f>SUM(H107:H113)</f>
        <v>24056931</v>
      </c>
      <c r="I114" s="16"/>
      <c r="J114" s="68">
        <f>SUM(J107:J113)</f>
        <v>26108519</v>
      </c>
      <c r="K114" s="115"/>
      <c r="L114" s="191"/>
      <c r="M114" s="3"/>
      <c r="N114" s="3"/>
      <c r="O114" s="3"/>
      <c r="P114" s="3"/>
      <c r="Q114" s="3"/>
      <c r="R114" s="3"/>
    </row>
    <row r="115" spans="1:18" s="163" customFormat="1" ht="12.75" customHeight="1">
      <c r="A115" s="66"/>
      <c r="B115" s="12"/>
      <c r="C115" s="16"/>
      <c r="D115" s="48"/>
      <c r="E115" s="16"/>
      <c r="F115" s="48"/>
      <c r="G115" s="16"/>
      <c r="H115" s="48"/>
      <c r="I115" s="16"/>
      <c r="J115" s="48"/>
      <c r="K115" s="115"/>
      <c r="L115" s="191"/>
      <c r="M115" s="3"/>
      <c r="N115" s="3"/>
      <c r="O115" s="3"/>
      <c r="P115" s="3"/>
      <c r="Q115" s="3"/>
      <c r="R115" s="3"/>
    </row>
    <row r="116" spans="1:18" s="163" customFormat="1" ht="23.25" customHeight="1">
      <c r="A116" s="63" t="s">
        <v>157</v>
      </c>
      <c r="B116" s="2"/>
      <c r="C116" s="13"/>
      <c r="D116" s="3"/>
      <c r="E116" s="3"/>
      <c r="F116" s="3"/>
      <c r="G116" s="3"/>
      <c r="H116" s="3"/>
      <c r="I116" s="3"/>
      <c r="J116" s="3"/>
      <c r="K116" s="115"/>
      <c r="L116" s="191"/>
      <c r="M116" s="3"/>
      <c r="N116" s="3"/>
      <c r="O116" s="3"/>
      <c r="P116" s="3"/>
      <c r="Q116" s="3"/>
      <c r="R116" s="3"/>
    </row>
    <row r="117" spans="1:18" s="163" customFormat="1" ht="23.25" customHeight="1">
      <c r="A117" s="34" t="s">
        <v>147</v>
      </c>
      <c r="B117" s="2" t="s">
        <v>216</v>
      </c>
      <c r="C117" s="13"/>
      <c r="D117" s="99">
        <v>6254442</v>
      </c>
      <c r="E117" s="13"/>
      <c r="F117" s="99">
        <v>5830637</v>
      </c>
      <c r="G117" s="13"/>
      <c r="H117" s="112" t="s">
        <v>94</v>
      </c>
      <c r="I117" s="13"/>
      <c r="J117" s="112" t="s">
        <v>94</v>
      </c>
      <c r="K117" s="115"/>
      <c r="L117" s="191"/>
      <c r="M117" s="3"/>
      <c r="N117" s="3"/>
      <c r="O117" s="3"/>
      <c r="P117" s="3"/>
      <c r="Q117" s="3"/>
      <c r="R117" s="3"/>
    </row>
    <row r="118" spans="1:18" s="163" customFormat="1" ht="23.25" customHeight="1">
      <c r="A118" s="66" t="s">
        <v>154</v>
      </c>
      <c r="B118" s="2"/>
      <c r="C118" s="13"/>
      <c r="D118" s="16">
        <f>D104-D114+D117</f>
        <v>21345755</v>
      </c>
      <c r="E118" s="13"/>
      <c r="F118" s="16">
        <f>F104-F114+F117</f>
        <v>16944493</v>
      </c>
      <c r="G118" s="16"/>
      <c r="H118" s="16">
        <f>H104-H114</f>
        <v>6134902</v>
      </c>
      <c r="I118" s="16"/>
      <c r="J118" s="16">
        <f>J104-J114</f>
        <v>8249631</v>
      </c>
      <c r="K118" s="115"/>
      <c r="L118" s="191"/>
      <c r="M118" s="3"/>
      <c r="N118" s="3"/>
      <c r="O118" s="3"/>
      <c r="P118" s="3"/>
      <c r="Q118" s="3"/>
      <c r="R118" s="3"/>
    </row>
    <row r="119" spans="1:18" s="163" customFormat="1" ht="23.25" customHeight="1">
      <c r="A119" s="34" t="s">
        <v>113</v>
      </c>
      <c r="B119" s="2"/>
      <c r="C119" s="13"/>
      <c r="D119" s="152">
        <v>3172692</v>
      </c>
      <c r="E119" s="13"/>
      <c r="F119" s="152">
        <v>1895322</v>
      </c>
      <c r="G119" s="13"/>
      <c r="H119" s="112">
        <v>-284117</v>
      </c>
      <c r="I119" s="13"/>
      <c r="J119" s="112">
        <v>-345606</v>
      </c>
      <c r="K119" s="115"/>
      <c r="L119" s="191"/>
      <c r="M119" s="3"/>
      <c r="N119" s="3"/>
      <c r="O119" s="3"/>
      <c r="P119" s="3"/>
      <c r="Q119" s="3"/>
      <c r="R119" s="3"/>
    </row>
    <row r="120" spans="1:12" ht="23.25" customHeight="1" thickBot="1">
      <c r="A120" s="66" t="s">
        <v>158</v>
      </c>
      <c r="C120" s="16"/>
      <c r="D120" s="87">
        <f>D118-D119</f>
        <v>18173063</v>
      </c>
      <c r="E120" s="16"/>
      <c r="F120" s="87">
        <f>F118-F119</f>
        <v>15049171</v>
      </c>
      <c r="G120" s="16"/>
      <c r="H120" s="87">
        <f>H118-H119</f>
        <v>6419019</v>
      </c>
      <c r="I120" s="16"/>
      <c r="J120" s="87">
        <f>J118-J119</f>
        <v>8595237</v>
      </c>
      <c r="L120" s="191"/>
    </row>
    <row r="121" spans="1:12" ht="23.25" customHeight="1" thickTop="1">
      <c r="A121" s="66"/>
      <c r="C121" s="16"/>
      <c r="D121" s="48"/>
      <c r="E121" s="16"/>
      <c r="F121" s="48"/>
      <c r="G121" s="16"/>
      <c r="H121" s="48"/>
      <c r="I121" s="16"/>
      <c r="J121" s="48"/>
      <c r="L121" s="191"/>
    </row>
    <row r="122" spans="1:12" ht="23.25" customHeight="1">
      <c r="A122" s="60" t="s">
        <v>37</v>
      </c>
      <c r="B122" s="61"/>
      <c r="C122" s="62"/>
      <c r="D122" s="62"/>
      <c r="E122" s="62"/>
      <c r="F122" s="62"/>
      <c r="G122" s="62"/>
      <c r="H122" s="251"/>
      <c r="I122" s="251"/>
      <c r="J122" s="251"/>
      <c r="L122" s="191"/>
    </row>
    <row r="123" spans="1:12" ht="23.25" customHeight="1">
      <c r="A123" s="60" t="s">
        <v>155</v>
      </c>
      <c r="B123" s="61"/>
      <c r="C123" s="62"/>
      <c r="D123" s="62"/>
      <c r="E123" s="62"/>
      <c r="F123" s="62"/>
      <c r="G123" s="62"/>
      <c r="H123" s="251"/>
      <c r="I123" s="251"/>
      <c r="J123" s="251"/>
      <c r="L123" s="191"/>
    </row>
    <row r="124" spans="1:12" ht="23.25" customHeight="1">
      <c r="A124" s="6"/>
      <c r="B124" s="6"/>
      <c r="C124" s="62"/>
      <c r="D124" s="62"/>
      <c r="E124" s="62"/>
      <c r="F124" s="62"/>
      <c r="G124" s="62"/>
      <c r="H124" s="248" t="s">
        <v>79</v>
      </c>
      <c r="I124" s="248"/>
      <c r="J124" s="248"/>
      <c r="L124" s="191"/>
    </row>
    <row r="125" spans="2:12" ht="23.25" customHeight="1">
      <c r="B125" s="17"/>
      <c r="C125" s="17"/>
      <c r="D125" s="245" t="s">
        <v>38</v>
      </c>
      <c r="E125" s="245"/>
      <c r="F125" s="245"/>
      <c r="G125" s="64"/>
      <c r="H125" s="245" t="s">
        <v>36</v>
      </c>
      <c r="I125" s="245"/>
      <c r="J125" s="245"/>
      <c r="L125" s="191"/>
    </row>
    <row r="126" spans="2:12" ht="23.25" customHeight="1">
      <c r="B126" s="17"/>
      <c r="C126" s="17"/>
      <c r="D126" s="249" t="s">
        <v>254</v>
      </c>
      <c r="E126" s="250"/>
      <c r="F126" s="250"/>
      <c r="G126" s="128"/>
      <c r="H126" s="249" t="s">
        <v>254</v>
      </c>
      <c r="I126" s="250"/>
      <c r="J126" s="250"/>
      <c r="L126" s="191"/>
    </row>
    <row r="127" spans="2:12" ht="23.25" customHeight="1">
      <c r="B127" s="17"/>
      <c r="C127" s="17"/>
      <c r="D127" s="246" t="s">
        <v>255</v>
      </c>
      <c r="E127" s="247"/>
      <c r="F127" s="247"/>
      <c r="G127" s="75"/>
      <c r="H127" s="246" t="s">
        <v>255</v>
      </c>
      <c r="I127" s="247"/>
      <c r="J127" s="247"/>
      <c r="L127" s="191"/>
    </row>
    <row r="128" spans="2:12" ht="23.25" customHeight="1">
      <c r="B128" s="17" t="s">
        <v>1</v>
      </c>
      <c r="C128" s="65"/>
      <c r="D128" s="43">
        <v>2561</v>
      </c>
      <c r="E128" s="65"/>
      <c r="F128" s="43">
        <v>2560</v>
      </c>
      <c r="G128" s="39"/>
      <c r="H128" s="43">
        <v>2561</v>
      </c>
      <c r="I128" s="65"/>
      <c r="J128" s="43">
        <v>2560</v>
      </c>
      <c r="L128" s="191"/>
    </row>
    <row r="129" spans="1:12" ht="23.25" customHeight="1">
      <c r="A129" s="66" t="s">
        <v>299</v>
      </c>
      <c r="C129" s="13"/>
      <c r="D129" s="13"/>
      <c r="E129" s="13"/>
      <c r="F129" s="13"/>
      <c r="G129" s="13"/>
      <c r="H129" s="13"/>
      <c r="I129" s="13"/>
      <c r="J129" s="13"/>
      <c r="L129" s="191"/>
    </row>
    <row r="130" spans="1:15" ht="23.25" customHeight="1">
      <c r="A130" s="34" t="s">
        <v>101</v>
      </c>
      <c r="C130" s="13"/>
      <c r="D130" s="13">
        <v>13854512</v>
      </c>
      <c r="E130" s="13"/>
      <c r="F130" s="13">
        <v>12933293</v>
      </c>
      <c r="G130" s="13"/>
      <c r="H130" s="98">
        <v>6419019</v>
      </c>
      <c r="I130" s="13"/>
      <c r="J130" s="98">
        <v>8595237</v>
      </c>
      <c r="K130" s="180"/>
      <c r="L130" s="191"/>
      <c r="M130" s="191"/>
      <c r="N130" s="191"/>
      <c r="O130" s="191"/>
    </row>
    <row r="131" spans="1:12" ht="23.25" customHeight="1">
      <c r="A131" s="34" t="s">
        <v>138</v>
      </c>
      <c r="C131" s="13"/>
      <c r="D131" s="13"/>
      <c r="E131" s="13"/>
      <c r="F131" s="13"/>
      <c r="G131" s="13"/>
      <c r="H131" s="98"/>
      <c r="I131" s="13"/>
      <c r="J131" s="98"/>
      <c r="L131" s="191"/>
    </row>
    <row r="132" spans="1:15" ht="23.25" customHeight="1">
      <c r="A132" s="34" t="s">
        <v>139</v>
      </c>
      <c r="C132" s="13"/>
      <c r="D132" s="100">
        <v>4318551</v>
      </c>
      <c r="E132" s="13"/>
      <c r="F132" s="100">
        <v>2115878</v>
      </c>
      <c r="G132" s="13"/>
      <c r="H132" s="112" t="s">
        <v>94</v>
      </c>
      <c r="I132" s="13"/>
      <c r="J132" s="112" t="s">
        <v>94</v>
      </c>
      <c r="K132" s="180"/>
      <c r="L132" s="191"/>
      <c r="M132" s="191"/>
      <c r="N132" s="191"/>
      <c r="O132" s="191"/>
    </row>
    <row r="133" spans="1:12" ht="23.25" customHeight="1" thickBot="1">
      <c r="A133" s="66" t="s">
        <v>158</v>
      </c>
      <c r="C133" s="48"/>
      <c r="D133" s="15">
        <f>SUM(D130:D132)</f>
        <v>18173063</v>
      </c>
      <c r="E133" s="48"/>
      <c r="F133" s="15">
        <f>SUM(F130:F132)</f>
        <v>15049171</v>
      </c>
      <c r="G133" s="48"/>
      <c r="H133" s="15">
        <f>SUM(H130:H132)</f>
        <v>6419019</v>
      </c>
      <c r="I133" s="48"/>
      <c r="J133" s="15">
        <f>SUM(J130:J132)</f>
        <v>8595237</v>
      </c>
      <c r="L133" s="191"/>
    </row>
    <row r="134" spans="1:12" ht="23.25" customHeight="1" thickTop="1">
      <c r="A134" s="66"/>
      <c r="C134" s="16"/>
      <c r="D134" s="48"/>
      <c r="E134" s="16"/>
      <c r="F134" s="48"/>
      <c r="G134" s="16"/>
      <c r="H134" s="48"/>
      <c r="I134" s="16"/>
      <c r="J134" s="48"/>
      <c r="L134" s="191"/>
    </row>
    <row r="135" spans="1:12" ht="23.25" customHeight="1" thickBot="1">
      <c r="A135" s="238" t="s">
        <v>78</v>
      </c>
      <c r="B135" s="2">
        <v>16</v>
      </c>
      <c r="C135" s="13"/>
      <c r="D135" s="155">
        <v>1.64</v>
      </c>
      <c r="E135" s="13"/>
      <c r="F135" s="155">
        <v>1.66</v>
      </c>
      <c r="G135" s="13"/>
      <c r="H135" s="119">
        <v>0.69</v>
      </c>
      <c r="I135" s="13"/>
      <c r="J135" s="119">
        <v>1.04</v>
      </c>
      <c r="L135" s="191"/>
    </row>
    <row r="136" spans="1:12" ht="23.25" customHeight="1" thickTop="1">
      <c r="A136" s="3"/>
      <c r="B136" s="3"/>
      <c r="L136" s="191"/>
    </row>
    <row r="137" spans="1:12" ht="19.5" customHeight="1">
      <c r="A137" s="60" t="s">
        <v>37</v>
      </c>
      <c r="L137" s="191"/>
    </row>
    <row r="138" spans="1:12" ht="19.5" customHeight="1">
      <c r="A138" s="60" t="s">
        <v>173</v>
      </c>
      <c r="L138" s="191"/>
    </row>
    <row r="139" spans="1:12" ht="19.5" customHeight="1">
      <c r="A139" s="6"/>
      <c r="B139" s="6"/>
      <c r="C139" s="62"/>
      <c r="D139" s="62"/>
      <c r="E139" s="62"/>
      <c r="F139" s="62"/>
      <c r="G139" s="62"/>
      <c r="H139" s="248" t="s">
        <v>79</v>
      </c>
      <c r="I139" s="248"/>
      <c r="J139" s="248"/>
      <c r="L139" s="191"/>
    </row>
    <row r="140" spans="2:12" ht="19.5" customHeight="1">
      <c r="B140" s="17"/>
      <c r="C140" s="17"/>
      <c r="D140" s="245" t="s">
        <v>38</v>
      </c>
      <c r="E140" s="245"/>
      <c r="F140" s="245"/>
      <c r="G140" s="64"/>
      <c r="H140" s="245" t="s">
        <v>36</v>
      </c>
      <c r="I140" s="245"/>
      <c r="J140" s="245"/>
      <c r="L140" s="191"/>
    </row>
    <row r="141" spans="2:12" ht="22.5" customHeight="1">
      <c r="B141" s="17"/>
      <c r="C141" s="17"/>
      <c r="D141" s="249" t="s">
        <v>254</v>
      </c>
      <c r="E141" s="250"/>
      <c r="F141" s="250"/>
      <c r="G141" s="128"/>
      <c r="H141" s="249" t="s">
        <v>254</v>
      </c>
      <c r="I141" s="250"/>
      <c r="J141" s="250"/>
      <c r="L141" s="191"/>
    </row>
    <row r="142" spans="2:12" ht="19.5" customHeight="1">
      <c r="B142" s="17"/>
      <c r="C142" s="17"/>
      <c r="D142" s="246" t="s">
        <v>255</v>
      </c>
      <c r="E142" s="247"/>
      <c r="F142" s="247"/>
      <c r="G142" s="75"/>
      <c r="H142" s="246" t="s">
        <v>255</v>
      </c>
      <c r="I142" s="247"/>
      <c r="J142" s="247"/>
      <c r="L142" s="191"/>
    </row>
    <row r="143" spans="2:12" ht="19.5" customHeight="1">
      <c r="B143" s="17" t="s">
        <v>1</v>
      </c>
      <c r="C143" s="65"/>
      <c r="D143" s="43">
        <v>2561</v>
      </c>
      <c r="E143" s="65"/>
      <c r="F143" s="43">
        <v>2560</v>
      </c>
      <c r="G143" s="39"/>
      <c r="H143" s="43">
        <v>2561</v>
      </c>
      <c r="I143" s="65"/>
      <c r="J143" s="43">
        <v>2560</v>
      </c>
      <c r="L143" s="191"/>
    </row>
    <row r="144" spans="2:12" ht="7.5" customHeight="1">
      <c r="B144" s="17"/>
      <c r="C144" s="17"/>
      <c r="D144" s="57"/>
      <c r="E144" s="41"/>
      <c r="F144" s="57"/>
      <c r="G144" s="39"/>
      <c r="H144" s="57"/>
      <c r="I144" s="41"/>
      <c r="J144" s="57"/>
      <c r="L144" s="191"/>
    </row>
    <row r="145" spans="1:12" ht="19.5" customHeight="1">
      <c r="A145" s="66" t="s">
        <v>158</v>
      </c>
      <c r="D145" s="16">
        <f>D133</f>
        <v>18173063</v>
      </c>
      <c r="E145" s="4"/>
      <c r="F145" s="16">
        <f>F133</f>
        <v>15049171</v>
      </c>
      <c r="G145" s="4"/>
      <c r="H145" s="16">
        <f>H133</f>
        <v>6419019</v>
      </c>
      <c r="I145" s="4"/>
      <c r="J145" s="16">
        <f>J133</f>
        <v>8595237</v>
      </c>
      <c r="L145" s="191"/>
    </row>
    <row r="146" ht="6.75" customHeight="1">
      <c r="L146" s="191"/>
    </row>
    <row r="147" spans="1:12" ht="19.5" customHeight="1">
      <c r="A147" s="66" t="s">
        <v>99</v>
      </c>
      <c r="L147" s="191"/>
    </row>
    <row r="148" spans="1:12" ht="19.5" customHeight="1">
      <c r="A148" s="81" t="s">
        <v>241</v>
      </c>
      <c r="L148" s="191"/>
    </row>
    <row r="149" spans="1:15" ht="19.5" customHeight="1">
      <c r="A149" s="81" t="s">
        <v>213</v>
      </c>
      <c r="K149" s="180"/>
      <c r="L149" s="191"/>
      <c r="M149" s="191"/>
      <c r="N149" s="191"/>
      <c r="O149" s="191"/>
    </row>
    <row r="150" spans="1:12" ht="19.5" customHeight="1">
      <c r="A150" s="34" t="s">
        <v>302</v>
      </c>
      <c r="D150" s="32"/>
      <c r="F150" s="32"/>
      <c r="H150" s="150"/>
      <c r="J150" s="150"/>
      <c r="L150" s="191"/>
    </row>
    <row r="151" spans="1:15" ht="19.5" customHeight="1">
      <c r="A151" s="34" t="s">
        <v>221</v>
      </c>
      <c r="D151" s="32">
        <v>-537674</v>
      </c>
      <c r="F151" s="32">
        <v>213506</v>
      </c>
      <c r="H151" s="150" t="s">
        <v>94</v>
      </c>
      <c r="J151" s="150">
        <v>0</v>
      </c>
      <c r="K151" s="180"/>
      <c r="L151" s="191"/>
      <c r="M151" s="191"/>
      <c r="N151" s="191"/>
      <c r="O151" s="191"/>
    </row>
    <row r="152" spans="1:15" ht="19.5" customHeight="1">
      <c r="A152" s="34" t="s">
        <v>289</v>
      </c>
      <c r="D152" s="32"/>
      <c r="F152" s="32"/>
      <c r="H152" s="150"/>
      <c r="J152" s="150"/>
      <c r="K152" s="180"/>
      <c r="L152" s="191"/>
      <c r="M152" s="191"/>
      <c r="N152" s="191"/>
      <c r="O152" s="191"/>
    </row>
    <row r="153" spans="1:15" ht="19.5" customHeight="1">
      <c r="A153" s="34" t="s">
        <v>290</v>
      </c>
      <c r="B153" s="2">
        <v>6</v>
      </c>
      <c r="D153" s="32">
        <v>-441729</v>
      </c>
      <c r="F153" s="150" t="s">
        <v>94</v>
      </c>
      <c r="H153" s="150" t="s">
        <v>94</v>
      </c>
      <c r="J153" s="150">
        <v>0</v>
      </c>
      <c r="K153" s="180"/>
      <c r="L153" s="191"/>
      <c r="M153" s="191"/>
      <c r="N153" s="191"/>
      <c r="O153" s="191"/>
    </row>
    <row r="154" spans="1:12" ht="19.5" customHeight="1">
      <c r="A154" s="34" t="s">
        <v>181</v>
      </c>
      <c r="D154" s="32"/>
      <c r="F154" s="32"/>
      <c r="H154" s="150"/>
      <c r="J154" s="150"/>
      <c r="L154" s="191"/>
    </row>
    <row r="155" spans="1:12" ht="19.5" customHeight="1">
      <c r="A155" s="73" t="s">
        <v>182</v>
      </c>
      <c r="D155" s="8">
        <v>-12730842</v>
      </c>
      <c r="F155" s="8">
        <v>-8355089</v>
      </c>
      <c r="H155" s="150" t="s">
        <v>94</v>
      </c>
      <c r="J155" s="150">
        <v>0</v>
      </c>
      <c r="L155" s="191"/>
    </row>
    <row r="156" spans="1:12" ht="19.5" customHeight="1">
      <c r="A156" s="73" t="s">
        <v>291</v>
      </c>
      <c r="D156" s="8"/>
      <c r="F156" s="8"/>
      <c r="H156" s="150"/>
      <c r="J156" s="150"/>
      <c r="L156" s="191"/>
    </row>
    <row r="157" spans="1:12" ht="19.5" customHeight="1">
      <c r="A157" s="73" t="s">
        <v>292</v>
      </c>
      <c r="D157" s="8"/>
      <c r="F157" s="8"/>
      <c r="H157" s="150"/>
      <c r="J157" s="150"/>
      <c r="L157" s="191"/>
    </row>
    <row r="158" spans="1:12" ht="19.5" customHeight="1">
      <c r="A158" s="73" t="s">
        <v>293</v>
      </c>
      <c r="D158" s="8">
        <v>-3650</v>
      </c>
      <c r="F158" s="150" t="s">
        <v>94</v>
      </c>
      <c r="H158" s="150" t="s">
        <v>94</v>
      </c>
      <c r="J158" s="150" t="s">
        <v>94</v>
      </c>
      <c r="L158" s="191"/>
    </row>
    <row r="159" spans="1:15" ht="19.5" customHeight="1">
      <c r="A159" s="34" t="s">
        <v>222</v>
      </c>
      <c r="D159" s="32"/>
      <c r="F159" s="32"/>
      <c r="H159" s="150"/>
      <c r="J159" s="150"/>
      <c r="K159" s="180"/>
      <c r="L159" s="191"/>
      <c r="M159" s="191"/>
      <c r="N159" s="191"/>
      <c r="O159" s="191"/>
    </row>
    <row r="160" spans="1:15" ht="19.5" customHeight="1">
      <c r="A160" s="34" t="s">
        <v>213</v>
      </c>
      <c r="D160" s="176">
        <v>297393</v>
      </c>
      <c r="F160" s="176">
        <v>-129696</v>
      </c>
      <c r="H160" s="112" t="s">
        <v>94</v>
      </c>
      <c r="J160" s="106">
        <v>0</v>
      </c>
      <c r="K160" s="180"/>
      <c r="L160" s="191"/>
      <c r="M160" s="191"/>
      <c r="N160" s="191"/>
      <c r="O160" s="191"/>
    </row>
    <row r="161" spans="1:15" ht="19.5" customHeight="1">
      <c r="A161" s="66" t="s">
        <v>242</v>
      </c>
      <c r="D161" s="157"/>
      <c r="E161" s="45"/>
      <c r="F161" s="157"/>
      <c r="G161" s="45"/>
      <c r="H161" s="158"/>
      <c r="I161" s="45"/>
      <c r="J161" s="158"/>
      <c r="K161" s="180"/>
      <c r="L161" s="191"/>
      <c r="M161" s="191"/>
      <c r="N161" s="191"/>
      <c r="O161" s="191"/>
    </row>
    <row r="162" spans="1:15" ht="19.5" customHeight="1">
      <c r="A162" s="66" t="s">
        <v>180</v>
      </c>
      <c r="D162" s="159">
        <f>SUM(D150:D160)</f>
        <v>-13416502</v>
      </c>
      <c r="E162" s="45"/>
      <c r="F162" s="159">
        <f>SUM(F150:F160)</f>
        <v>-8271279</v>
      </c>
      <c r="G162" s="45"/>
      <c r="H162" s="109">
        <f>SUM(H150:H160)</f>
        <v>0</v>
      </c>
      <c r="I162" s="45"/>
      <c r="J162" s="109">
        <f>SUM(J150:J160)</f>
        <v>0</v>
      </c>
      <c r="K162" s="180"/>
      <c r="L162" s="191"/>
      <c r="M162" s="191"/>
      <c r="N162" s="191"/>
      <c r="O162" s="191"/>
    </row>
    <row r="163" spans="1:15" ht="7.5" customHeight="1">
      <c r="A163" s="66"/>
      <c r="D163" s="157"/>
      <c r="E163" s="45"/>
      <c r="F163" s="157"/>
      <c r="G163" s="45"/>
      <c r="H163" s="111"/>
      <c r="I163" s="45"/>
      <c r="J163" s="111"/>
      <c r="K163" s="180"/>
      <c r="L163" s="191"/>
      <c r="M163" s="191"/>
      <c r="N163" s="191"/>
      <c r="O163" s="191"/>
    </row>
    <row r="164" spans="1:15" ht="19.5" customHeight="1">
      <c r="A164" s="81" t="s">
        <v>243</v>
      </c>
      <c r="K164" s="180"/>
      <c r="L164" s="191"/>
      <c r="M164" s="191"/>
      <c r="N164" s="191"/>
      <c r="O164" s="191"/>
    </row>
    <row r="165" spans="1:15" ht="19.5" customHeight="1">
      <c r="A165" s="81" t="s">
        <v>213</v>
      </c>
      <c r="K165" s="180"/>
      <c r="L165" s="191"/>
      <c r="M165" s="191"/>
      <c r="N165" s="191"/>
      <c r="O165" s="191"/>
    </row>
    <row r="166" spans="1:15" ht="19.5" customHeight="1">
      <c r="A166" s="34" t="s">
        <v>150</v>
      </c>
      <c r="D166" s="150" t="s">
        <v>94</v>
      </c>
      <c r="F166" s="13">
        <v>109484</v>
      </c>
      <c r="H166" s="150" t="s">
        <v>94</v>
      </c>
      <c r="J166" s="150">
        <v>0</v>
      </c>
      <c r="K166" s="180"/>
      <c r="L166" s="191"/>
      <c r="M166" s="191"/>
      <c r="N166" s="191"/>
      <c r="O166" s="191"/>
    </row>
    <row r="167" spans="1:15" ht="19.5" customHeight="1">
      <c r="A167" s="34" t="s">
        <v>303</v>
      </c>
      <c r="K167" s="180"/>
      <c r="L167" s="191"/>
      <c r="M167" s="191"/>
      <c r="N167" s="191"/>
      <c r="O167" s="191"/>
    </row>
    <row r="168" spans="1:12" ht="19.5" customHeight="1">
      <c r="A168" s="34" t="s">
        <v>226</v>
      </c>
      <c r="D168" s="13">
        <v>849</v>
      </c>
      <c r="F168" s="13">
        <v>1782</v>
      </c>
      <c r="H168" s="150" t="s">
        <v>94</v>
      </c>
      <c r="J168" s="150">
        <v>0</v>
      </c>
      <c r="L168" s="191"/>
    </row>
    <row r="169" spans="1:12" ht="19.5" customHeight="1">
      <c r="A169" s="34" t="s">
        <v>223</v>
      </c>
      <c r="L169" s="191"/>
    </row>
    <row r="170" spans="1:12" ht="19.5" customHeight="1">
      <c r="A170" s="34" t="s">
        <v>213</v>
      </c>
      <c r="D170" s="14">
        <v>-4894</v>
      </c>
      <c r="F170" s="14">
        <v>-7052</v>
      </c>
      <c r="H170" s="112" t="s">
        <v>94</v>
      </c>
      <c r="I170" s="49"/>
      <c r="J170" s="106">
        <v>0</v>
      </c>
      <c r="L170" s="191"/>
    </row>
    <row r="171" spans="1:12" ht="19.5" customHeight="1">
      <c r="A171" s="66" t="s">
        <v>179</v>
      </c>
      <c r="D171" s="160"/>
      <c r="E171" s="41"/>
      <c r="F171" s="160"/>
      <c r="G171" s="41"/>
      <c r="H171" s="82"/>
      <c r="I171" s="41"/>
      <c r="J171" s="82"/>
      <c r="L171" s="191"/>
    </row>
    <row r="172" spans="1:12" ht="19.5" customHeight="1">
      <c r="A172" s="66" t="s">
        <v>180</v>
      </c>
      <c r="D172" s="159">
        <f>SUM(D166:D170)</f>
        <v>-4045</v>
      </c>
      <c r="E172" s="4"/>
      <c r="F172" s="159">
        <f>SUM(F166:F170)</f>
        <v>104214</v>
      </c>
      <c r="G172" s="4"/>
      <c r="H172" s="109">
        <f>SUM(H166:H170)</f>
        <v>0</v>
      </c>
      <c r="I172" s="4"/>
      <c r="J172" s="109">
        <f>SUM(J166:J170)</f>
        <v>0</v>
      </c>
      <c r="L172" s="191"/>
    </row>
    <row r="173" spans="1:15" ht="19.5" customHeight="1">
      <c r="A173" s="66" t="s">
        <v>200</v>
      </c>
      <c r="K173" s="180"/>
      <c r="L173" s="191"/>
      <c r="M173" s="191"/>
      <c r="N173" s="191"/>
      <c r="O173" s="191"/>
    </row>
    <row r="174" spans="1:15" ht="19.5" customHeight="1">
      <c r="A174" s="151" t="s">
        <v>252</v>
      </c>
      <c r="D174" s="109">
        <f>D162+D172</f>
        <v>-13420547</v>
      </c>
      <c r="E174" s="111"/>
      <c r="F174" s="109">
        <f>F162+F172</f>
        <v>-8167065</v>
      </c>
      <c r="G174" s="10"/>
      <c r="H174" s="109">
        <f>H161+H172</f>
        <v>0</v>
      </c>
      <c r="J174" s="109">
        <f>J161+J172</f>
        <v>0</v>
      </c>
      <c r="K174" s="180"/>
      <c r="L174" s="191"/>
      <c r="M174" s="191"/>
      <c r="N174" s="191"/>
      <c r="O174" s="191"/>
    </row>
    <row r="175" spans="1:15" ht="19.5" customHeight="1" thickBot="1">
      <c r="A175" s="66" t="s">
        <v>224</v>
      </c>
      <c r="D175" s="193">
        <f>D145+D174</f>
        <v>4752516</v>
      </c>
      <c r="E175" s="9"/>
      <c r="F175" s="193">
        <f>F145+F174</f>
        <v>6882106</v>
      </c>
      <c r="G175" s="9"/>
      <c r="H175" s="193">
        <f>H145+H174</f>
        <v>6419019</v>
      </c>
      <c r="I175" s="9"/>
      <c r="J175" s="193">
        <f>J145+J174</f>
        <v>8595237</v>
      </c>
      <c r="K175" s="180"/>
      <c r="L175" s="191"/>
      <c r="M175" s="191"/>
      <c r="N175" s="191"/>
      <c r="O175" s="191"/>
    </row>
    <row r="176" spans="1:15" ht="10.5" customHeight="1" thickTop="1">
      <c r="A176" s="66"/>
      <c r="D176" s="194"/>
      <c r="E176" s="9"/>
      <c r="F176" s="194"/>
      <c r="G176" s="9"/>
      <c r="H176" s="194"/>
      <c r="I176" s="9"/>
      <c r="J176" s="194"/>
      <c r="K176" s="180"/>
      <c r="L176" s="191"/>
      <c r="M176" s="191"/>
      <c r="N176" s="191"/>
      <c r="O176" s="191"/>
    </row>
    <row r="177" spans="1:12" ht="19.5" customHeight="1">
      <c r="A177" s="66" t="s">
        <v>301</v>
      </c>
      <c r="L177" s="191"/>
    </row>
    <row r="178" spans="1:12" ht="19.5" customHeight="1">
      <c r="A178" s="34" t="s">
        <v>101</v>
      </c>
      <c r="D178" s="18">
        <v>2836824</v>
      </c>
      <c r="F178" s="18">
        <v>6103665</v>
      </c>
      <c r="H178" s="18">
        <v>6419019</v>
      </c>
      <c r="J178" s="18">
        <v>8595237</v>
      </c>
      <c r="L178" s="191"/>
    </row>
    <row r="179" spans="1:12" ht="19.5" customHeight="1">
      <c r="A179" s="34" t="s">
        <v>183</v>
      </c>
      <c r="D179" s="106">
        <v>1915692</v>
      </c>
      <c r="F179" s="106">
        <v>778441</v>
      </c>
      <c r="H179" s="112" t="s">
        <v>94</v>
      </c>
      <c r="J179" s="112" t="s">
        <v>94</v>
      </c>
      <c r="L179" s="191"/>
    </row>
    <row r="180" spans="1:12" ht="19.5" customHeight="1" thickBot="1">
      <c r="A180" s="66" t="s">
        <v>253</v>
      </c>
      <c r="D180" s="190">
        <f>SUM(D178:D179)</f>
        <v>4752516</v>
      </c>
      <c r="E180" s="4"/>
      <c r="F180" s="190">
        <f>SUM(F178:F179)</f>
        <v>6882106</v>
      </c>
      <c r="G180" s="4"/>
      <c r="H180" s="190">
        <f>SUM(H178:H179)</f>
        <v>6419019</v>
      </c>
      <c r="I180" s="4"/>
      <c r="J180" s="190">
        <f>SUM(J178:J179)</f>
        <v>8595237</v>
      </c>
      <c r="K180" s="180"/>
      <c r="L180" s="191"/>
    </row>
    <row r="181" spans="4:12" ht="23.25" customHeight="1" thickTop="1">
      <c r="D181" s="18"/>
      <c r="F181" s="18"/>
      <c r="H181" s="18"/>
      <c r="J181" s="18"/>
      <c r="L181" s="191"/>
    </row>
  </sheetData>
  <sheetProtection/>
  <mergeCells count="52">
    <mergeCell ref="H140:J140"/>
    <mergeCell ref="D125:F125"/>
    <mergeCell ref="H125:J125"/>
    <mergeCell ref="D126:F126"/>
    <mergeCell ref="H126:J126"/>
    <mergeCell ref="D127:F127"/>
    <mergeCell ref="H127:J127"/>
    <mergeCell ref="A49:B49"/>
    <mergeCell ref="H88:J88"/>
    <mergeCell ref="D91:F91"/>
    <mergeCell ref="H91:J91"/>
    <mergeCell ref="A105:B105"/>
    <mergeCell ref="H89:J89"/>
    <mergeCell ref="H90:J90"/>
    <mergeCell ref="D92:F92"/>
    <mergeCell ref="H92:J92"/>
    <mergeCell ref="A17:B17"/>
    <mergeCell ref="A27:B27"/>
    <mergeCell ref="D37:F37"/>
    <mergeCell ref="D38:F38"/>
    <mergeCell ref="H38:J38"/>
    <mergeCell ref="D6:F6"/>
    <mergeCell ref="H6:J6"/>
    <mergeCell ref="H37:J37"/>
    <mergeCell ref="H54:J54"/>
    <mergeCell ref="D54:F54"/>
    <mergeCell ref="H36:J36"/>
    <mergeCell ref="D53:F53"/>
    <mergeCell ref="H53:J53"/>
    <mergeCell ref="H1:J1"/>
    <mergeCell ref="H2:J2"/>
    <mergeCell ref="D4:F4"/>
    <mergeCell ref="H4:J4"/>
    <mergeCell ref="D5:F5"/>
    <mergeCell ref="H5:J5"/>
    <mergeCell ref="H3:J3"/>
    <mergeCell ref="D142:F142"/>
    <mergeCell ref="H142:J142"/>
    <mergeCell ref="H52:J52"/>
    <mergeCell ref="D39:F39"/>
    <mergeCell ref="H39:J39"/>
    <mergeCell ref="H139:J139"/>
    <mergeCell ref="D141:F141"/>
    <mergeCell ref="H141:J141"/>
    <mergeCell ref="H122:J122"/>
    <mergeCell ref="H123:J123"/>
    <mergeCell ref="H124:J124"/>
    <mergeCell ref="D93:F93"/>
    <mergeCell ref="H93:J93"/>
    <mergeCell ref="D55:F55"/>
    <mergeCell ref="H55:J55"/>
    <mergeCell ref="D140:F140"/>
  </mergeCells>
  <printOptions/>
  <pageMargins left="0.8" right="0.8" top="0.48" bottom="0.44" header="0.5" footer="0.38"/>
  <pageSetup firstPageNumber="7" useFirstPageNumber="1" fitToHeight="6" horizontalDpi="600" verticalDpi="600" orientation="portrait" paperSize="9" scale="89"/>
  <headerFooter alignWithMargins="0">
    <oddFooter>&amp;L  
  หมายเหตุประกอบงบการเงินเป็นส่วนหนึ่งของงบการเงินนี้
&amp;C
&amp;P</oddFooter>
  </headerFooter>
  <rowBreaks count="6" manualBreakCount="6">
    <brk id="33" max="255" man="1"/>
    <brk id="49" max="255" man="1"/>
    <brk id="87" max="255" man="1"/>
    <brk id="121" max="255" man="1"/>
    <brk id="136" max="255" man="1"/>
    <brk id="1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showGridLines="0" zoomScaleSheetLayoutView="70" zoomScalePageLayoutView="44" workbookViewId="0" topLeftCell="A1">
      <selection activeCell="A1" sqref="A1"/>
    </sheetView>
  </sheetViews>
  <sheetFormatPr defaultColWidth="9.00390625" defaultRowHeight="21" customHeight="1"/>
  <cols>
    <col min="1" max="1" width="66.8515625" style="128" customWidth="1"/>
    <col min="2" max="2" width="3.57421875" style="128" customWidth="1"/>
    <col min="3" max="3" width="13.8515625" style="128" customWidth="1"/>
    <col min="4" max="4" width="0.85546875" style="128" customWidth="1"/>
    <col min="5" max="5" width="13.8515625" style="128" customWidth="1"/>
    <col min="6" max="6" width="0.85546875" style="128" customWidth="1"/>
    <col min="7" max="7" width="13.8515625" style="128" customWidth="1"/>
    <col min="8" max="8" width="0.9921875" style="128" customWidth="1"/>
    <col min="9" max="9" width="13.8515625" style="128" customWidth="1"/>
    <col min="10" max="10" width="0.85546875" style="128" customWidth="1"/>
    <col min="11" max="11" width="13.8515625" style="128" customWidth="1"/>
    <col min="12" max="12" width="0.85546875" style="128" customWidth="1"/>
    <col min="13" max="13" width="14.8515625" style="128" customWidth="1"/>
    <col min="14" max="14" width="0.85546875" style="128" customWidth="1"/>
    <col min="15" max="15" width="13.8515625" style="128" customWidth="1"/>
    <col min="16" max="16" width="0.85546875" style="128" customWidth="1"/>
    <col min="17" max="17" width="13.8515625" style="128" customWidth="1"/>
    <col min="18" max="18" width="0.85546875" style="128" customWidth="1"/>
    <col min="19" max="19" width="13.8515625" style="128" customWidth="1"/>
    <col min="20" max="20" width="0.85546875" style="128" customWidth="1"/>
    <col min="21" max="21" width="13.8515625" style="128" customWidth="1"/>
    <col min="22" max="22" width="0.85546875" style="128" customWidth="1"/>
    <col min="23" max="23" width="13.8515625" style="128" customWidth="1"/>
    <col min="24" max="24" width="0.5625" style="128" customWidth="1"/>
    <col min="25" max="25" width="13.8515625" style="128" customWidth="1"/>
    <col min="26" max="26" width="0.85546875" style="128" customWidth="1"/>
    <col min="27" max="27" width="14.140625" style="128" customWidth="1"/>
    <col min="28" max="28" width="0.5625" style="128" customWidth="1"/>
    <col min="29" max="29" width="13.8515625" style="128" customWidth="1"/>
    <col min="30" max="30" width="0.85546875" style="128" customWidth="1"/>
    <col min="31" max="31" width="13.8515625" style="128" customWidth="1"/>
    <col min="32" max="32" width="0.5625" style="128" customWidth="1"/>
    <col min="33" max="33" width="13.8515625" style="128" customWidth="1"/>
    <col min="34" max="34" width="0.5625" style="128" customWidth="1"/>
    <col min="35" max="35" width="13.8515625" style="128" customWidth="1"/>
    <col min="36" max="16384" width="9.00390625" style="128" customWidth="1"/>
  </cols>
  <sheetData>
    <row r="1" spans="1:34" ht="24.75" customHeight="1">
      <c r="A1" s="195" t="s">
        <v>37</v>
      </c>
      <c r="B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T1" s="196"/>
      <c r="V1" s="196"/>
      <c r="AE1" s="196"/>
      <c r="AF1" s="196"/>
      <c r="AH1" s="196"/>
    </row>
    <row r="2" spans="1:34" ht="24.75" customHeight="1">
      <c r="A2" s="195" t="s">
        <v>159</v>
      </c>
      <c r="B2" s="195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T2" s="196"/>
      <c r="V2" s="196"/>
      <c r="AE2" s="196"/>
      <c r="AF2" s="196"/>
      <c r="AH2" s="196"/>
    </row>
    <row r="3" spans="1:35" ht="23.25" customHeight="1">
      <c r="A3" s="195"/>
      <c r="B3" s="195"/>
      <c r="AI3" s="38" t="s">
        <v>79</v>
      </c>
    </row>
    <row r="4" spans="1:35" ht="23.25" customHeight="1">
      <c r="A4" s="195"/>
      <c r="B4" s="195"/>
      <c r="C4" s="245" t="s">
        <v>38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</row>
    <row r="5" spans="1:35" ht="21.75" customHeight="1">
      <c r="A5" s="74"/>
      <c r="B5" s="7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253" t="s">
        <v>85</v>
      </c>
      <c r="T5" s="253"/>
      <c r="U5" s="253"/>
      <c r="V5" s="253"/>
      <c r="W5" s="253"/>
      <c r="X5" s="253"/>
      <c r="Y5" s="253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5" ht="21.75" customHeight="1">
      <c r="A6" s="74"/>
      <c r="B6" s="74"/>
      <c r="C6" s="45"/>
      <c r="D6" s="45"/>
      <c r="E6" s="45"/>
      <c r="F6" s="45"/>
      <c r="G6" s="45"/>
      <c r="H6" s="45"/>
      <c r="I6" s="45"/>
      <c r="J6" s="45"/>
      <c r="K6" s="40" t="s">
        <v>140</v>
      </c>
      <c r="L6" s="45"/>
      <c r="M6" s="40"/>
      <c r="N6" s="45"/>
      <c r="O6" s="45"/>
      <c r="P6" s="45"/>
      <c r="Q6" s="45"/>
      <c r="R6" s="45"/>
      <c r="S6" s="75"/>
      <c r="T6" s="75"/>
      <c r="U6" s="75"/>
      <c r="V6" s="75"/>
      <c r="W6" s="75"/>
      <c r="X6" s="75"/>
      <c r="Y6" s="7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ht="21.75" customHeight="1">
      <c r="A7" s="120"/>
      <c r="B7" s="120"/>
      <c r="C7" s="75"/>
      <c r="D7" s="49"/>
      <c r="E7" s="49"/>
      <c r="F7" s="49"/>
      <c r="G7" s="40"/>
      <c r="H7" s="40"/>
      <c r="I7" s="40"/>
      <c r="J7" s="40"/>
      <c r="K7" s="40" t="s">
        <v>34</v>
      </c>
      <c r="L7" s="40"/>
      <c r="M7" s="75" t="s">
        <v>35</v>
      </c>
      <c r="N7" s="40"/>
      <c r="O7" s="40"/>
      <c r="P7" s="40"/>
      <c r="Q7" s="40"/>
      <c r="R7" s="40"/>
      <c r="S7" s="139"/>
      <c r="T7" s="40"/>
      <c r="U7" s="40" t="s">
        <v>34</v>
      </c>
      <c r="V7" s="40"/>
      <c r="W7" s="40" t="s">
        <v>184</v>
      </c>
      <c r="X7" s="40"/>
      <c r="Y7" s="75" t="s">
        <v>86</v>
      </c>
      <c r="AE7" s="140"/>
      <c r="AF7" s="40"/>
      <c r="AG7" s="40"/>
      <c r="AH7" s="139"/>
      <c r="AI7" s="197"/>
    </row>
    <row r="8" spans="1:35" ht="21.75" customHeight="1">
      <c r="A8" s="120"/>
      <c r="B8" s="120"/>
      <c r="C8" s="75" t="s">
        <v>17</v>
      </c>
      <c r="D8" s="49"/>
      <c r="E8" s="49"/>
      <c r="F8" s="49"/>
      <c r="G8" s="40"/>
      <c r="H8" s="40"/>
      <c r="I8" s="40"/>
      <c r="J8" s="40"/>
      <c r="K8" s="40" t="s">
        <v>88</v>
      </c>
      <c r="L8" s="40"/>
      <c r="M8" s="75" t="s">
        <v>103</v>
      </c>
      <c r="N8" s="40"/>
      <c r="O8" s="40"/>
      <c r="P8" s="40"/>
      <c r="Q8" s="198" t="s">
        <v>42</v>
      </c>
      <c r="R8" s="40"/>
      <c r="S8" s="139" t="s">
        <v>63</v>
      </c>
      <c r="T8" s="40"/>
      <c r="U8" s="139" t="s">
        <v>64</v>
      </c>
      <c r="V8" s="40"/>
      <c r="W8" s="75" t="s">
        <v>185</v>
      </c>
      <c r="X8" s="40"/>
      <c r="Y8" s="75" t="s">
        <v>87</v>
      </c>
      <c r="AC8" s="75" t="s">
        <v>175</v>
      </c>
      <c r="AE8" s="140" t="s">
        <v>55</v>
      </c>
      <c r="AF8" s="40"/>
      <c r="AG8" s="40" t="s">
        <v>88</v>
      </c>
      <c r="AH8" s="139"/>
      <c r="AI8" s="197"/>
    </row>
    <row r="9" spans="1:35" ht="21.75" customHeight="1">
      <c r="A9" s="199"/>
      <c r="B9" s="120"/>
      <c r="C9" s="40" t="s">
        <v>48</v>
      </c>
      <c r="D9" s="40"/>
      <c r="E9" s="40" t="s">
        <v>57</v>
      </c>
      <c r="F9" s="40"/>
      <c r="G9" s="40" t="s">
        <v>24</v>
      </c>
      <c r="H9" s="40"/>
      <c r="I9" s="40"/>
      <c r="J9" s="40"/>
      <c r="K9" s="40" t="s">
        <v>141</v>
      </c>
      <c r="L9" s="40"/>
      <c r="M9" s="40" t="s">
        <v>104</v>
      </c>
      <c r="N9" s="40"/>
      <c r="O9" s="40" t="s">
        <v>65</v>
      </c>
      <c r="P9" s="40"/>
      <c r="Q9" s="40" t="s">
        <v>30</v>
      </c>
      <c r="R9" s="40"/>
      <c r="S9" s="139" t="s">
        <v>45</v>
      </c>
      <c r="T9" s="40"/>
      <c r="U9" s="139" t="s">
        <v>227</v>
      </c>
      <c r="V9" s="40"/>
      <c r="W9" s="40" t="s">
        <v>186</v>
      </c>
      <c r="X9" s="40"/>
      <c r="Y9" s="40" t="s">
        <v>89</v>
      </c>
      <c r="Z9" s="40"/>
      <c r="AA9" s="40"/>
      <c r="AB9" s="40"/>
      <c r="AC9" s="40" t="s">
        <v>176</v>
      </c>
      <c r="AD9" s="40"/>
      <c r="AE9" s="139" t="s">
        <v>25</v>
      </c>
      <c r="AF9" s="40"/>
      <c r="AG9" s="40" t="s">
        <v>90</v>
      </c>
      <c r="AH9" s="139"/>
      <c r="AI9" s="40" t="s">
        <v>55</v>
      </c>
    </row>
    <row r="10" spans="1:35" ht="21.75" customHeight="1">
      <c r="A10" s="200"/>
      <c r="B10" s="122"/>
      <c r="C10" s="42" t="s">
        <v>91</v>
      </c>
      <c r="D10" s="40"/>
      <c r="E10" s="42" t="s">
        <v>92</v>
      </c>
      <c r="F10" s="40"/>
      <c r="G10" s="42" t="s">
        <v>62</v>
      </c>
      <c r="H10" s="40"/>
      <c r="I10" s="141" t="s">
        <v>102</v>
      </c>
      <c r="J10" s="40"/>
      <c r="K10" s="42" t="s">
        <v>145</v>
      </c>
      <c r="L10" s="40"/>
      <c r="M10" s="42" t="s">
        <v>105</v>
      </c>
      <c r="N10" s="40"/>
      <c r="O10" s="42" t="s">
        <v>56</v>
      </c>
      <c r="P10" s="40"/>
      <c r="Q10" s="42" t="s">
        <v>46</v>
      </c>
      <c r="R10" s="40"/>
      <c r="S10" s="141" t="s">
        <v>0</v>
      </c>
      <c r="T10" s="40"/>
      <c r="U10" s="141" t="s">
        <v>82</v>
      </c>
      <c r="V10" s="40"/>
      <c r="W10" s="42" t="s">
        <v>257</v>
      </c>
      <c r="X10" s="40"/>
      <c r="Y10" s="42" t="s">
        <v>16</v>
      </c>
      <c r="Z10" s="40"/>
      <c r="AA10" s="42" t="s">
        <v>86</v>
      </c>
      <c r="AB10" s="40"/>
      <c r="AC10" s="42" t="s">
        <v>177</v>
      </c>
      <c r="AD10" s="40"/>
      <c r="AE10" s="141" t="s">
        <v>168</v>
      </c>
      <c r="AF10" s="40"/>
      <c r="AG10" s="42" t="s">
        <v>93</v>
      </c>
      <c r="AH10" s="139"/>
      <c r="AI10" s="42" t="s">
        <v>25</v>
      </c>
    </row>
    <row r="11" spans="1:35" ht="3.75" customHeight="1">
      <c r="A11" s="200"/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</row>
    <row r="12" spans="1:2" ht="20.25" customHeight="1">
      <c r="A12" s="66" t="s">
        <v>258</v>
      </c>
      <c r="B12" s="76"/>
    </row>
    <row r="13" spans="1:35" s="45" customFormat="1" ht="20.25" customHeight="1">
      <c r="A13" s="66" t="s">
        <v>165</v>
      </c>
      <c r="B13" s="76"/>
      <c r="C13" s="23">
        <v>7742942</v>
      </c>
      <c r="D13" s="23"/>
      <c r="E13" s="23">
        <v>-1135146</v>
      </c>
      <c r="F13" s="23"/>
      <c r="G13" s="23">
        <v>36462883</v>
      </c>
      <c r="H13" s="23"/>
      <c r="I13" s="111">
        <v>3470021</v>
      </c>
      <c r="J13" s="23"/>
      <c r="K13" s="111">
        <v>4001573</v>
      </c>
      <c r="L13" s="23"/>
      <c r="M13" s="111">
        <v>-5159</v>
      </c>
      <c r="N13" s="23"/>
      <c r="O13" s="23">
        <v>820666</v>
      </c>
      <c r="P13" s="23"/>
      <c r="Q13" s="23">
        <v>74782483</v>
      </c>
      <c r="R13" s="23"/>
      <c r="S13" s="23">
        <v>13723199</v>
      </c>
      <c r="T13" s="23"/>
      <c r="U13" s="23">
        <v>-2894310</v>
      </c>
      <c r="V13" s="23"/>
      <c r="W13" s="23">
        <v>-3271469</v>
      </c>
      <c r="X13" s="23"/>
      <c r="Y13" s="23">
        <f>SUM(S13:W13)</f>
        <v>7557420</v>
      </c>
      <c r="Z13" s="23"/>
      <c r="AA13" s="23">
        <f>Y13+SUM(C13:Q13)</f>
        <v>133697683</v>
      </c>
      <c r="AB13" s="23"/>
      <c r="AC13" s="201">
        <v>0</v>
      </c>
      <c r="AD13" s="23"/>
      <c r="AE13" s="111">
        <f>SUM(AA13:AC13)</f>
        <v>133697683</v>
      </c>
      <c r="AF13" s="23"/>
      <c r="AG13" s="23">
        <v>60008727</v>
      </c>
      <c r="AI13" s="23">
        <f>SUM(AE13:AG13)</f>
        <v>193706410</v>
      </c>
    </row>
    <row r="14" spans="1:35" s="45" customFormat="1" ht="20.25" customHeight="1">
      <c r="A14" s="45" t="s">
        <v>329</v>
      </c>
      <c r="B14" s="7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44"/>
      <c r="AF14" s="23"/>
      <c r="AG14" s="23"/>
      <c r="AH14" s="23"/>
      <c r="AI14" s="23"/>
    </row>
    <row r="15" spans="1:35" s="45" customFormat="1" ht="20.25" customHeight="1">
      <c r="A15" s="103" t="s">
        <v>259</v>
      </c>
      <c r="B15" s="7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11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44"/>
      <c r="AF15" s="23"/>
      <c r="AG15" s="23"/>
      <c r="AH15" s="23"/>
      <c r="AI15" s="23"/>
    </row>
    <row r="16" spans="1:35" s="45" customFormat="1" ht="20.25" customHeight="1">
      <c r="A16" s="46" t="s">
        <v>260</v>
      </c>
      <c r="B16" s="137"/>
      <c r="C16" s="202">
        <v>868300</v>
      </c>
      <c r="D16" s="202"/>
      <c r="E16" s="203">
        <v>0</v>
      </c>
      <c r="F16" s="202"/>
      <c r="G16" s="202">
        <v>20836026</v>
      </c>
      <c r="H16" s="202"/>
      <c r="I16" s="203">
        <v>0</v>
      </c>
      <c r="J16" s="202"/>
      <c r="K16" s="203">
        <v>0</v>
      </c>
      <c r="L16" s="202"/>
      <c r="M16" s="203">
        <v>0</v>
      </c>
      <c r="N16" s="202"/>
      <c r="O16" s="203">
        <v>0</v>
      </c>
      <c r="P16" s="202"/>
      <c r="Q16" s="203">
        <v>0</v>
      </c>
      <c r="R16" s="202"/>
      <c r="S16" s="203">
        <v>0</v>
      </c>
      <c r="T16" s="202"/>
      <c r="U16" s="203">
        <v>0</v>
      </c>
      <c r="V16" s="202"/>
      <c r="W16" s="203">
        <v>0</v>
      </c>
      <c r="X16" s="202"/>
      <c r="Y16" s="203">
        <f>SUM(S16:W16)</f>
        <v>0</v>
      </c>
      <c r="Z16" s="202"/>
      <c r="AA16" s="132">
        <f>Y16+SUM(C16:Q16)</f>
        <v>21704326</v>
      </c>
      <c r="AB16" s="202"/>
      <c r="AC16" s="203">
        <v>0</v>
      </c>
      <c r="AD16" s="202"/>
      <c r="AE16" s="133">
        <f>SUM(AA16:AC16)</f>
        <v>21704326</v>
      </c>
      <c r="AF16" s="202"/>
      <c r="AG16" s="203">
        <v>0</v>
      </c>
      <c r="AH16" s="202"/>
      <c r="AI16" s="203">
        <f>SUM(AE16:AG16)</f>
        <v>21704326</v>
      </c>
    </row>
    <row r="17" spans="1:35" s="45" customFormat="1" ht="20.25" customHeight="1">
      <c r="A17" s="46" t="s">
        <v>261</v>
      </c>
      <c r="B17" s="137"/>
      <c r="C17" s="203">
        <v>0</v>
      </c>
      <c r="D17" s="202"/>
      <c r="E17" s="203">
        <v>-1774103</v>
      </c>
      <c r="F17" s="202"/>
      <c r="G17" s="203">
        <v>0</v>
      </c>
      <c r="H17" s="202"/>
      <c r="I17" s="203">
        <v>0</v>
      </c>
      <c r="J17" s="202"/>
      <c r="K17" s="203">
        <v>0</v>
      </c>
      <c r="L17" s="202"/>
      <c r="M17" s="203">
        <v>0</v>
      </c>
      <c r="N17" s="202"/>
      <c r="O17" s="203">
        <v>0</v>
      </c>
      <c r="P17" s="202"/>
      <c r="Q17" s="203">
        <v>0</v>
      </c>
      <c r="R17" s="202"/>
      <c r="S17" s="203">
        <v>0</v>
      </c>
      <c r="T17" s="202"/>
      <c r="U17" s="203">
        <v>0</v>
      </c>
      <c r="V17" s="202"/>
      <c r="W17" s="203">
        <v>0</v>
      </c>
      <c r="X17" s="202"/>
      <c r="Y17" s="203">
        <f>SUM(S17:W17)</f>
        <v>0</v>
      </c>
      <c r="Z17" s="202"/>
      <c r="AA17" s="132">
        <f>Y17+SUM(C17:Q17)</f>
        <v>-1774103</v>
      </c>
      <c r="AB17" s="202"/>
      <c r="AC17" s="203">
        <v>0</v>
      </c>
      <c r="AD17" s="202"/>
      <c r="AE17" s="133">
        <f>SUM(AA17:AC17)</f>
        <v>-1774103</v>
      </c>
      <c r="AF17" s="202"/>
      <c r="AG17" s="203">
        <v>0</v>
      </c>
      <c r="AH17" s="202"/>
      <c r="AI17" s="203">
        <f>SUM(AE17:AG17)</f>
        <v>-1774103</v>
      </c>
    </row>
    <row r="18" spans="1:35" s="49" customFormat="1" ht="20.25" customHeight="1">
      <c r="A18" s="46" t="s">
        <v>262</v>
      </c>
      <c r="B18" s="46"/>
      <c r="C18" s="204">
        <v>0</v>
      </c>
      <c r="D18" s="205"/>
      <c r="E18" s="204">
        <v>0</v>
      </c>
      <c r="F18" s="206"/>
      <c r="G18" s="204">
        <v>0</v>
      </c>
      <c r="H18" s="203"/>
      <c r="I18" s="204">
        <v>0</v>
      </c>
      <c r="J18" s="205"/>
      <c r="K18" s="204">
        <v>0</v>
      </c>
      <c r="L18" s="206"/>
      <c r="M18" s="204">
        <v>0</v>
      </c>
      <c r="N18" s="206"/>
      <c r="O18" s="204">
        <v>0</v>
      </c>
      <c r="P18" s="206"/>
      <c r="Q18" s="204">
        <v>-7417154</v>
      </c>
      <c r="R18" s="205"/>
      <c r="S18" s="204">
        <v>0</v>
      </c>
      <c r="T18" s="205"/>
      <c r="U18" s="204">
        <v>0</v>
      </c>
      <c r="V18" s="207"/>
      <c r="W18" s="204">
        <v>0</v>
      </c>
      <c r="X18" s="205"/>
      <c r="Y18" s="204">
        <f>SUM(S18:W18)</f>
        <v>0</v>
      </c>
      <c r="Z18" s="206"/>
      <c r="AA18" s="132">
        <f>Y18+SUM(C18:Q18)</f>
        <v>-7417154</v>
      </c>
      <c r="AB18" s="206"/>
      <c r="AC18" s="204">
        <v>0</v>
      </c>
      <c r="AD18" s="206"/>
      <c r="AE18" s="133">
        <f>SUM(AA18:AC18)</f>
        <v>-7417154</v>
      </c>
      <c r="AF18" s="208"/>
      <c r="AG18" s="209">
        <v>-2176323</v>
      </c>
      <c r="AH18" s="208"/>
      <c r="AI18" s="203">
        <f>SUM(AE18:AG18)</f>
        <v>-9593477</v>
      </c>
    </row>
    <row r="19" spans="1:35" s="4" customFormat="1" ht="20.25" customHeight="1">
      <c r="A19" s="103" t="s">
        <v>326</v>
      </c>
      <c r="B19" s="51"/>
      <c r="C19" s="109">
        <f>SUM(C16:C18)</f>
        <v>868300</v>
      </c>
      <c r="D19" s="107"/>
      <c r="E19" s="109">
        <f>SUM(E16:E18)</f>
        <v>-1774103</v>
      </c>
      <c r="F19" s="108"/>
      <c r="G19" s="109">
        <f>SUM(G16:G18)</f>
        <v>20836026</v>
      </c>
      <c r="H19" s="111"/>
      <c r="I19" s="109">
        <f>SUM(I16:I18)</f>
        <v>0</v>
      </c>
      <c r="J19" s="107"/>
      <c r="K19" s="109">
        <f>SUM(K16:K18)</f>
        <v>0</v>
      </c>
      <c r="L19" s="108"/>
      <c r="M19" s="109">
        <f>SUM(M16:M18)</f>
        <v>0</v>
      </c>
      <c r="N19" s="108"/>
      <c r="O19" s="109">
        <f>SUM(O16:O18)</f>
        <v>0</v>
      </c>
      <c r="P19" s="108"/>
      <c r="Q19" s="109">
        <f>SUM(Q16:Q18)</f>
        <v>-7417154</v>
      </c>
      <c r="R19" s="107"/>
      <c r="S19" s="109">
        <f>SUM(S16:S18)</f>
        <v>0</v>
      </c>
      <c r="T19" s="107"/>
      <c r="U19" s="109">
        <f>SUM(U16:U18)</f>
        <v>0</v>
      </c>
      <c r="V19" s="102"/>
      <c r="W19" s="109">
        <f>SUM(W16:W18)</f>
        <v>0</v>
      </c>
      <c r="X19" s="107"/>
      <c r="Y19" s="109">
        <f>SUM(Y16:Y18)</f>
        <v>0</v>
      </c>
      <c r="Z19" s="108"/>
      <c r="AA19" s="210">
        <f>Y19+SUM(C19:Q19)</f>
        <v>12513069</v>
      </c>
      <c r="AB19" s="108"/>
      <c r="AC19" s="109">
        <f>SUM(AC16:AC18)</f>
        <v>0</v>
      </c>
      <c r="AD19" s="108"/>
      <c r="AE19" s="125">
        <f>SUM(AA19:AC19)</f>
        <v>12513069</v>
      </c>
      <c r="AF19" s="54"/>
      <c r="AG19" s="109">
        <f>SUM(AG16:AG18)</f>
        <v>-2176323</v>
      </c>
      <c r="AH19" s="54"/>
      <c r="AI19" s="210">
        <f>SUM(AE19:AG19)</f>
        <v>10336746</v>
      </c>
    </row>
    <row r="20" spans="1:35" s="4" customFormat="1" ht="20.25" customHeight="1">
      <c r="A20" s="77" t="s">
        <v>187</v>
      </c>
      <c r="B20" s="51"/>
      <c r="C20" s="108"/>
      <c r="D20" s="107"/>
      <c r="E20" s="108"/>
      <c r="F20" s="108"/>
      <c r="G20" s="108"/>
      <c r="H20" s="108"/>
      <c r="I20" s="108"/>
      <c r="J20" s="107"/>
      <c r="K20" s="108"/>
      <c r="L20" s="108"/>
      <c r="M20" s="108"/>
      <c r="N20" s="108"/>
      <c r="O20" s="108"/>
      <c r="P20" s="108"/>
      <c r="Q20" s="108"/>
      <c r="R20" s="107"/>
      <c r="S20" s="108"/>
      <c r="T20" s="107"/>
      <c r="U20" s="108"/>
      <c r="V20" s="102"/>
      <c r="W20" s="108"/>
      <c r="X20" s="107"/>
      <c r="Y20" s="108"/>
      <c r="Z20" s="108"/>
      <c r="AA20" s="108"/>
      <c r="AB20" s="108"/>
      <c r="AC20" s="108"/>
      <c r="AD20" s="108"/>
      <c r="AE20" s="108"/>
      <c r="AF20" s="54"/>
      <c r="AG20" s="110"/>
      <c r="AH20" s="54"/>
      <c r="AI20" s="53"/>
    </row>
    <row r="21" spans="1:2" s="4" customFormat="1" ht="20.25" customHeight="1">
      <c r="A21" s="46" t="s">
        <v>229</v>
      </c>
      <c r="B21" s="51"/>
    </row>
    <row r="22" spans="1:35" s="4" customFormat="1" ht="20.25" customHeight="1">
      <c r="A22" s="46" t="s">
        <v>139</v>
      </c>
      <c r="B22" s="51"/>
      <c r="C22" s="203">
        <v>0</v>
      </c>
      <c r="D22" s="105"/>
      <c r="E22" s="203">
        <v>0</v>
      </c>
      <c r="F22" s="105"/>
      <c r="G22" s="203">
        <v>0</v>
      </c>
      <c r="H22" s="133"/>
      <c r="I22" s="203">
        <v>0</v>
      </c>
      <c r="J22" s="107"/>
      <c r="K22" s="203">
        <v>0</v>
      </c>
      <c r="L22" s="105"/>
      <c r="M22" s="203">
        <v>0</v>
      </c>
      <c r="N22" s="105"/>
      <c r="O22" s="203">
        <v>0</v>
      </c>
      <c r="P22" s="133"/>
      <c r="Q22" s="203">
        <v>0</v>
      </c>
      <c r="R22" s="133"/>
      <c r="S22" s="203">
        <v>0</v>
      </c>
      <c r="T22" s="105"/>
      <c r="U22" s="203">
        <v>0</v>
      </c>
      <c r="V22" s="105"/>
      <c r="W22" s="203">
        <v>0</v>
      </c>
      <c r="X22" s="133"/>
      <c r="Y22" s="203">
        <f>SUM(S22:W22)</f>
        <v>0</v>
      </c>
      <c r="Z22" s="108"/>
      <c r="AA22" s="203">
        <f>Y22+SUM(C22:Q22)</f>
        <v>0</v>
      </c>
      <c r="AB22" s="108"/>
      <c r="AC22" s="203">
        <v>0</v>
      </c>
      <c r="AD22" s="108"/>
      <c r="AE22" s="133">
        <f aca="true" t="shared" si="0" ref="AE22:AE41">SUM(AA22:AC22)</f>
        <v>0</v>
      </c>
      <c r="AF22" s="50"/>
      <c r="AG22" s="133">
        <v>-54612</v>
      </c>
      <c r="AH22" s="50"/>
      <c r="AI22" s="203">
        <f>SUM(AE22:AG22)</f>
        <v>-54612</v>
      </c>
    </row>
    <row r="23" spans="1:35" s="4" customFormat="1" ht="20.25" customHeight="1">
      <c r="A23" s="46" t="s">
        <v>230</v>
      </c>
      <c r="B23" s="51"/>
      <c r="C23" s="108"/>
      <c r="D23" s="107"/>
      <c r="E23" s="108"/>
      <c r="F23" s="108"/>
      <c r="G23" s="108"/>
      <c r="H23" s="108"/>
      <c r="I23" s="108"/>
      <c r="J23" s="107"/>
      <c r="K23" s="108"/>
      <c r="L23" s="108"/>
      <c r="M23" s="108"/>
      <c r="N23" s="108"/>
      <c r="O23" s="108"/>
      <c r="P23" s="108"/>
      <c r="Q23" s="108"/>
      <c r="R23" s="107"/>
      <c r="S23" s="108"/>
      <c r="T23" s="107"/>
      <c r="U23" s="108"/>
      <c r="V23" s="102"/>
      <c r="W23" s="108"/>
      <c r="X23" s="107"/>
      <c r="Y23" s="108"/>
      <c r="Z23" s="108"/>
      <c r="AA23" s="108"/>
      <c r="AB23" s="108"/>
      <c r="AC23" s="108"/>
      <c r="AD23" s="108"/>
      <c r="AE23" s="108"/>
      <c r="AF23" s="54"/>
      <c r="AG23" s="110"/>
      <c r="AH23" s="54"/>
      <c r="AI23" s="53"/>
    </row>
    <row r="24" spans="1:35" s="4" customFormat="1" ht="20.25" customHeight="1">
      <c r="A24" s="46" t="s">
        <v>231</v>
      </c>
      <c r="B24" s="51"/>
      <c r="C24" s="203">
        <v>0</v>
      </c>
      <c r="D24" s="105"/>
      <c r="E24" s="203">
        <v>0</v>
      </c>
      <c r="F24" s="105"/>
      <c r="G24" s="203">
        <v>0</v>
      </c>
      <c r="H24" s="133"/>
      <c r="I24" s="203">
        <v>0</v>
      </c>
      <c r="J24" s="107"/>
      <c r="K24" s="133">
        <v>-63527</v>
      </c>
      <c r="L24" s="108"/>
      <c r="M24" s="203">
        <v>0</v>
      </c>
      <c r="N24" s="105"/>
      <c r="O24" s="203">
        <v>0</v>
      </c>
      <c r="P24" s="105"/>
      <c r="Q24" s="133">
        <v>6</v>
      </c>
      <c r="R24" s="133"/>
      <c r="S24" s="133">
        <v>194</v>
      </c>
      <c r="T24" s="108"/>
      <c r="U24" s="203">
        <v>0</v>
      </c>
      <c r="V24" s="105"/>
      <c r="W24" s="211">
        <v>2152</v>
      </c>
      <c r="X24" s="108"/>
      <c r="Y24" s="203">
        <f>SUM(S24:W24)</f>
        <v>2346</v>
      </c>
      <c r="Z24" s="108"/>
      <c r="AA24" s="203">
        <f>Y24+SUM(C24:Q24)</f>
        <v>-61175</v>
      </c>
      <c r="AB24" s="108"/>
      <c r="AC24" s="203">
        <v>0</v>
      </c>
      <c r="AD24" s="108"/>
      <c r="AE24" s="203">
        <f t="shared" si="0"/>
        <v>-61175</v>
      </c>
      <c r="AF24" s="50"/>
      <c r="AG24" s="101">
        <v>-53231</v>
      </c>
      <c r="AH24" s="50"/>
      <c r="AI24" s="203">
        <f>SUM(AE24:AG24)</f>
        <v>-114406</v>
      </c>
    </row>
    <row r="25" spans="1:35" s="4" customFormat="1" ht="20.25" customHeight="1">
      <c r="A25" s="46" t="s">
        <v>263</v>
      </c>
      <c r="B25" s="51"/>
      <c r="C25" s="203">
        <v>0</v>
      </c>
      <c r="D25" s="105"/>
      <c r="E25" s="203">
        <v>0</v>
      </c>
      <c r="F25" s="105"/>
      <c r="G25" s="203">
        <v>0</v>
      </c>
      <c r="H25" s="133"/>
      <c r="I25" s="203">
        <v>0</v>
      </c>
      <c r="J25" s="107"/>
      <c r="K25" s="101">
        <v>9385</v>
      </c>
      <c r="L25" s="108"/>
      <c r="M25" s="203">
        <v>0</v>
      </c>
      <c r="N25" s="105"/>
      <c r="O25" s="203">
        <v>0</v>
      </c>
      <c r="P25" s="105"/>
      <c r="Q25" s="133">
        <v>0</v>
      </c>
      <c r="R25" s="133"/>
      <c r="S25" s="133">
        <v>0</v>
      </c>
      <c r="T25" s="108"/>
      <c r="U25" s="203">
        <v>0</v>
      </c>
      <c r="V25" s="105"/>
      <c r="W25" s="203">
        <v>0</v>
      </c>
      <c r="X25" s="108"/>
      <c r="Y25" s="203">
        <f>SUM(S25:W25)</f>
        <v>0</v>
      </c>
      <c r="Z25" s="108"/>
      <c r="AA25" s="211">
        <f>Y25+SUM(C25:Q25)</f>
        <v>9385</v>
      </c>
      <c r="AB25" s="108"/>
      <c r="AC25" s="203">
        <v>0</v>
      </c>
      <c r="AD25" s="108"/>
      <c r="AE25" s="211">
        <f>SUM(AA25:AC25)</f>
        <v>9385</v>
      </c>
      <c r="AF25" s="50"/>
      <c r="AG25" s="133">
        <v>0</v>
      </c>
      <c r="AH25" s="50"/>
      <c r="AI25" s="203">
        <f>SUM(AE25:AG25)</f>
        <v>9385</v>
      </c>
    </row>
    <row r="26" spans="1:35" s="4" customFormat="1" ht="20.25" customHeight="1">
      <c r="A26" s="46" t="s">
        <v>167</v>
      </c>
      <c r="B26" s="51"/>
      <c r="C26" s="203">
        <v>0</v>
      </c>
      <c r="D26" s="105"/>
      <c r="E26" s="203">
        <v>0</v>
      </c>
      <c r="F26" s="105"/>
      <c r="G26" s="203">
        <v>0</v>
      </c>
      <c r="H26" s="133"/>
      <c r="I26" s="203">
        <v>0</v>
      </c>
      <c r="J26" s="107"/>
      <c r="K26" s="203">
        <v>0</v>
      </c>
      <c r="L26" s="108"/>
      <c r="M26" s="203">
        <v>0</v>
      </c>
      <c r="N26" s="105"/>
      <c r="O26" s="203">
        <v>0</v>
      </c>
      <c r="P26" s="105"/>
      <c r="Q26" s="203">
        <v>0</v>
      </c>
      <c r="R26" s="133"/>
      <c r="S26" s="203">
        <v>0</v>
      </c>
      <c r="T26" s="108"/>
      <c r="U26" s="203">
        <v>0</v>
      </c>
      <c r="V26" s="102"/>
      <c r="W26" s="203">
        <v>0</v>
      </c>
      <c r="X26" s="108"/>
      <c r="Y26" s="203">
        <f>SUM(S26:W26)</f>
        <v>0</v>
      </c>
      <c r="Z26" s="108"/>
      <c r="AA26" s="203">
        <f>Y26+SUM(C26:Q26)</f>
        <v>0</v>
      </c>
      <c r="AB26" s="108"/>
      <c r="AC26" s="203">
        <v>0</v>
      </c>
      <c r="AD26" s="108"/>
      <c r="AE26" s="203">
        <f t="shared" si="0"/>
        <v>0</v>
      </c>
      <c r="AF26" s="50"/>
      <c r="AG26" s="133">
        <v>241640</v>
      </c>
      <c r="AH26" s="50"/>
      <c r="AI26" s="203">
        <f>SUM(AE26:AG26)</f>
        <v>241640</v>
      </c>
    </row>
    <row r="27" spans="1:35" s="4" customFormat="1" ht="20.25" customHeight="1">
      <c r="A27" s="46" t="s">
        <v>232</v>
      </c>
      <c r="B27" s="51"/>
      <c r="C27" s="203">
        <v>0</v>
      </c>
      <c r="D27" s="105"/>
      <c r="E27" s="203">
        <v>0</v>
      </c>
      <c r="F27" s="105"/>
      <c r="G27" s="203">
        <v>0</v>
      </c>
      <c r="H27" s="133"/>
      <c r="I27" s="203">
        <v>0</v>
      </c>
      <c r="J27" s="107"/>
      <c r="K27" s="203">
        <v>0</v>
      </c>
      <c r="L27" s="108"/>
      <c r="M27" s="203">
        <v>0</v>
      </c>
      <c r="N27" s="105"/>
      <c r="O27" s="203">
        <v>0</v>
      </c>
      <c r="P27" s="105"/>
      <c r="Q27" s="203">
        <v>0</v>
      </c>
      <c r="R27" s="133"/>
      <c r="S27" s="203">
        <v>0</v>
      </c>
      <c r="T27" s="108"/>
      <c r="U27" s="203">
        <v>0</v>
      </c>
      <c r="V27" s="102"/>
      <c r="W27" s="203">
        <v>0</v>
      </c>
      <c r="X27" s="133"/>
      <c r="Y27" s="203">
        <f>SUM(S27:W27)</f>
        <v>0</v>
      </c>
      <c r="Z27" s="108"/>
      <c r="AA27" s="203">
        <f>Y27+SUM(C27:Q27)</f>
        <v>0</v>
      </c>
      <c r="AB27" s="108"/>
      <c r="AC27" s="204">
        <v>0</v>
      </c>
      <c r="AD27" s="108"/>
      <c r="AE27" s="204">
        <f t="shared" si="0"/>
        <v>0</v>
      </c>
      <c r="AF27" s="54"/>
      <c r="AG27" s="133">
        <v>-1914</v>
      </c>
      <c r="AH27" s="54"/>
      <c r="AI27" s="133">
        <f>SUM(AE27:AG27)</f>
        <v>-1914</v>
      </c>
    </row>
    <row r="28" spans="1:35" s="4" customFormat="1" ht="20.25" customHeight="1">
      <c r="A28" s="78" t="s">
        <v>95</v>
      </c>
      <c r="B28" s="51"/>
      <c r="C28" s="164"/>
      <c r="D28" s="50"/>
      <c r="E28" s="164"/>
      <c r="F28" s="108"/>
      <c r="G28" s="164"/>
      <c r="H28" s="108"/>
      <c r="I28" s="164" t="s">
        <v>50</v>
      </c>
      <c r="J28" s="50"/>
      <c r="K28" s="164"/>
      <c r="L28" s="108"/>
      <c r="M28" s="164"/>
      <c r="N28" s="108"/>
      <c r="O28" s="164"/>
      <c r="P28" s="108"/>
      <c r="Q28" s="164"/>
      <c r="R28" s="50"/>
      <c r="S28" s="164"/>
      <c r="T28" s="50"/>
      <c r="U28" s="164"/>
      <c r="V28" s="48"/>
      <c r="W28" s="164"/>
      <c r="X28" s="50"/>
      <c r="Y28" s="164"/>
      <c r="Z28" s="50"/>
      <c r="AA28" s="212"/>
      <c r="AB28" s="50"/>
      <c r="AC28" s="50"/>
      <c r="AD28" s="50"/>
      <c r="AE28" s="50"/>
      <c r="AF28" s="50"/>
      <c r="AG28" s="165"/>
      <c r="AH28" s="50"/>
      <c r="AI28" s="165"/>
    </row>
    <row r="29" spans="1:35" s="4" customFormat="1" ht="20.25" customHeight="1">
      <c r="A29" s="78" t="s">
        <v>146</v>
      </c>
      <c r="B29" s="51"/>
      <c r="C29" s="109">
        <f>SUM(C27:C27)</f>
        <v>0</v>
      </c>
      <c r="D29" s="107"/>
      <c r="E29" s="109">
        <f>SUM(E27:E27)</f>
        <v>0</v>
      </c>
      <c r="F29" s="108"/>
      <c r="G29" s="109">
        <f>SUM(G27:G27)</f>
        <v>0</v>
      </c>
      <c r="H29" s="111"/>
      <c r="I29" s="109">
        <f>SUM(I27:I27)</f>
        <v>0</v>
      </c>
      <c r="J29" s="107"/>
      <c r="K29" s="109">
        <f>SUM(K24:K27)</f>
        <v>-54142</v>
      </c>
      <c r="L29" s="108"/>
      <c r="M29" s="109">
        <f>SUM(M27:M27)</f>
        <v>0</v>
      </c>
      <c r="N29" s="108"/>
      <c r="O29" s="109">
        <f>SUM(O27:O27)</f>
        <v>0</v>
      </c>
      <c r="P29" s="108"/>
      <c r="Q29" s="109">
        <f>SUM(Q24:Q27)</f>
        <v>6</v>
      </c>
      <c r="R29" s="107"/>
      <c r="S29" s="109">
        <f>SUM(S24:S27)</f>
        <v>194</v>
      </c>
      <c r="T29" s="107"/>
      <c r="U29" s="109">
        <f>SUM(U27:U27)</f>
        <v>0</v>
      </c>
      <c r="V29" s="102"/>
      <c r="W29" s="109">
        <f>SUM(W24:W27)</f>
        <v>2152</v>
      </c>
      <c r="X29" s="107"/>
      <c r="Y29" s="109">
        <f>SUM(S29:X29)</f>
        <v>2346</v>
      </c>
      <c r="Z29" s="108"/>
      <c r="AA29" s="109">
        <f>SUM(AA24:AA27)</f>
        <v>-51790</v>
      </c>
      <c r="AB29" s="108"/>
      <c r="AC29" s="109">
        <v>0</v>
      </c>
      <c r="AD29" s="108"/>
      <c r="AE29" s="109">
        <f t="shared" si="0"/>
        <v>-51790</v>
      </c>
      <c r="AF29" s="54"/>
      <c r="AG29" s="109">
        <f>SUM(AG21:AG27)</f>
        <v>131883</v>
      </c>
      <c r="AH29" s="54"/>
      <c r="AI29" s="109">
        <f>SUM(AE29:AG29)</f>
        <v>80093</v>
      </c>
    </row>
    <row r="30" spans="1:256" s="49" customFormat="1" ht="20.25" customHeight="1">
      <c r="A30" s="51" t="s">
        <v>330</v>
      </c>
      <c r="B30" s="51"/>
      <c r="C30" s="109">
        <f>SUM(C19,C29)</f>
        <v>868300</v>
      </c>
      <c r="D30" s="50"/>
      <c r="E30" s="109">
        <f>SUM(E19,E29)</f>
        <v>-1774103</v>
      </c>
      <c r="F30" s="108"/>
      <c r="G30" s="109">
        <f>SUM(G19,G29)</f>
        <v>20836026</v>
      </c>
      <c r="H30" s="111"/>
      <c r="I30" s="109">
        <f>SUM(I19,I29)</f>
        <v>0</v>
      </c>
      <c r="J30" s="50"/>
      <c r="K30" s="109">
        <f>SUM(K19,K29)</f>
        <v>-54142</v>
      </c>
      <c r="L30" s="108"/>
      <c r="M30" s="109">
        <f>SUM(,M29)</f>
        <v>0</v>
      </c>
      <c r="N30" s="108"/>
      <c r="O30" s="109">
        <f>SUM(O19,O29)</f>
        <v>0</v>
      </c>
      <c r="P30" s="108"/>
      <c r="Q30" s="109">
        <f>SUM(Q19,Q29)</f>
        <v>-7417148</v>
      </c>
      <c r="R30" s="50"/>
      <c r="S30" s="109">
        <f>SUM(S19,S29)</f>
        <v>194</v>
      </c>
      <c r="T30" s="50"/>
      <c r="U30" s="109">
        <f>SUM(U19,U29)</f>
        <v>0</v>
      </c>
      <c r="V30" s="48"/>
      <c r="W30" s="109">
        <f>SUM(W19,W29)</f>
        <v>2152</v>
      </c>
      <c r="X30" s="50"/>
      <c r="Y30" s="109">
        <f>SUM(Y19,Y29)</f>
        <v>2346</v>
      </c>
      <c r="Z30" s="50"/>
      <c r="AA30" s="109">
        <f>Y30+SUM(C30:Q30)</f>
        <v>12461279</v>
      </c>
      <c r="AB30" s="50"/>
      <c r="AC30" s="109">
        <v>0</v>
      </c>
      <c r="AD30" s="50"/>
      <c r="AE30" s="109">
        <f t="shared" si="0"/>
        <v>12461279</v>
      </c>
      <c r="AF30" s="50"/>
      <c r="AG30" s="109">
        <f>SUM(AG19,AG29)</f>
        <v>-2044440</v>
      </c>
      <c r="AH30" s="50"/>
      <c r="AI30" s="109">
        <f>SUM(AE30:AG30)</f>
        <v>10416839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49" customFormat="1" ht="20.25" customHeight="1">
      <c r="A31" s="51" t="s">
        <v>160</v>
      </c>
      <c r="B31" s="51"/>
      <c r="C31" s="108"/>
      <c r="D31" s="50"/>
      <c r="E31" s="108"/>
      <c r="F31" s="108"/>
      <c r="G31" s="108"/>
      <c r="H31" s="108"/>
      <c r="I31" s="108"/>
      <c r="J31" s="50"/>
      <c r="K31" s="108"/>
      <c r="L31" s="108"/>
      <c r="M31" s="108"/>
      <c r="N31" s="108"/>
      <c r="O31" s="108"/>
      <c r="P31" s="108"/>
      <c r="Q31" s="108"/>
      <c r="R31" s="50"/>
      <c r="S31" s="108"/>
      <c r="T31" s="50"/>
      <c r="U31" s="108"/>
      <c r="V31" s="48"/>
      <c r="W31" s="108"/>
      <c r="X31" s="50"/>
      <c r="Y31" s="108"/>
      <c r="Z31" s="50"/>
      <c r="AA31" s="212"/>
      <c r="AB31" s="50"/>
      <c r="AC31" s="50"/>
      <c r="AD31" s="50"/>
      <c r="AE31" s="50"/>
      <c r="AF31" s="50"/>
      <c r="AG31" s="53"/>
      <c r="AH31" s="50"/>
      <c r="AI31" s="53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35" s="49" customFormat="1" ht="20.25" customHeight="1">
      <c r="A32" s="46" t="s">
        <v>96</v>
      </c>
      <c r="B32" s="46"/>
      <c r="C32" s="203">
        <v>0</v>
      </c>
      <c r="D32" s="206"/>
      <c r="E32" s="203">
        <v>0</v>
      </c>
      <c r="F32" s="206"/>
      <c r="G32" s="203">
        <v>0</v>
      </c>
      <c r="H32" s="203"/>
      <c r="I32" s="203">
        <v>0</v>
      </c>
      <c r="J32" s="203"/>
      <c r="K32" s="203">
        <v>0</v>
      </c>
      <c r="L32" s="203"/>
      <c r="M32" s="203">
        <v>0</v>
      </c>
      <c r="N32" s="203"/>
      <c r="O32" s="203">
        <v>0</v>
      </c>
      <c r="P32" s="203"/>
      <c r="Q32" s="203">
        <v>12933293</v>
      </c>
      <c r="R32" s="203"/>
      <c r="S32" s="203">
        <v>0</v>
      </c>
      <c r="T32" s="203"/>
      <c r="U32" s="203">
        <v>0</v>
      </c>
      <c r="V32" s="203"/>
      <c r="W32" s="203">
        <v>0</v>
      </c>
      <c r="X32" s="203"/>
      <c r="Y32" s="203">
        <f>SUM(S32:W32)</f>
        <v>0</v>
      </c>
      <c r="Z32" s="108"/>
      <c r="AA32" s="203">
        <f>Y32+SUM(C32:Q32)</f>
        <v>12933293</v>
      </c>
      <c r="AB32" s="203"/>
      <c r="AC32" s="203">
        <v>0</v>
      </c>
      <c r="AD32" s="203"/>
      <c r="AE32" s="203">
        <f t="shared" si="0"/>
        <v>12933293</v>
      </c>
      <c r="AF32" s="203"/>
      <c r="AG32" s="203">
        <v>2115878</v>
      </c>
      <c r="AH32" s="203"/>
      <c r="AI32" s="203">
        <f>SUM(AE32:AG32)</f>
        <v>15049171</v>
      </c>
    </row>
    <row r="33" spans="1:35" s="49" customFormat="1" ht="20.25" customHeight="1">
      <c r="A33" s="46" t="s">
        <v>97</v>
      </c>
      <c r="B33" s="46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4"/>
      <c r="R33" s="47"/>
      <c r="S33" s="105"/>
      <c r="T33" s="105"/>
      <c r="U33" s="105"/>
      <c r="V33" s="173"/>
      <c r="W33" s="105"/>
      <c r="X33" s="105"/>
      <c r="Y33" s="105"/>
      <c r="Z33" s="47"/>
      <c r="AA33" s="47"/>
      <c r="AB33" s="47"/>
      <c r="AC33" s="47"/>
      <c r="AD33" s="47"/>
      <c r="AE33" s="47"/>
      <c r="AF33" s="47"/>
      <c r="AG33" s="133"/>
      <c r="AH33" s="47"/>
      <c r="AI33" s="133"/>
    </row>
    <row r="34" spans="1:35" s="49" customFormat="1" ht="20.25" customHeight="1">
      <c r="A34" s="46" t="s">
        <v>188</v>
      </c>
      <c r="B34" s="46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4"/>
      <c r="R34" s="47"/>
      <c r="S34" s="105"/>
      <c r="T34" s="105"/>
      <c r="U34" s="105"/>
      <c r="V34" s="173"/>
      <c r="W34" s="105"/>
      <c r="X34" s="105"/>
      <c r="Y34" s="105"/>
      <c r="Z34" s="47"/>
      <c r="AA34" s="47"/>
      <c r="AB34" s="47"/>
      <c r="AC34" s="47"/>
      <c r="AD34" s="47"/>
      <c r="AE34" s="47"/>
      <c r="AF34" s="47"/>
      <c r="AG34" s="133"/>
      <c r="AH34" s="47"/>
      <c r="AI34" s="133"/>
    </row>
    <row r="35" spans="1:256" s="4" customFormat="1" ht="20.25" customHeight="1">
      <c r="A35" s="46" t="s">
        <v>189</v>
      </c>
      <c r="B35" s="46"/>
      <c r="C35" s="203">
        <v>0</v>
      </c>
      <c r="D35" s="206"/>
      <c r="E35" s="203">
        <v>0</v>
      </c>
      <c r="F35" s="206"/>
      <c r="G35" s="203">
        <v>0</v>
      </c>
      <c r="H35" s="203"/>
      <c r="I35" s="203">
        <v>0</v>
      </c>
      <c r="J35" s="206"/>
      <c r="K35" s="203">
        <v>0</v>
      </c>
      <c r="L35" s="206"/>
      <c r="M35" s="203">
        <v>0</v>
      </c>
      <c r="N35" s="206"/>
      <c r="O35" s="203">
        <v>0</v>
      </c>
      <c r="P35" s="206"/>
      <c r="Q35" s="213">
        <v>3074</v>
      </c>
      <c r="R35" s="214"/>
      <c r="S35" s="203">
        <v>0</v>
      </c>
      <c r="T35" s="203"/>
      <c r="U35" s="203">
        <v>0</v>
      </c>
      <c r="V35" s="203"/>
      <c r="W35" s="203">
        <v>0</v>
      </c>
      <c r="X35" s="203"/>
      <c r="Y35" s="203">
        <f>SUM(S35:W35)</f>
        <v>0</v>
      </c>
      <c r="Z35" s="108"/>
      <c r="AA35" s="203">
        <f aca="true" t="shared" si="1" ref="AA35:AA40">Y35+SUM(C35:Q35)</f>
        <v>3074</v>
      </c>
      <c r="AB35" s="214"/>
      <c r="AC35" s="203">
        <v>0</v>
      </c>
      <c r="AD35" s="214"/>
      <c r="AE35" s="203">
        <f t="shared" si="0"/>
        <v>3074</v>
      </c>
      <c r="AF35" s="214"/>
      <c r="AG35" s="203">
        <v>18</v>
      </c>
      <c r="AH35" s="214"/>
      <c r="AI35" s="203">
        <f aca="true" t="shared" si="2" ref="AI35:AI40">SUM(AE35:AG35)</f>
        <v>3092</v>
      </c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35" s="49" customFormat="1" ht="20.25" customHeight="1">
      <c r="A36" s="46" t="s">
        <v>115</v>
      </c>
      <c r="B36" s="46"/>
      <c r="C36" s="112">
        <v>0</v>
      </c>
      <c r="D36" s="105"/>
      <c r="E36" s="112">
        <v>0</v>
      </c>
      <c r="F36" s="105"/>
      <c r="G36" s="112">
        <v>0</v>
      </c>
      <c r="H36" s="133"/>
      <c r="I36" s="112">
        <v>0</v>
      </c>
      <c r="J36" s="105"/>
      <c r="K36" s="112">
        <v>0</v>
      </c>
      <c r="L36" s="105"/>
      <c r="M36" s="112">
        <v>0</v>
      </c>
      <c r="N36" s="105"/>
      <c r="O36" s="112">
        <v>0</v>
      </c>
      <c r="P36" s="105"/>
      <c r="Q36" s="112">
        <v>0</v>
      </c>
      <c r="R36" s="105"/>
      <c r="S36" s="112">
        <v>101122</v>
      </c>
      <c r="T36" s="105"/>
      <c r="U36" s="112">
        <v>-187033</v>
      </c>
      <c r="V36" s="83"/>
      <c r="W36" s="106">
        <v>-6746791</v>
      </c>
      <c r="X36" s="47"/>
      <c r="Y36" s="204">
        <f>SUM(S36:W36)</f>
        <v>-6832702</v>
      </c>
      <c r="Z36" s="108"/>
      <c r="AA36" s="204">
        <f t="shared" si="1"/>
        <v>-6832702</v>
      </c>
      <c r="AB36" s="47"/>
      <c r="AC36" s="112">
        <v>0</v>
      </c>
      <c r="AD36" s="47"/>
      <c r="AE36" s="112">
        <f t="shared" si="0"/>
        <v>-6832702</v>
      </c>
      <c r="AF36" s="47"/>
      <c r="AG36" s="106">
        <v>-1337455</v>
      </c>
      <c r="AH36" s="47"/>
      <c r="AI36" s="203">
        <f t="shared" si="2"/>
        <v>-8170157</v>
      </c>
    </row>
    <row r="37" spans="1:256" s="45" customFormat="1" ht="20.25" customHeight="1">
      <c r="A37" s="51" t="s">
        <v>161</v>
      </c>
      <c r="B37" s="51"/>
      <c r="C37" s="125">
        <f>SUM(C31:C36)</f>
        <v>0</v>
      </c>
      <c r="D37" s="108"/>
      <c r="E37" s="125">
        <f>SUM(E31:E36)</f>
        <v>0</v>
      </c>
      <c r="F37" s="108"/>
      <c r="G37" s="125">
        <f>SUM(G31:G36)</f>
        <v>0</v>
      </c>
      <c r="H37" s="111"/>
      <c r="I37" s="125">
        <f>SUM(I31:I36)</f>
        <v>0</v>
      </c>
      <c r="J37" s="108"/>
      <c r="K37" s="125">
        <f>SUM(K31:K36)</f>
        <v>0</v>
      </c>
      <c r="L37" s="108"/>
      <c r="M37" s="125">
        <f>SUM(M31:M36)</f>
        <v>0</v>
      </c>
      <c r="N37" s="108"/>
      <c r="O37" s="125">
        <f>SUM(O31:O36)</f>
        <v>0</v>
      </c>
      <c r="P37" s="108"/>
      <c r="Q37" s="125">
        <f>SUM(Q31:Q36)</f>
        <v>12936367</v>
      </c>
      <c r="R37" s="52"/>
      <c r="S37" s="125">
        <f>SUM(S31:S36)</f>
        <v>101122</v>
      </c>
      <c r="T37" s="108"/>
      <c r="U37" s="125">
        <f>SUM(U31:U36)</f>
        <v>-187033</v>
      </c>
      <c r="V37" s="55"/>
      <c r="W37" s="125">
        <f>SUM(W31:W36)</f>
        <v>-6746791</v>
      </c>
      <c r="X37" s="52"/>
      <c r="Y37" s="125">
        <f>SUM(Y31:Y36)</f>
        <v>-6832702</v>
      </c>
      <c r="Z37" s="52"/>
      <c r="AA37" s="125">
        <f t="shared" si="1"/>
        <v>6103665</v>
      </c>
      <c r="AB37" s="52"/>
      <c r="AC37" s="125">
        <v>0</v>
      </c>
      <c r="AD37" s="52"/>
      <c r="AE37" s="125">
        <f t="shared" si="0"/>
        <v>6103665</v>
      </c>
      <c r="AF37" s="52"/>
      <c r="AG37" s="125">
        <f>SUM(AG31:AG36)</f>
        <v>778441</v>
      </c>
      <c r="AH37" s="52"/>
      <c r="AI37" s="125">
        <f t="shared" si="2"/>
        <v>6882106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45" customFormat="1" ht="20.25" customHeight="1">
      <c r="A38" s="46" t="s">
        <v>190</v>
      </c>
      <c r="B38" s="137"/>
      <c r="C38" s="133">
        <v>0</v>
      </c>
      <c r="D38" s="105"/>
      <c r="E38" s="133">
        <v>0</v>
      </c>
      <c r="F38" s="105"/>
      <c r="G38" s="133">
        <v>0</v>
      </c>
      <c r="H38" s="133"/>
      <c r="I38" s="133">
        <v>0</v>
      </c>
      <c r="J38" s="105"/>
      <c r="K38" s="133">
        <v>0</v>
      </c>
      <c r="L38" s="105"/>
      <c r="M38" s="133">
        <v>0</v>
      </c>
      <c r="N38" s="105"/>
      <c r="O38" s="133">
        <v>0</v>
      </c>
      <c r="P38" s="105"/>
      <c r="Q38" s="133">
        <v>0</v>
      </c>
      <c r="R38" s="56"/>
      <c r="S38" s="133">
        <v>0</v>
      </c>
      <c r="T38" s="105"/>
      <c r="U38" s="133">
        <v>0</v>
      </c>
      <c r="V38" s="79"/>
      <c r="W38" s="133">
        <v>0</v>
      </c>
      <c r="X38" s="56"/>
      <c r="Y38" s="133">
        <v>0</v>
      </c>
      <c r="Z38" s="56"/>
      <c r="AA38" s="133">
        <f t="shared" si="1"/>
        <v>0</v>
      </c>
      <c r="AB38" s="56"/>
      <c r="AC38" s="133">
        <v>15000000</v>
      </c>
      <c r="AD38" s="56"/>
      <c r="AE38" s="133">
        <f t="shared" si="0"/>
        <v>15000000</v>
      </c>
      <c r="AF38" s="56"/>
      <c r="AG38" s="133">
        <v>0</v>
      </c>
      <c r="AH38" s="56"/>
      <c r="AI38" s="203">
        <f t="shared" si="2"/>
        <v>15000000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45" customFormat="1" ht="20.25" customHeight="1">
      <c r="A39" s="46" t="s">
        <v>233</v>
      </c>
      <c r="B39" s="137"/>
      <c r="C39" s="133">
        <v>0</v>
      </c>
      <c r="D39" s="105"/>
      <c r="E39" s="133">
        <v>0</v>
      </c>
      <c r="F39" s="105"/>
      <c r="G39" s="133">
        <v>0</v>
      </c>
      <c r="H39" s="133"/>
      <c r="I39" s="133">
        <v>0</v>
      </c>
      <c r="J39" s="105"/>
      <c r="K39" s="133">
        <v>0</v>
      </c>
      <c r="L39" s="105"/>
      <c r="M39" s="133">
        <v>0</v>
      </c>
      <c r="N39" s="105"/>
      <c r="O39" s="133">
        <v>0</v>
      </c>
      <c r="P39" s="105"/>
      <c r="Q39" s="101">
        <v>-60158</v>
      </c>
      <c r="R39" s="56"/>
      <c r="S39" s="133">
        <v>0</v>
      </c>
      <c r="T39" s="105"/>
      <c r="U39" s="133">
        <v>0</v>
      </c>
      <c r="V39" s="79"/>
      <c r="W39" s="133">
        <v>0</v>
      </c>
      <c r="X39" s="56"/>
      <c r="Y39" s="133">
        <f>SUM(S39:W39)</f>
        <v>0</v>
      </c>
      <c r="Z39" s="56"/>
      <c r="AA39" s="133">
        <f t="shared" si="1"/>
        <v>-60158</v>
      </c>
      <c r="AB39" s="56"/>
      <c r="AC39" s="133">
        <v>0</v>
      </c>
      <c r="AD39" s="56"/>
      <c r="AE39" s="133">
        <f t="shared" si="0"/>
        <v>-60158</v>
      </c>
      <c r="AF39" s="56"/>
      <c r="AG39" s="133">
        <v>0</v>
      </c>
      <c r="AH39" s="56"/>
      <c r="AI39" s="203">
        <f t="shared" si="2"/>
        <v>-60158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45" customFormat="1" ht="20.25" customHeight="1">
      <c r="A40" s="46" t="s">
        <v>246</v>
      </c>
      <c r="B40" s="137"/>
      <c r="C40" s="112">
        <v>0</v>
      </c>
      <c r="D40" s="105"/>
      <c r="E40" s="112">
        <v>0</v>
      </c>
      <c r="F40" s="105"/>
      <c r="G40" s="112">
        <v>0</v>
      </c>
      <c r="H40" s="133"/>
      <c r="I40" s="112">
        <v>0</v>
      </c>
      <c r="J40" s="105"/>
      <c r="K40" s="112">
        <v>0</v>
      </c>
      <c r="L40" s="105"/>
      <c r="M40" s="112">
        <v>0</v>
      </c>
      <c r="N40" s="105"/>
      <c r="O40" s="112">
        <v>0</v>
      </c>
      <c r="P40" s="105"/>
      <c r="Q40" s="112">
        <v>-301328</v>
      </c>
      <c r="R40" s="56"/>
      <c r="S40" s="112">
        <v>0</v>
      </c>
      <c r="T40" s="105"/>
      <c r="U40" s="112">
        <v>0</v>
      </c>
      <c r="V40" s="79"/>
      <c r="W40" s="112">
        <v>0</v>
      </c>
      <c r="X40" s="56"/>
      <c r="Y40" s="112">
        <v>0</v>
      </c>
      <c r="Z40" s="56"/>
      <c r="AA40" s="112">
        <f t="shared" si="1"/>
        <v>-301328</v>
      </c>
      <c r="AB40" s="56"/>
      <c r="AC40" s="112">
        <v>0</v>
      </c>
      <c r="AD40" s="56"/>
      <c r="AE40" s="112">
        <f t="shared" si="0"/>
        <v>-301328</v>
      </c>
      <c r="AF40" s="56"/>
      <c r="AG40" s="112">
        <v>0</v>
      </c>
      <c r="AH40" s="56"/>
      <c r="AI40" s="204">
        <f t="shared" si="2"/>
        <v>-301328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1" customHeight="1" thickBot="1">
      <c r="A41" s="76" t="s">
        <v>264</v>
      </c>
      <c r="B41" s="76"/>
      <c r="C41" s="166">
        <f>C13+C37+C30+C39+C40</f>
        <v>8611242</v>
      </c>
      <c r="D41" s="53"/>
      <c r="E41" s="166">
        <f>E13+E37+E30+E39+E40</f>
        <v>-2909249</v>
      </c>
      <c r="F41" s="53"/>
      <c r="G41" s="166">
        <f>G13+G37+G30+G39+G40</f>
        <v>57298909</v>
      </c>
      <c r="H41" s="53"/>
      <c r="I41" s="166">
        <f>I13+I37+I30+I39+I40</f>
        <v>3470021</v>
      </c>
      <c r="J41" s="53"/>
      <c r="K41" s="166">
        <f>K13+K37+K30+K39+K40</f>
        <v>3947431</v>
      </c>
      <c r="L41" s="53"/>
      <c r="M41" s="166">
        <f>M13+M37+M30+M39+M40</f>
        <v>-5159</v>
      </c>
      <c r="N41" s="53"/>
      <c r="O41" s="166">
        <f>O13+O37+O30+O39+O40</f>
        <v>820666</v>
      </c>
      <c r="P41" s="53"/>
      <c r="Q41" s="166">
        <f>Q13+Q37+Q30+Q39+Q40</f>
        <v>79940216</v>
      </c>
      <c r="R41" s="53"/>
      <c r="S41" s="166">
        <f>S13+S37+S30+S39+S40</f>
        <v>13824515</v>
      </c>
      <c r="T41" s="53"/>
      <c r="U41" s="166">
        <f>U13+U37+U30+U39+U40</f>
        <v>-3081343</v>
      </c>
      <c r="V41" s="53"/>
      <c r="W41" s="166">
        <f>W13+W37+W30+W39+W40</f>
        <v>-10016108</v>
      </c>
      <c r="X41" s="53"/>
      <c r="Y41" s="166">
        <f>Y13+Y37+Y30+Y39+Y40</f>
        <v>727064</v>
      </c>
      <c r="Z41" s="53"/>
      <c r="AA41" s="166">
        <f>AA13+AA37+AA30+AA39+AA40</f>
        <v>151901141</v>
      </c>
      <c r="AB41" s="53"/>
      <c r="AC41" s="166">
        <f>AC13+AC37+AC30+AC39+AC40+AC38</f>
        <v>15000000</v>
      </c>
      <c r="AD41" s="53"/>
      <c r="AE41" s="166">
        <f t="shared" si="0"/>
        <v>166901141</v>
      </c>
      <c r="AF41" s="53"/>
      <c r="AG41" s="166">
        <f>AG13+AG37+AG30+AG39+AG40</f>
        <v>58742728</v>
      </c>
      <c r="AH41" s="53"/>
      <c r="AI41" s="166">
        <f>AI13+AI37+AI30+AI39+AI40+AI38</f>
        <v>225643869</v>
      </c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3:35" ht="21" customHeight="1" thickTop="1">
      <c r="C42" s="83"/>
      <c r="E42" s="83"/>
      <c r="G42" s="83"/>
      <c r="I42" s="83"/>
      <c r="K42" s="83"/>
      <c r="M42" s="83"/>
      <c r="O42" s="83"/>
      <c r="Q42" s="215"/>
      <c r="Y42" s="83"/>
      <c r="AA42" s="83"/>
      <c r="AC42" s="83"/>
      <c r="AE42" s="133"/>
      <c r="AG42" s="83"/>
      <c r="AI42" s="83"/>
    </row>
  </sheetData>
  <sheetProtection/>
  <mergeCells count="2">
    <mergeCell ref="C4:AI4"/>
    <mergeCell ref="S5:Y5"/>
  </mergeCells>
  <printOptions/>
  <pageMargins left="0.44" right="0.26" top="0.71" bottom="0.5" header="0.72" footer="0.5"/>
  <pageSetup firstPageNumber="13" useFirstPageNumber="1" horizontalDpi="600" verticalDpi="600" orientation="landscape" paperSize="9" scale="49"/>
  <headerFooter>
    <oddFooter>&amp;L  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showGridLines="0" zoomScaleSheetLayoutView="70" zoomScalePageLayoutView="44" workbookViewId="0" topLeftCell="A1">
      <selection activeCell="A1" sqref="A1"/>
    </sheetView>
  </sheetViews>
  <sheetFormatPr defaultColWidth="9.00390625" defaultRowHeight="21" customHeight="1"/>
  <cols>
    <col min="1" max="1" width="66.8515625" style="128" customWidth="1"/>
    <col min="2" max="2" width="9.8515625" style="128" bestFit="1" customWidth="1"/>
    <col min="3" max="3" width="13.8515625" style="128" customWidth="1"/>
    <col min="4" max="4" width="0.85546875" style="128" customWidth="1"/>
    <col min="5" max="5" width="13.8515625" style="128" customWidth="1"/>
    <col min="6" max="6" width="0.85546875" style="128" customWidth="1"/>
    <col min="7" max="7" width="13.8515625" style="128" customWidth="1"/>
    <col min="8" max="8" width="0.9921875" style="128" customWidth="1"/>
    <col min="9" max="9" width="13.8515625" style="128" customWidth="1"/>
    <col min="10" max="10" width="0.85546875" style="128" customWidth="1"/>
    <col min="11" max="11" width="13.8515625" style="128" customWidth="1"/>
    <col min="12" max="12" width="0.85546875" style="128" customWidth="1"/>
    <col min="13" max="13" width="14.8515625" style="128" customWidth="1"/>
    <col min="14" max="14" width="0.85546875" style="128" customWidth="1"/>
    <col min="15" max="15" width="13.8515625" style="128" customWidth="1"/>
    <col min="16" max="16" width="0.85546875" style="128" customWidth="1"/>
    <col min="17" max="17" width="13.8515625" style="128" customWidth="1"/>
    <col min="18" max="18" width="0.85546875" style="128" customWidth="1"/>
    <col min="19" max="19" width="13.8515625" style="128" customWidth="1"/>
    <col min="20" max="20" width="0.85546875" style="128" customWidth="1"/>
    <col min="21" max="21" width="13.8515625" style="128" customWidth="1"/>
    <col min="22" max="22" width="0.85546875" style="128" customWidth="1"/>
    <col min="23" max="23" width="13.8515625" style="128" customWidth="1"/>
    <col min="24" max="24" width="0.5625" style="128" customWidth="1"/>
    <col min="25" max="25" width="13.8515625" style="128" customWidth="1"/>
    <col min="26" max="26" width="0.85546875" style="128" customWidth="1"/>
    <col min="27" max="27" width="14.140625" style="128" customWidth="1"/>
    <col min="28" max="28" width="0.5625" style="128" customWidth="1"/>
    <col min="29" max="29" width="13.8515625" style="128" customWidth="1"/>
    <col min="30" max="30" width="0.85546875" style="128" customWidth="1"/>
    <col min="31" max="31" width="13.8515625" style="128" customWidth="1"/>
    <col min="32" max="32" width="0.5625" style="128" customWidth="1"/>
    <col min="33" max="33" width="13.8515625" style="128" customWidth="1"/>
    <col min="34" max="34" width="0.5625" style="128" customWidth="1"/>
    <col min="35" max="35" width="13.8515625" style="128" customWidth="1"/>
    <col min="36" max="16384" width="9.00390625" style="128" customWidth="1"/>
  </cols>
  <sheetData>
    <row r="1" spans="1:35" ht="21" customHeight="1">
      <c r="A1" s="195" t="s">
        <v>37</v>
      </c>
      <c r="B1" s="195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4" ht="21" customHeight="1">
      <c r="A2" s="195" t="s">
        <v>159</v>
      </c>
      <c r="B2" s="195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T2" s="196"/>
      <c r="V2" s="196"/>
      <c r="AE2" s="196"/>
      <c r="AF2" s="196"/>
      <c r="AH2" s="196"/>
    </row>
    <row r="3" spans="1:35" ht="21" customHeight="1">
      <c r="A3" s="195"/>
      <c r="B3" s="195"/>
      <c r="AI3" s="241" t="s">
        <v>79</v>
      </c>
    </row>
    <row r="4" spans="1:35" ht="21" customHeight="1">
      <c r="A4" s="195"/>
      <c r="B4" s="195"/>
      <c r="C4" s="245" t="s">
        <v>38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</row>
    <row r="5" spans="1:35" ht="21" customHeight="1">
      <c r="A5" s="74"/>
      <c r="B5" s="7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253" t="s">
        <v>85</v>
      </c>
      <c r="T5" s="253"/>
      <c r="U5" s="253"/>
      <c r="V5" s="253"/>
      <c r="W5" s="253"/>
      <c r="X5" s="253"/>
      <c r="Y5" s="253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5" ht="21" customHeight="1">
      <c r="A6" s="74"/>
      <c r="B6" s="74"/>
      <c r="C6" s="45"/>
      <c r="D6" s="45"/>
      <c r="E6" s="45"/>
      <c r="F6" s="45"/>
      <c r="G6" s="45"/>
      <c r="H6" s="45"/>
      <c r="I6" s="45"/>
      <c r="J6" s="45"/>
      <c r="K6" s="40" t="s">
        <v>140</v>
      </c>
      <c r="L6" s="45"/>
      <c r="M6" s="40"/>
      <c r="N6" s="45"/>
      <c r="O6" s="45"/>
      <c r="P6" s="45"/>
      <c r="Q6" s="45"/>
      <c r="R6" s="45"/>
      <c r="S6" s="240"/>
      <c r="T6" s="240"/>
      <c r="U6" s="240"/>
      <c r="V6" s="240"/>
      <c r="W6" s="240"/>
      <c r="X6" s="240"/>
      <c r="Y6" s="240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ht="21" customHeight="1">
      <c r="A7" s="120"/>
      <c r="B7" s="120"/>
      <c r="C7" s="240"/>
      <c r="D7" s="49"/>
      <c r="E7" s="49"/>
      <c r="F7" s="49"/>
      <c r="G7" s="40"/>
      <c r="H7" s="40"/>
      <c r="I7" s="40"/>
      <c r="J7" s="40"/>
      <c r="K7" s="40" t="s">
        <v>34</v>
      </c>
      <c r="L7" s="40"/>
      <c r="M7" s="240" t="s">
        <v>35</v>
      </c>
      <c r="N7" s="40"/>
      <c r="O7" s="40"/>
      <c r="P7" s="40"/>
      <c r="Q7" s="40"/>
      <c r="R7" s="40"/>
      <c r="S7" s="139"/>
      <c r="T7" s="40"/>
      <c r="U7" s="40" t="s">
        <v>34</v>
      </c>
      <c r="V7" s="40"/>
      <c r="W7" s="40" t="s">
        <v>184</v>
      </c>
      <c r="X7" s="40"/>
      <c r="Y7" s="240" t="s">
        <v>86</v>
      </c>
      <c r="AE7" s="140"/>
      <c r="AF7" s="40"/>
      <c r="AG7" s="40" t="s">
        <v>256</v>
      </c>
      <c r="AH7" s="139"/>
      <c r="AI7" s="197"/>
    </row>
    <row r="8" spans="1:35" ht="21" customHeight="1">
      <c r="A8" s="120"/>
      <c r="B8" s="120"/>
      <c r="C8" s="240" t="s">
        <v>17</v>
      </c>
      <c r="D8" s="49"/>
      <c r="E8" s="49"/>
      <c r="F8" s="49"/>
      <c r="G8" s="40"/>
      <c r="H8" s="40"/>
      <c r="I8" s="40"/>
      <c r="J8" s="40"/>
      <c r="K8" s="40" t="s">
        <v>88</v>
      </c>
      <c r="L8" s="40"/>
      <c r="M8" s="240" t="s">
        <v>103</v>
      </c>
      <c r="N8" s="40"/>
      <c r="O8" s="40"/>
      <c r="P8" s="40"/>
      <c r="Q8" s="198" t="s">
        <v>42</v>
      </c>
      <c r="R8" s="40"/>
      <c r="S8" s="139" t="s">
        <v>63</v>
      </c>
      <c r="T8" s="40"/>
      <c r="U8" s="139" t="s">
        <v>64</v>
      </c>
      <c r="V8" s="40"/>
      <c r="W8" s="240" t="s">
        <v>185</v>
      </c>
      <c r="X8" s="40"/>
      <c r="Y8" s="240" t="s">
        <v>87</v>
      </c>
      <c r="AC8" s="140" t="s">
        <v>175</v>
      </c>
      <c r="AE8" s="140" t="s">
        <v>55</v>
      </c>
      <c r="AF8" s="40"/>
      <c r="AG8" s="40" t="s">
        <v>88</v>
      </c>
      <c r="AH8" s="139"/>
      <c r="AI8" s="197"/>
    </row>
    <row r="9" spans="1:35" ht="21" customHeight="1">
      <c r="A9" s="199"/>
      <c r="B9" s="120"/>
      <c r="C9" s="40" t="s">
        <v>48</v>
      </c>
      <c r="D9" s="40"/>
      <c r="E9" s="40" t="s">
        <v>57</v>
      </c>
      <c r="F9" s="40"/>
      <c r="G9" s="40" t="s">
        <v>24</v>
      </c>
      <c r="H9" s="40"/>
      <c r="I9" s="40"/>
      <c r="J9" s="40"/>
      <c r="K9" s="40" t="s">
        <v>141</v>
      </c>
      <c r="L9" s="40"/>
      <c r="M9" s="40" t="s">
        <v>104</v>
      </c>
      <c r="N9" s="40"/>
      <c r="O9" s="40" t="s">
        <v>65</v>
      </c>
      <c r="P9" s="40"/>
      <c r="Q9" s="40" t="s">
        <v>30</v>
      </c>
      <c r="R9" s="40"/>
      <c r="S9" s="139" t="s">
        <v>45</v>
      </c>
      <c r="T9" s="40"/>
      <c r="U9" s="139" t="s">
        <v>227</v>
      </c>
      <c r="V9" s="40"/>
      <c r="W9" s="40" t="s">
        <v>186</v>
      </c>
      <c r="X9" s="40"/>
      <c r="Y9" s="40" t="s">
        <v>89</v>
      </c>
      <c r="Z9" s="40"/>
      <c r="AA9" s="40"/>
      <c r="AB9" s="40"/>
      <c r="AC9" s="40" t="s">
        <v>176</v>
      </c>
      <c r="AD9" s="40"/>
      <c r="AE9" s="139" t="s">
        <v>25</v>
      </c>
      <c r="AF9" s="40"/>
      <c r="AG9" s="40" t="s">
        <v>90</v>
      </c>
      <c r="AH9" s="139"/>
      <c r="AI9" s="40" t="s">
        <v>55</v>
      </c>
    </row>
    <row r="10" spans="1:35" ht="21" customHeight="1">
      <c r="A10" s="200"/>
      <c r="B10" s="122" t="s">
        <v>1</v>
      </c>
      <c r="C10" s="42" t="s">
        <v>91</v>
      </c>
      <c r="D10" s="40"/>
      <c r="E10" s="42" t="s">
        <v>92</v>
      </c>
      <c r="F10" s="40"/>
      <c r="G10" s="42" t="s">
        <v>62</v>
      </c>
      <c r="H10" s="40"/>
      <c r="I10" s="141" t="s">
        <v>102</v>
      </c>
      <c r="J10" s="40"/>
      <c r="K10" s="42" t="s">
        <v>145</v>
      </c>
      <c r="L10" s="40"/>
      <c r="M10" s="42" t="s">
        <v>105</v>
      </c>
      <c r="N10" s="40"/>
      <c r="O10" s="42" t="s">
        <v>56</v>
      </c>
      <c r="P10" s="40"/>
      <c r="Q10" s="42" t="s">
        <v>46</v>
      </c>
      <c r="R10" s="40"/>
      <c r="S10" s="141" t="s">
        <v>0</v>
      </c>
      <c r="T10" s="40"/>
      <c r="U10" s="141" t="s">
        <v>82</v>
      </c>
      <c r="V10" s="40"/>
      <c r="W10" s="42" t="s">
        <v>257</v>
      </c>
      <c r="X10" s="40"/>
      <c r="Y10" s="42" t="s">
        <v>16</v>
      </c>
      <c r="Z10" s="40"/>
      <c r="AA10" s="42" t="s">
        <v>86</v>
      </c>
      <c r="AB10" s="40"/>
      <c r="AC10" s="42" t="s">
        <v>177</v>
      </c>
      <c r="AD10" s="40"/>
      <c r="AE10" s="141" t="s">
        <v>168</v>
      </c>
      <c r="AF10" s="40"/>
      <c r="AG10" s="42" t="s">
        <v>93</v>
      </c>
      <c r="AH10" s="139"/>
      <c r="AI10" s="42" t="s">
        <v>25</v>
      </c>
    </row>
    <row r="11" spans="1:35" ht="21" customHeight="1">
      <c r="A11" s="200"/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</row>
    <row r="12" spans="1:2" ht="21" customHeight="1">
      <c r="A12" s="66" t="s">
        <v>265</v>
      </c>
      <c r="B12" s="76"/>
    </row>
    <row r="13" spans="1:35" ht="21" customHeight="1">
      <c r="A13" s="66" t="s">
        <v>211</v>
      </c>
      <c r="B13" s="76"/>
      <c r="C13" s="10">
        <v>8611242</v>
      </c>
      <c r="D13" s="10"/>
      <c r="E13" s="10">
        <v>-2909249</v>
      </c>
      <c r="F13" s="10"/>
      <c r="G13" s="10">
        <v>57298909</v>
      </c>
      <c r="H13" s="10"/>
      <c r="I13" s="10">
        <v>3470021</v>
      </c>
      <c r="J13" s="10"/>
      <c r="K13" s="10">
        <v>3949783</v>
      </c>
      <c r="L13" s="10"/>
      <c r="M13" s="10">
        <v>-5159</v>
      </c>
      <c r="N13" s="10"/>
      <c r="O13" s="10">
        <v>929166</v>
      </c>
      <c r="P13" s="10"/>
      <c r="Q13" s="10">
        <v>82115694</v>
      </c>
      <c r="R13" s="10"/>
      <c r="S13" s="10">
        <v>13824515</v>
      </c>
      <c r="T13" s="10"/>
      <c r="U13" s="10">
        <v>-2819217</v>
      </c>
      <c r="V13" s="10"/>
      <c r="W13" s="10">
        <v>-11450507</v>
      </c>
      <c r="X13" s="10"/>
      <c r="Y13" s="10">
        <f>SUM(S13,U13,W13)</f>
        <v>-445209</v>
      </c>
      <c r="Z13" s="10"/>
      <c r="AA13" s="53">
        <f>+C13+E13+G13+I13+K13+M13+O13+Q13+Y13</f>
        <v>153015198</v>
      </c>
      <c r="AB13" s="10"/>
      <c r="AC13" s="10">
        <v>15000000</v>
      </c>
      <c r="AD13" s="10"/>
      <c r="AE13" s="10">
        <v>168015198</v>
      </c>
      <c r="AF13" s="10"/>
      <c r="AG13" s="10">
        <v>58626658</v>
      </c>
      <c r="AH13" s="10"/>
      <c r="AI13" s="201">
        <f>SUM(AE13:AG13)</f>
        <v>226641856</v>
      </c>
    </row>
    <row r="14" spans="1:35" ht="21" customHeight="1">
      <c r="A14" s="45" t="s">
        <v>329</v>
      </c>
      <c r="B14" s="7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44"/>
      <c r="AF14" s="23"/>
      <c r="AG14" s="23"/>
      <c r="AH14" s="23"/>
      <c r="AI14" s="23"/>
    </row>
    <row r="15" spans="1:35" ht="21" customHeight="1">
      <c r="A15" s="103" t="s">
        <v>304</v>
      </c>
      <c r="B15" s="7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11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44"/>
      <c r="AF15" s="23"/>
      <c r="AG15" s="23"/>
      <c r="AH15" s="23"/>
      <c r="AI15" s="23"/>
    </row>
    <row r="16" spans="1:35" ht="21" customHeight="1">
      <c r="A16" s="46" t="s">
        <v>262</v>
      </c>
      <c r="B16" s="46"/>
      <c r="C16" s="204">
        <v>0</v>
      </c>
      <c r="D16" s="205"/>
      <c r="E16" s="204">
        <v>0</v>
      </c>
      <c r="F16" s="206"/>
      <c r="G16" s="204">
        <v>0</v>
      </c>
      <c r="H16" s="203"/>
      <c r="I16" s="204">
        <v>0</v>
      </c>
      <c r="J16" s="205"/>
      <c r="K16" s="204">
        <v>0</v>
      </c>
      <c r="L16" s="206"/>
      <c r="M16" s="204">
        <v>0</v>
      </c>
      <c r="N16" s="206"/>
      <c r="O16" s="204">
        <v>0</v>
      </c>
      <c r="P16" s="206"/>
      <c r="Q16" s="204">
        <v>-4911692</v>
      </c>
      <c r="R16" s="205"/>
      <c r="S16" s="204">
        <v>0</v>
      </c>
      <c r="T16" s="205"/>
      <c r="U16" s="204">
        <v>0</v>
      </c>
      <c r="V16" s="207"/>
      <c r="W16" s="204">
        <v>0</v>
      </c>
      <c r="X16" s="205"/>
      <c r="Y16" s="204">
        <f>SUM(S16,U16,W16)</f>
        <v>0</v>
      </c>
      <c r="Z16" s="206"/>
      <c r="AA16" s="227">
        <f>+C16+E16+G16+I16+K16+M16+O16+Q16+Y16</f>
        <v>-4911692</v>
      </c>
      <c r="AB16" s="206"/>
      <c r="AC16" s="204">
        <v>0</v>
      </c>
      <c r="AD16" s="206"/>
      <c r="AE16" s="133">
        <f>SUM(AA16:AC16)</f>
        <v>-4911692</v>
      </c>
      <c r="AF16" s="208"/>
      <c r="AG16" s="209">
        <v>-1722612</v>
      </c>
      <c r="AH16" s="208"/>
      <c r="AI16" s="203">
        <f>SUM(AE16:AG16)</f>
        <v>-6634304</v>
      </c>
    </row>
    <row r="17" spans="1:35" ht="21" customHeight="1">
      <c r="A17" s="103" t="s">
        <v>228</v>
      </c>
      <c r="B17" s="51"/>
      <c r="C17" s="109">
        <f>SUM(C16:C16)</f>
        <v>0</v>
      </c>
      <c r="D17" s="107"/>
      <c r="E17" s="109">
        <f>SUM(E16:E16)</f>
        <v>0</v>
      </c>
      <c r="F17" s="108"/>
      <c r="G17" s="109">
        <f>SUM(G16:G16)</f>
        <v>0</v>
      </c>
      <c r="H17" s="111"/>
      <c r="I17" s="109">
        <f>SUM(I16:I16)</f>
        <v>0</v>
      </c>
      <c r="J17" s="107"/>
      <c r="K17" s="109">
        <f>SUM(K16:K16)</f>
        <v>0</v>
      </c>
      <c r="L17" s="108"/>
      <c r="M17" s="109">
        <f>SUM(M16:M16)</f>
        <v>0</v>
      </c>
      <c r="N17" s="108"/>
      <c r="O17" s="109">
        <f>SUM(O16:O16)</f>
        <v>0</v>
      </c>
      <c r="P17" s="108"/>
      <c r="Q17" s="109">
        <f>SUM(Q16:Q16)</f>
        <v>-4911692</v>
      </c>
      <c r="R17" s="107"/>
      <c r="S17" s="109">
        <f>SUM(S16:S16)</f>
        <v>0</v>
      </c>
      <c r="T17" s="107"/>
      <c r="U17" s="109">
        <f>SUM(U16:U16)</f>
        <v>0</v>
      </c>
      <c r="V17" s="102"/>
      <c r="W17" s="109">
        <f>SUM(W16:W16)</f>
        <v>0</v>
      </c>
      <c r="X17" s="107"/>
      <c r="Y17" s="109">
        <f>SUM(S17,U17,W17)</f>
        <v>0</v>
      </c>
      <c r="Z17" s="108"/>
      <c r="AA17" s="210">
        <f>Y17+SUM(C17:Q17)</f>
        <v>-4911692</v>
      </c>
      <c r="AB17" s="108"/>
      <c r="AC17" s="109">
        <f>SUM(AC16:AC16)</f>
        <v>0</v>
      </c>
      <c r="AD17" s="108"/>
      <c r="AE17" s="125">
        <f>SUM(AA17:AC17)</f>
        <v>-4911692</v>
      </c>
      <c r="AF17" s="54"/>
      <c r="AG17" s="109">
        <f>SUM(AG16:AG16)</f>
        <v>-1722612</v>
      </c>
      <c r="AH17" s="54"/>
      <c r="AI17" s="210">
        <f>SUM(AE17:AG17)</f>
        <v>-6634304</v>
      </c>
    </row>
    <row r="18" spans="1:35" ht="21" customHeight="1">
      <c r="A18" s="77" t="s">
        <v>187</v>
      </c>
      <c r="B18" s="51"/>
      <c r="C18" s="108"/>
      <c r="D18" s="107"/>
      <c r="E18" s="108"/>
      <c r="F18" s="108"/>
      <c r="G18" s="108"/>
      <c r="H18" s="108"/>
      <c r="I18" s="108"/>
      <c r="J18" s="107"/>
      <c r="K18" s="108"/>
      <c r="L18" s="108"/>
      <c r="M18" s="108"/>
      <c r="N18" s="108"/>
      <c r="O18" s="108"/>
      <c r="P18" s="108"/>
      <c r="Q18" s="108"/>
      <c r="R18" s="107"/>
      <c r="S18" s="108"/>
      <c r="T18" s="107"/>
      <c r="U18" s="108"/>
      <c r="V18" s="102"/>
      <c r="W18" s="108"/>
      <c r="X18" s="107"/>
      <c r="Y18" s="108"/>
      <c r="Z18" s="108"/>
      <c r="AA18" s="108"/>
      <c r="AB18" s="108"/>
      <c r="AC18" s="108"/>
      <c r="AD18" s="108"/>
      <c r="AE18" s="108"/>
      <c r="AF18" s="54"/>
      <c r="AG18" s="110"/>
      <c r="AH18" s="54"/>
      <c r="AI18" s="53"/>
    </row>
    <row r="19" spans="1:35" ht="21" customHeight="1">
      <c r="A19" s="46" t="s">
        <v>230</v>
      </c>
      <c r="B19" s="51"/>
      <c r="C19" s="203"/>
      <c r="D19" s="105"/>
      <c r="E19" s="203"/>
      <c r="F19" s="105"/>
      <c r="G19" s="203"/>
      <c r="H19" s="133"/>
      <c r="I19" s="203"/>
      <c r="J19" s="107"/>
      <c r="K19" s="203"/>
      <c r="L19" s="105"/>
      <c r="M19" s="203"/>
      <c r="N19" s="105"/>
      <c r="O19" s="203"/>
      <c r="P19" s="133"/>
      <c r="Q19" s="203"/>
      <c r="R19" s="133"/>
      <c r="S19" s="203"/>
      <c r="T19" s="105"/>
      <c r="U19" s="203"/>
      <c r="V19" s="105"/>
      <c r="W19" s="203"/>
      <c r="X19" s="133"/>
      <c r="Y19" s="203"/>
      <c r="Z19" s="108"/>
      <c r="AA19" s="203"/>
      <c r="AB19" s="108"/>
      <c r="AC19" s="211"/>
      <c r="AD19" s="108"/>
      <c r="AE19" s="211"/>
      <c r="AF19" s="54"/>
      <c r="AG19" s="101"/>
      <c r="AH19" s="54"/>
      <c r="AI19" s="203"/>
    </row>
    <row r="20" spans="1:35" ht="21" customHeight="1">
      <c r="A20" s="46" t="s">
        <v>231</v>
      </c>
      <c r="B20" s="51"/>
      <c r="C20" s="203">
        <v>0</v>
      </c>
      <c r="D20" s="105"/>
      <c r="E20" s="203">
        <v>0</v>
      </c>
      <c r="F20" s="105"/>
      <c r="G20" s="203">
        <v>0</v>
      </c>
      <c r="H20" s="133"/>
      <c r="I20" s="203">
        <v>0</v>
      </c>
      <c r="J20" s="107"/>
      <c r="K20" s="203">
        <v>-174264</v>
      </c>
      <c r="L20" s="108"/>
      <c r="M20" s="203">
        <v>0</v>
      </c>
      <c r="N20" s="105"/>
      <c r="O20" s="203">
        <v>0</v>
      </c>
      <c r="P20" s="105"/>
      <c r="Q20" s="203">
        <v>5692</v>
      </c>
      <c r="R20" s="133"/>
      <c r="S20" s="203">
        <v>0</v>
      </c>
      <c r="T20" s="108"/>
      <c r="U20" s="203">
        <v>0</v>
      </c>
      <c r="V20" s="105"/>
      <c r="W20" s="203">
        <v>249158</v>
      </c>
      <c r="X20" s="108"/>
      <c r="Y20" s="203">
        <f>SUM(S20,U20,W20)</f>
        <v>249158</v>
      </c>
      <c r="Z20" s="108"/>
      <c r="AA20" s="203">
        <f>Y20+SUM(C20:Q20)</f>
        <v>80586</v>
      </c>
      <c r="AB20" s="108"/>
      <c r="AC20" s="203">
        <v>0</v>
      </c>
      <c r="AD20" s="108"/>
      <c r="AE20" s="211">
        <f>SUM(C20:Q20)+Y20</f>
        <v>80586</v>
      </c>
      <c r="AF20" s="50"/>
      <c r="AG20" s="101">
        <v>-5969831</v>
      </c>
      <c r="AH20" s="50"/>
      <c r="AI20" s="203">
        <f>SUM(AE20:AG20)</f>
        <v>-5889245</v>
      </c>
    </row>
    <row r="21" spans="1:35" ht="21" customHeight="1">
      <c r="A21" s="46" t="s">
        <v>263</v>
      </c>
      <c r="B21" s="51"/>
      <c r="C21" s="203">
        <v>0</v>
      </c>
      <c r="D21" s="105"/>
      <c r="E21" s="203">
        <v>0</v>
      </c>
      <c r="F21" s="105"/>
      <c r="G21" s="203">
        <v>0</v>
      </c>
      <c r="H21" s="133"/>
      <c r="I21" s="203">
        <v>0</v>
      </c>
      <c r="J21" s="107"/>
      <c r="K21" s="133">
        <v>39872</v>
      </c>
      <c r="L21" s="108"/>
      <c r="M21" s="203">
        <v>0</v>
      </c>
      <c r="N21" s="105"/>
      <c r="O21" s="203">
        <v>0</v>
      </c>
      <c r="P21" s="105"/>
      <c r="Q21" s="133">
        <v>0</v>
      </c>
      <c r="R21" s="133"/>
      <c r="S21" s="133">
        <v>0</v>
      </c>
      <c r="T21" s="108"/>
      <c r="U21" s="203">
        <v>0</v>
      </c>
      <c r="V21" s="105"/>
      <c r="W21" s="211">
        <v>0</v>
      </c>
      <c r="X21" s="108"/>
      <c r="Y21" s="203">
        <f>SUM(S21,U21,W21)</f>
        <v>0</v>
      </c>
      <c r="Z21" s="108"/>
      <c r="AA21" s="203">
        <f>Y21+SUM(C21:Q21)</f>
        <v>39872</v>
      </c>
      <c r="AB21" s="108"/>
      <c r="AC21" s="203">
        <v>0</v>
      </c>
      <c r="AD21" s="108"/>
      <c r="AE21" s="211">
        <f>SUM(C21:Q21)+Y21</f>
        <v>39872</v>
      </c>
      <c r="AF21" s="50"/>
      <c r="AG21" s="101">
        <v>0</v>
      </c>
      <c r="AH21" s="50"/>
      <c r="AI21" s="203">
        <f>SUM(AE21:AG21)</f>
        <v>39872</v>
      </c>
    </row>
    <row r="22" spans="1:35" ht="21" customHeight="1">
      <c r="A22" s="46" t="s">
        <v>167</v>
      </c>
      <c r="B22" s="51"/>
      <c r="C22" s="203">
        <v>0</v>
      </c>
      <c r="D22" s="105"/>
      <c r="E22" s="203">
        <v>0</v>
      </c>
      <c r="F22" s="105"/>
      <c r="G22" s="203">
        <v>0</v>
      </c>
      <c r="H22" s="133"/>
      <c r="I22" s="203">
        <v>0</v>
      </c>
      <c r="J22" s="107"/>
      <c r="K22" s="203">
        <v>0</v>
      </c>
      <c r="L22" s="108"/>
      <c r="M22" s="203">
        <v>0</v>
      </c>
      <c r="N22" s="105"/>
      <c r="O22" s="203">
        <v>0</v>
      </c>
      <c r="P22" s="105"/>
      <c r="Q22" s="203">
        <v>0</v>
      </c>
      <c r="R22" s="133"/>
      <c r="S22" s="203">
        <v>0</v>
      </c>
      <c r="T22" s="108"/>
      <c r="U22" s="203">
        <v>0</v>
      </c>
      <c r="V22" s="102"/>
      <c r="W22" s="203">
        <v>0</v>
      </c>
      <c r="X22" s="133"/>
      <c r="Y22" s="203">
        <f>SUM(S22,U22,W22)</f>
        <v>0</v>
      </c>
      <c r="Z22" s="108"/>
      <c r="AA22" s="203">
        <f>Y22+SUM(C22:Q22)</f>
        <v>0</v>
      </c>
      <c r="AB22" s="108"/>
      <c r="AC22" s="204">
        <v>0</v>
      </c>
      <c r="AD22" s="108"/>
      <c r="AE22" s="211">
        <f>SUM(C22:Q22)+Y22</f>
        <v>0</v>
      </c>
      <c r="AF22" s="54"/>
      <c r="AG22" s="133">
        <v>117366</v>
      </c>
      <c r="AH22" s="54"/>
      <c r="AI22" s="133">
        <f>SUM(AE22:AG22)</f>
        <v>117366</v>
      </c>
    </row>
    <row r="23" spans="1:35" ht="21" customHeight="1">
      <c r="A23" s="78" t="s">
        <v>95</v>
      </c>
      <c r="B23" s="51"/>
      <c r="C23" s="164"/>
      <c r="D23" s="50"/>
      <c r="E23" s="164"/>
      <c r="F23" s="108"/>
      <c r="G23" s="164"/>
      <c r="H23" s="108"/>
      <c r="I23" s="164" t="s">
        <v>50</v>
      </c>
      <c r="J23" s="50"/>
      <c r="K23" s="164"/>
      <c r="L23" s="108"/>
      <c r="M23" s="164"/>
      <c r="N23" s="108"/>
      <c r="O23" s="164"/>
      <c r="P23" s="108"/>
      <c r="Q23" s="164"/>
      <c r="R23" s="50"/>
      <c r="S23" s="164"/>
      <c r="T23" s="50"/>
      <c r="U23" s="164"/>
      <c r="V23" s="48"/>
      <c r="W23" s="164"/>
      <c r="X23" s="50"/>
      <c r="Y23" s="164"/>
      <c r="Z23" s="50"/>
      <c r="AA23" s="212"/>
      <c r="AB23" s="50"/>
      <c r="AC23" s="50"/>
      <c r="AD23" s="50"/>
      <c r="AE23" s="165"/>
      <c r="AF23" s="50"/>
      <c r="AG23" s="165"/>
      <c r="AH23" s="50"/>
      <c r="AI23" s="165"/>
    </row>
    <row r="24" spans="1:35" ht="21" customHeight="1">
      <c r="A24" s="78" t="s">
        <v>146</v>
      </c>
      <c r="B24" s="51"/>
      <c r="C24" s="109">
        <f>SUM(C19:C22)</f>
        <v>0</v>
      </c>
      <c r="D24" s="107"/>
      <c r="E24" s="109">
        <f>SUM(E19:E22)</f>
        <v>0</v>
      </c>
      <c r="F24" s="108"/>
      <c r="G24" s="109">
        <f>SUM(G19:G22)</f>
        <v>0</v>
      </c>
      <c r="H24" s="111"/>
      <c r="I24" s="109">
        <f>SUM(I19:I22)</f>
        <v>0</v>
      </c>
      <c r="J24" s="107"/>
      <c r="K24" s="109">
        <f>SUM(K19:K22)</f>
        <v>-134392</v>
      </c>
      <c r="L24" s="108"/>
      <c r="M24" s="109">
        <f>SUM(M19:M22)</f>
        <v>0</v>
      </c>
      <c r="N24" s="108"/>
      <c r="O24" s="109">
        <f>SUM(O19:O22)</f>
        <v>0</v>
      </c>
      <c r="P24" s="108"/>
      <c r="Q24" s="109">
        <f>SUM(Q19:Q22)</f>
        <v>5692</v>
      </c>
      <c r="R24" s="107"/>
      <c r="S24" s="109">
        <f>SUM(S19:S22)</f>
        <v>0</v>
      </c>
      <c r="T24" s="107"/>
      <c r="U24" s="109">
        <f>SUM(U19:U22)</f>
        <v>0</v>
      </c>
      <c r="V24" s="102"/>
      <c r="W24" s="109">
        <f>SUM(W19:W22)</f>
        <v>249158</v>
      </c>
      <c r="X24" s="107"/>
      <c r="Y24" s="109">
        <f>SUM(S24,U24,W24)</f>
        <v>249158</v>
      </c>
      <c r="Z24" s="108"/>
      <c r="AA24" s="109">
        <f>SUM(AA19:AA22)</f>
        <v>120458</v>
      </c>
      <c r="AB24" s="108"/>
      <c r="AC24" s="109">
        <v>0</v>
      </c>
      <c r="AD24" s="108"/>
      <c r="AE24" s="109">
        <f>SUM(AE19:AE22)</f>
        <v>120458</v>
      </c>
      <c r="AF24" s="54"/>
      <c r="AG24" s="109">
        <f>SUM(AG19:AG22)</f>
        <v>-5852465</v>
      </c>
      <c r="AH24" s="54"/>
      <c r="AI24" s="109">
        <f>SUM(AE24:AG24)</f>
        <v>-5732007</v>
      </c>
    </row>
    <row r="25" spans="1:35" ht="21" customHeight="1">
      <c r="A25" s="51" t="s">
        <v>330</v>
      </c>
      <c r="B25" s="51"/>
      <c r="C25" s="109">
        <f>SUM(C17,C24)</f>
        <v>0</v>
      </c>
      <c r="D25" s="50"/>
      <c r="E25" s="109">
        <f>SUM(E17,E24)</f>
        <v>0</v>
      </c>
      <c r="F25" s="108"/>
      <c r="G25" s="109">
        <f>SUM(G17,G24)</f>
        <v>0</v>
      </c>
      <c r="H25" s="111"/>
      <c r="I25" s="109">
        <f>SUM(I17,I24)</f>
        <v>0</v>
      </c>
      <c r="J25" s="50"/>
      <c r="K25" s="109">
        <f>SUM(K17,K24)</f>
        <v>-134392</v>
      </c>
      <c r="L25" s="108"/>
      <c r="M25" s="109">
        <f>SUM(,M24)</f>
        <v>0</v>
      </c>
      <c r="N25" s="108"/>
      <c r="O25" s="109">
        <f>SUM(O17,O24)</f>
        <v>0</v>
      </c>
      <c r="P25" s="108"/>
      <c r="Q25" s="109">
        <f>SUM(Q17,Q24)</f>
        <v>-4906000</v>
      </c>
      <c r="R25" s="50"/>
      <c r="S25" s="109">
        <f>SUM(S17,S24)</f>
        <v>0</v>
      </c>
      <c r="T25" s="50"/>
      <c r="U25" s="109">
        <f>SUM(U17,U24)</f>
        <v>0</v>
      </c>
      <c r="V25" s="48"/>
      <c r="W25" s="109">
        <f>SUM(W17,W24)</f>
        <v>249158</v>
      </c>
      <c r="X25" s="50"/>
      <c r="Y25" s="109">
        <f>SUM(S25,U25,W25)</f>
        <v>249158</v>
      </c>
      <c r="Z25" s="50"/>
      <c r="AA25" s="109">
        <f>Y25+SUM(C25:Q25)</f>
        <v>-4791234</v>
      </c>
      <c r="AB25" s="50"/>
      <c r="AC25" s="109">
        <v>0</v>
      </c>
      <c r="AD25" s="50"/>
      <c r="AE25" s="109">
        <f>SUM(AA25:AC25)</f>
        <v>-4791234</v>
      </c>
      <c r="AF25" s="50"/>
      <c r="AG25" s="109">
        <f>SUM(AG17,AG24)</f>
        <v>-7575077</v>
      </c>
      <c r="AH25" s="50"/>
      <c r="AI25" s="109">
        <f>SUM(AE25:AG25)</f>
        <v>-12366311</v>
      </c>
    </row>
    <row r="26" spans="1:35" ht="21" customHeight="1">
      <c r="A26" s="51" t="s">
        <v>160</v>
      </c>
      <c r="B26" s="51"/>
      <c r="C26" s="108"/>
      <c r="D26" s="50"/>
      <c r="E26" s="108"/>
      <c r="F26" s="108"/>
      <c r="G26" s="108"/>
      <c r="H26" s="108"/>
      <c r="I26" s="108"/>
      <c r="J26" s="50"/>
      <c r="K26" s="108"/>
      <c r="L26" s="108"/>
      <c r="M26" s="108"/>
      <c r="N26" s="108"/>
      <c r="O26" s="108"/>
      <c r="P26" s="108"/>
      <c r="Q26" s="108"/>
      <c r="R26" s="50"/>
      <c r="S26" s="108"/>
      <c r="T26" s="50"/>
      <c r="U26" s="108"/>
      <c r="V26" s="48"/>
      <c r="W26" s="108"/>
      <c r="X26" s="50"/>
      <c r="Y26" s="108"/>
      <c r="Z26" s="50"/>
      <c r="AA26" s="212"/>
      <c r="AB26" s="50"/>
      <c r="AC26" s="50"/>
      <c r="AD26" s="50"/>
      <c r="AE26" s="50"/>
      <c r="AF26" s="50"/>
      <c r="AG26" s="53"/>
      <c r="AH26" s="50"/>
      <c r="AI26" s="53"/>
    </row>
    <row r="27" spans="1:35" ht="21" customHeight="1">
      <c r="A27" s="46" t="s">
        <v>96</v>
      </c>
      <c r="B27" s="46"/>
      <c r="C27" s="203">
        <v>0</v>
      </c>
      <c r="D27" s="206"/>
      <c r="E27" s="203">
        <v>0</v>
      </c>
      <c r="F27" s="206"/>
      <c r="G27" s="203">
        <v>0</v>
      </c>
      <c r="H27" s="203"/>
      <c r="I27" s="203">
        <v>0</v>
      </c>
      <c r="J27" s="203"/>
      <c r="K27" s="203">
        <v>0</v>
      </c>
      <c r="L27" s="203"/>
      <c r="M27" s="203">
        <v>0</v>
      </c>
      <c r="N27" s="203"/>
      <c r="O27" s="203">
        <v>0</v>
      </c>
      <c r="P27" s="203"/>
      <c r="Q27" s="203">
        <v>13854512</v>
      </c>
      <c r="R27" s="203"/>
      <c r="S27" s="203">
        <v>0</v>
      </c>
      <c r="T27" s="203"/>
      <c r="U27" s="203">
        <v>0</v>
      </c>
      <c r="V27" s="203"/>
      <c r="W27" s="203">
        <v>0</v>
      </c>
      <c r="X27" s="203"/>
      <c r="Y27" s="203">
        <f>SUM(S27,U27,W27)</f>
        <v>0</v>
      </c>
      <c r="Z27" s="108"/>
      <c r="AA27" s="203">
        <f>Y27+SUM(C27:Q27)</f>
        <v>13854512</v>
      </c>
      <c r="AB27" s="203"/>
      <c r="AC27" s="203">
        <v>0</v>
      </c>
      <c r="AD27" s="203"/>
      <c r="AE27" s="203">
        <f>SUM(AA27:AC27)</f>
        <v>13854512</v>
      </c>
      <c r="AF27" s="203"/>
      <c r="AG27" s="203">
        <v>4318551</v>
      </c>
      <c r="AH27" s="203"/>
      <c r="AI27" s="203">
        <f>SUM(AE27:AG27)</f>
        <v>18173063</v>
      </c>
    </row>
    <row r="28" spans="1:35" ht="21" customHeight="1">
      <c r="A28" s="46" t="s">
        <v>97</v>
      </c>
      <c r="B28" s="46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4"/>
      <c r="R28" s="47"/>
      <c r="S28" s="105"/>
      <c r="T28" s="105"/>
      <c r="U28" s="105"/>
      <c r="V28" s="173"/>
      <c r="W28" s="105"/>
      <c r="X28" s="105"/>
      <c r="Y28" s="105"/>
      <c r="Z28" s="47"/>
      <c r="AA28" s="47"/>
      <c r="AB28" s="47"/>
      <c r="AC28" s="47"/>
      <c r="AD28" s="47"/>
      <c r="AE28" s="47"/>
      <c r="AF28" s="47"/>
      <c r="AG28" s="133"/>
      <c r="AH28" s="47"/>
      <c r="AI28" s="133"/>
    </row>
    <row r="29" spans="1:35" ht="21" customHeight="1">
      <c r="A29" s="46" t="s">
        <v>294</v>
      </c>
      <c r="B29" s="46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4"/>
      <c r="R29" s="47"/>
      <c r="S29" s="105"/>
      <c r="T29" s="105"/>
      <c r="U29" s="105"/>
      <c r="V29" s="173"/>
      <c r="W29" s="105"/>
      <c r="X29" s="105"/>
      <c r="Y29" s="105"/>
      <c r="Z29" s="47"/>
      <c r="AA29" s="47"/>
      <c r="AB29" s="47"/>
      <c r="AC29" s="47"/>
      <c r="AD29" s="47"/>
      <c r="AE29" s="47"/>
      <c r="AF29" s="47"/>
      <c r="AG29" s="133"/>
      <c r="AH29" s="47"/>
      <c r="AI29" s="133"/>
    </row>
    <row r="30" spans="1:35" ht="21" customHeight="1">
      <c r="A30" s="46" t="s">
        <v>189</v>
      </c>
      <c r="B30" s="46"/>
      <c r="C30" s="203">
        <v>0</v>
      </c>
      <c r="D30" s="206"/>
      <c r="E30" s="203">
        <v>0</v>
      </c>
      <c r="F30" s="206"/>
      <c r="G30" s="203">
        <v>0</v>
      </c>
      <c r="H30" s="203"/>
      <c r="I30" s="203">
        <v>0</v>
      </c>
      <c r="J30" s="206"/>
      <c r="K30" s="203">
        <v>0</v>
      </c>
      <c r="L30" s="206"/>
      <c r="M30" s="203">
        <v>0</v>
      </c>
      <c r="N30" s="206"/>
      <c r="O30" s="203">
        <v>0</v>
      </c>
      <c r="P30" s="206"/>
      <c r="Q30" s="213">
        <v>-1127</v>
      </c>
      <c r="R30" s="214"/>
      <c r="S30" s="203">
        <v>0</v>
      </c>
      <c r="T30" s="203"/>
      <c r="U30" s="203">
        <v>0</v>
      </c>
      <c r="V30" s="203"/>
      <c r="W30" s="203">
        <v>0</v>
      </c>
      <c r="X30" s="203"/>
      <c r="Y30" s="203">
        <f>SUM(S30,U30,W30)</f>
        <v>0</v>
      </c>
      <c r="Z30" s="108"/>
      <c r="AA30" s="203">
        <f>Y30+SUM(C30:Q30)</f>
        <v>-1127</v>
      </c>
      <c r="AB30" s="214"/>
      <c r="AC30" s="203">
        <v>0</v>
      </c>
      <c r="AD30" s="214"/>
      <c r="AE30" s="203">
        <f>SUM(AA30:AC30)</f>
        <v>-1127</v>
      </c>
      <c r="AF30" s="214"/>
      <c r="AG30" s="203">
        <v>-2918</v>
      </c>
      <c r="AH30" s="214"/>
      <c r="AI30" s="203">
        <f>SUM(AE30:AG30)</f>
        <v>-4045</v>
      </c>
    </row>
    <row r="31" spans="1:35" ht="21" customHeight="1">
      <c r="A31" s="46" t="s">
        <v>115</v>
      </c>
      <c r="B31" s="46"/>
      <c r="C31" s="133">
        <v>0</v>
      </c>
      <c r="D31" s="105"/>
      <c r="E31" s="133">
        <v>0</v>
      </c>
      <c r="F31" s="105"/>
      <c r="G31" s="133">
        <v>0</v>
      </c>
      <c r="H31" s="133"/>
      <c r="I31" s="133">
        <v>0</v>
      </c>
      <c r="J31" s="105"/>
      <c r="K31" s="133">
        <v>0</v>
      </c>
      <c r="L31" s="105"/>
      <c r="M31" s="133">
        <v>0</v>
      </c>
      <c r="N31" s="105"/>
      <c r="O31" s="133">
        <v>0</v>
      </c>
      <c r="P31" s="105"/>
      <c r="Q31" s="133">
        <v>0</v>
      </c>
      <c r="R31" s="105"/>
      <c r="S31" s="133">
        <v>-96</v>
      </c>
      <c r="T31" s="105"/>
      <c r="U31" s="133">
        <v>-413554</v>
      </c>
      <c r="V31" s="83"/>
      <c r="W31" s="101">
        <v>-10602911</v>
      </c>
      <c r="X31" s="47"/>
      <c r="Y31" s="203">
        <f>SUM(S31,U31,W31)</f>
        <v>-11016561</v>
      </c>
      <c r="Z31" s="108"/>
      <c r="AA31" s="203">
        <f>Y31+SUM(C31:Q31)</f>
        <v>-11016561</v>
      </c>
      <c r="AB31" s="47"/>
      <c r="AC31" s="133">
        <v>0</v>
      </c>
      <c r="AD31" s="47"/>
      <c r="AE31" s="133">
        <f>SUM(AA31:AC31)</f>
        <v>-11016561</v>
      </c>
      <c r="AF31" s="47"/>
      <c r="AG31" s="101">
        <v>-2399941</v>
      </c>
      <c r="AH31" s="47"/>
      <c r="AI31" s="203">
        <f>SUM(AE31:AG31)</f>
        <v>-13416502</v>
      </c>
    </row>
    <row r="32" spans="1:35" ht="21" customHeight="1">
      <c r="A32" s="51" t="s">
        <v>161</v>
      </c>
      <c r="B32" s="51"/>
      <c r="C32" s="125">
        <f>SUM(C26:C31)</f>
        <v>0</v>
      </c>
      <c r="D32" s="108"/>
      <c r="E32" s="125">
        <f>SUM(E26:E31)</f>
        <v>0</v>
      </c>
      <c r="F32" s="108"/>
      <c r="G32" s="125">
        <f>SUM(G26:G31)</f>
        <v>0</v>
      </c>
      <c r="H32" s="111"/>
      <c r="I32" s="125">
        <f>SUM(I26:I31)</f>
        <v>0</v>
      </c>
      <c r="J32" s="108"/>
      <c r="K32" s="125">
        <f>SUM(K26:K31)</f>
        <v>0</v>
      </c>
      <c r="L32" s="108"/>
      <c r="M32" s="125">
        <f>SUM(M26:M31)</f>
        <v>0</v>
      </c>
      <c r="N32" s="108"/>
      <c r="O32" s="125">
        <f>SUM(O26:O31)</f>
        <v>0</v>
      </c>
      <c r="P32" s="108"/>
      <c r="Q32" s="125">
        <f>SUM(Q26:Q31)</f>
        <v>13853385</v>
      </c>
      <c r="R32" s="52"/>
      <c r="S32" s="125">
        <f>SUM(S26:S31)</f>
        <v>-96</v>
      </c>
      <c r="T32" s="108"/>
      <c r="U32" s="125">
        <f>SUM(U26:U31)</f>
        <v>-413554</v>
      </c>
      <c r="V32" s="55"/>
      <c r="W32" s="125">
        <f>SUM(W26:W31)</f>
        <v>-10602911</v>
      </c>
      <c r="X32" s="52"/>
      <c r="Y32" s="125">
        <f>SUM(Y26:Y31)</f>
        <v>-11016561</v>
      </c>
      <c r="Z32" s="52"/>
      <c r="AA32" s="125">
        <f>Y32+SUM(C32:Q32)</f>
        <v>2836824</v>
      </c>
      <c r="AB32" s="52"/>
      <c r="AC32" s="125">
        <v>0</v>
      </c>
      <c r="AD32" s="52"/>
      <c r="AE32" s="125">
        <f>SUM(AA32:AC32)</f>
        <v>2836824</v>
      </c>
      <c r="AF32" s="52"/>
      <c r="AG32" s="125">
        <f>SUM(AG26:AG31)</f>
        <v>1915692</v>
      </c>
      <c r="AH32" s="52"/>
      <c r="AI32" s="125">
        <f>SUM(AE32:AG32)</f>
        <v>4752516</v>
      </c>
    </row>
    <row r="33" spans="1:35" ht="21" customHeight="1">
      <c r="A33" s="46" t="s">
        <v>246</v>
      </c>
      <c r="B33" s="137">
        <v>14</v>
      </c>
      <c r="C33" s="112">
        <v>0</v>
      </c>
      <c r="D33" s="105"/>
      <c r="E33" s="112">
        <v>0</v>
      </c>
      <c r="F33" s="105"/>
      <c r="G33" s="112">
        <v>0</v>
      </c>
      <c r="H33" s="133"/>
      <c r="I33" s="112">
        <v>0</v>
      </c>
      <c r="J33" s="105"/>
      <c r="K33" s="112">
        <v>0</v>
      </c>
      <c r="L33" s="105"/>
      <c r="M33" s="112">
        <v>0</v>
      </c>
      <c r="N33" s="105"/>
      <c r="O33" s="112">
        <v>0</v>
      </c>
      <c r="P33" s="105"/>
      <c r="Q33" s="112">
        <v>-619674</v>
      </c>
      <c r="R33" s="56"/>
      <c r="S33" s="112">
        <v>0</v>
      </c>
      <c r="T33" s="105"/>
      <c r="U33" s="112">
        <v>0</v>
      </c>
      <c r="V33" s="79"/>
      <c r="W33" s="112">
        <v>0</v>
      </c>
      <c r="X33" s="56"/>
      <c r="Y33" s="112">
        <v>0</v>
      </c>
      <c r="Z33" s="56"/>
      <c r="AA33" s="112">
        <f>Y33+SUM(C33:Q33)</f>
        <v>-619674</v>
      </c>
      <c r="AB33" s="56"/>
      <c r="AC33" s="112">
        <v>0</v>
      </c>
      <c r="AD33" s="56"/>
      <c r="AE33" s="112">
        <f>SUM(AA33:AC33)</f>
        <v>-619674</v>
      </c>
      <c r="AF33" s="56"/>
      <c r="AG33" s="112">
        <v>0</v>
      </c>
      <c r="AH33" s="56"/>
      <c r="AI33" s="204">
        <f>SUM(AE33:AG33)</f>
        <v>-619674</v>
      </c>
    </row>
    <row r="34" spans="1:35" ht="21" customHeight="1" thickBot="1">
      <c r="A34" s="76" t="s">
        <v>266</v>
      </c>
      <c r="B34" s="76"/>
      <c r="C34" s="166">
        <f>C13+C32+C25+C33</f>
        <v>8611242</v>
      </c>
      <c r="D34" s="53"/>
      <c r="E34" s="166">
        <f>E13+E32+E25+E33</f>
        <v>-2909249</v>
      </c>
      <c r="F34" s="53"/>
      <c r="G34" s="166">
        <f>G13+G32+G25+G33</f>
        <v>57298909</v>
      </c>
      <c r="H34" s="53"/>
      <c r="I34" s="166">
        <f>I13+I32+I25+I33</f>
        <v>3470021</v>
      </c>
      <c r="J34" s="53"/>
      <c r="K34" s="166">
        <f>K13+K32+K25+K33</f>
        <v>3815391</v>
      </c>
      <c r="L34" s="53"/>
      <c r="M34" s="166">
        <f>M13+M32+M25+M33</f>
        <v>-5159</v>
      </c>
      <c r="N34" s="53"/>
      <c r="O34" s="166">
        <f>O13+O32+O25+O33</f>
        <v>929166</v>
      </c>
      <c r="P34" s="53"/>
      <c r="Q34" s="166">
        <f>Q13+Q32+Q25+Q33</f>
        <v>90443405</v>
      </c>
      <c r="R34" s="53"/>
      <c r="S34" s="166">
        <f>S13+S32+S25+S33</f>
        <v>13824419</v>
      </c>
      <c r="T34" s="53"/>
      <c r="U34" s="166">
        <f>U13+U32+U25+U33</f>
        <v>-3232771</v>
      </c>
      <c r="V34" s="53"/>
      <c r="W34" s="166">
        <f>W13+W32+W25+W33</f>
        <v>-21804260</v>
      </c>
      <c r="X34" s="53"/>
      <c r="Y34" s="166">
        <f>Y13+Y32+Y25+Y33</f>
        <v>-11212612</v>
      </c>
      <c r="Z34" s="53"/>
      <c r="AA34" s="166">
        <f>AA13+AA32+AA25+AA33</f>
        <v>150441114</v>
      </c>
      <c r="AB34" s="53"/>
      <c r="AC34" s="166">
        <f>AC13+AC32+AC25+AC33</f>
        <v>15000000</v>
      </c>
      <c r="AD34" s="53"/>
      <c r="AE34" s="166">
        <f>AE13+AE32+AE25+AE33</f>
        <v>165441114</v>
      </c>
      <c r="AF34" s="53"/>
      <c r="AG34" s="166">
        <f>AG13+AG32+AG25+AG33</f>
        <v>52967273</v>
      </c>
      <c r="AH34" s="53"/>
      <c r="AI34" s="166">
        <f>AI13+AI32+AI25+AI33</f>
        <v>218408387</v>
      </c>
    </row>
    <row r="35" spans="1:35" ht="21" customHeight="1" thickTop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8"/>
      <c r="R35" s="225"/>
      <c r="S35" s="225"/>
      <c r="T35" s="225"/>
      <c r="U35" s="225"/>
      <c r="V35" s="225"/>
      <c r="W35" s="225"/>
      <c r="X35" s="225"/>
      <c r="Y35" s="225"/>
      <c r="Z35" s="225"/>
      <c r="AA35" s="228"/>
      <c r="AB35" s="225"/>
      <c r="AC35" s="225"/>
      <c r="AD35" s="225"/>
      <c r="AE35" s="225"/>
      <c r="AF35" s="225"/>
      <c r="AG35" s="225"/>
      <c r="AH35" s="225"/>
      <c r="AI35" s="225"/>
    </row>
    <row r="36" spans="1:35" ht="21" customHeight="1">
      <c r="A36" s="225"/>
      <c r="B36" s="225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37"/>
      <c r="T36" s="237"/>
      <c r="U36" s="237"/>
      <c r="V36" s="237"/>
      <c r="W36" s="237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</row>
    <row r="37" s="225" customFormat="1" ht="19.5" customHeight="1"/>
    <row r="38" spans="1:35" s="225" customFormat="1" ht="21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</row>
    <row r="39" spans="1:35" s="225" customFormat="1" ht="21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</row>
  </sheetData>
  <sheetProtection/>
  <mergeCells count="2">
    <mergeCell ref="C4:AI4"/>
    <mergeCell ref="S5:Y5"/>
  </mergeCells>
  <printOptions/>
  <pageMargins left="0.44" right="0.4" top="0.71" bottom="0.5" header="0.72" footer="0.5"/>
  <pageSetup firstPageNumber="14" useFirstPageNumber="1" fitToHeight="1" fitToWidth="1" horizontalDpi="600" verticalDpi="600" orientation="landscape" paperSize="9" scale="49"/>
  <headerFooter>
    <oddFooter>&amp;L  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48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22.5" customHeight="1"/>
  <cols>
    <col min="1" max="1" width="63.57421875" style="31" customWidth="1"/>
    <col min="2" max="2" width="8.8515625" style="31" customWidth="1"/>
    <col min="3" max="3" width="2.140625" style="31" customWidth="1"/>
    <col min="4" max="4" width="16.8515625" style="31" customWidth="1"/>
    <col min="5" max="5" width="2.140625" style="31" customWidth="1"/>
    <col min="6" max="6" width="16.8515625" style="31" customWidth="1"/>
    <col min="7" max="7" width="2.140625" style="31" customWidth="1"/>
    <col min="8" max="8" width="16.8515625" style="31" customWidth="1"/>
    <col min="9" max="9" width="2.140625" style="31" customWidth="1"/>
    <col min="10" max="10" width="16.8515625" style="31" customWidth="1"/>
    <col min="11" max="11" width="2.140625" style="31" customWidth="1"/>
    <col min="12" max="12" width="16.8515625" style="31" customWidth="1"/>
    <col min="13" max="13" width="2.140625" style="31" customWidth="1"/>
    <col min="14" max="14" width="16.8515625" style="31" customWidth="1"/>
    <col min="15" max="15" width="2.140625" style="31" customWidth="1"/>
    <col min="16" max="16" width="16.8515625" style="31" customWidth="1"/>
    <col min="17" max="17" width="2.140625" style="31" customWidth="1"/>
    <col min="18" max="18" width="16.8515625" style="31" customWidth="1"/>
    <col min="19" max="19" width="2.140625" style="31" customWidth="1"/>
    <col min="20" max="20" width="16.57421875" style="31" bestFit="1" customWidth="1"/>
    <col min="21" max="21" width="2.140625" style="31" customWidth="1"/>
    <col min="22" max="22" width="15.140625" style="31" customWidth="1"/>
    <col min="23" max="16384" width="9.140625" style="31" customWidth="1"/>
  </cols>
  <sheetData>
    <row r="1" spans="1:21" ht="24.75" customHeight="1">
      <c r="A1" s="178" t="s">
        <v>72</v>
      </c>
      <c r="B1" s="178"/>
      <c r="C1" s="178"/>
      <c r="D1" s="62"/>
      <c r="E1" s="178"/>
      <c r="G1" s="178"/>
      <c r="H1" s="178"/>
      <c r="I1" s="178"/>
      <c r="J1" s="178"/>
      <c r="K1" s="178"/>
      <c r="L1" s="178"/>
      <c r="M1" s="178"/>
      <c r="N1" s="178"/>
      <c r="O1" s="178"/>
      <c r="Q1" s="178"/>
      <c r="S1" s="178"/>
      <c r="T1" s="178"/>
      <c r="U1" s="178"/>
    </row>
    <row r="2" spans="1:21" ht="24.75" customHeight="1">
      <c r="A2" s="178" t="s">
        <v>159</v>
      </c>
      <c r="B2" s="178"/>
      <c r="C2" s="178"/>
      <c r="D2" s="62"/>
      <c r="E2" s="178"/>
      <c r="G2" s="178"/>
      <c r="H2" s="178"/>
      <c r="I2" s="178"/>
      <c r="J2" s="178"/>
      <c r="K2" s="178"/>
      <c r="L2" s="178"/>
      <c r="M2" s="178"/>
      <c r="N2" s="178"/>
      <c r="O2" s="178"/>
      <c r="Q2" s="178"/>
      <c r="S2" s="178"/>
      <c r="T2" s="178"/>
      <c r="U2" s="178"/>
    </row>
    <row r="3" spans="1:22" ht="21.75" customHeight="1">
      <c r="A3" s="142"/>
      <c r="B3" s="142"/>
      <c r="C3" s="142"/>
      <c r="D3" s="62"/>
      <c r="E3" s="142"/>
      <c r="F3" s="3"/>
      <c r="G3" s="142"/>
      <c r="H3" s="142"/>
      <c r="I3" s="142"/>
      <c r="J3" s="142"/>
      <c r="K3" s="142"/>
      <c r="L3" s="142"/>
      <c r="M3" s="142"/>
      <c r="N3" s="142"/>
      <c r="O3" s="142"/>
      <c r="P3" s="3"/>
      <c r="Q3" s="142"/>
      <c r="R3" s="3"/>
      <c r="S3" s="142"/>
      <c r="T3" s="142"/>
      <c r="U3" s="142"/>
      <c r="V3" s="38" t="s">
        <v>79</v>
      </c>
    </row>
    <row r="4" spans="1:22" ht="21.75" customHeight="1">
      <c r="A4" s="37"/>
      <c r="B4" s="37"/>
      <c r="C4" s="37"/>
      <c r="D4" s="245" t="s">
        <v>36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22" ht="21" customHeight="1">
      <c r="A5" s="37"/>
      <c r="B5" s="37"/>
      <c r="C5" s="37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253" t="s">
        <v>85</v>
      </c>
      <c r="Q5" s="253"/>
      <c r="R5" s="253"/>
      <c r="S5" s="64"/>
      <c r="T5" s="18"/>
      <c r="U5" s="64"/>
      <c r="V5" s="18"/>
    </row>
    <row r="6" spans="1:22" ht="21" customHeight="1">
      <c r="A6" s="37"/>
      <c r="B6" s="37"/>
      <c r="C6" s="37"/>
      <c r="D6" s="64"/>
      <c r="E6" s="64"/>
      <c r="F6" s="64"/>
      <c r="G6" s="64"/>
      <c r="H6" s="64"/>
      <c r="I6" s="64"/>
      <c r="J6" s="57" t="s">
        <v>35</v>
      </c>
      <c r="K6" s="64"/>
      <c r="L6" s="64"/>
      <c r="M6" s="64"/>
      <c r="N6" s="64"/>
      <c r="O6" s="64"/>
      <c r="P6" s="64"/>
      <c r="Q6" s="64"/>
      <c r="R6" s="57" t="s">
        <v>86</v>
      </c>
      <c r="S6" s="64"/>
      <c r="T6" s="18"/>
      <c r="U6" s="64"/>
      <c r="V6" s="18"/>
    </row>
    <row r="7" spans="1:22" ht="21" customHeight="1">
      <c r="A7" s="40"/>
      <c r="B7" s="40"/>
      <c r="C7" s="40"/>
      <c r="D7" s="40" t="s">
        <v>17</v>
      </c>
      <c r="E7" s="40"/>
      <c r="F7" s="40"/>
      <c r="G7" s="64"/>
      <c r="H7" s="64"/>
      <c r="I7" s="64"/>
      <c r="J7" s="75" t="s">
        <v>103</v>
      </c>
      <c r="K7" s="64"/>
      <c r="L7" s="64"/>
      <c r="M7" s="64"/>
      <c r="N7" s="143" t="s">
        <v>42</v>
      </c>
      <c r="O7" s="64"/>
      <c r="P7" s="19" t="s">
        <v>63</v>
      </c>
      <c r="Q7" s="19"/>
      <c r="R7" s="39" t="s">
        <v>87</v>
      </c>
      <c r="S7" s="40"/>
      <c r="T7" s="57" t="s">
        <v>175</v>
      </c>
      <c r="U7" s="40"/>
      <c r="V7" s="18"/>
    </row>
    <row r="8" spans="1:22" ht="21" customHeight="1">
      <c r="A8" s="40"/>
      <c r="B8" s="40"/>
      <c r="C8" s="40"/>
      <c r="D8" s="40" t="s">
        <v>48</v>
      </c>
      <c r="E8" s="40"/>
      <c r="F8" s="40" t="s">
        <v>24</v>
      </c>
      <c r="G8" s="40"/>
      <c r="H8" s="40"/>
      <c r="I8" s="40"/>
      <c r="J8" s="40" t="s">
        <v>104</v>
      </c>
      <c r="K8" s="40"/>
      <c r="L8" s="40" t="s">
        <v>65</v>
      </c>
      <c r="M8" s="40"/>
      <c r="N8" s="40" t="s">
        <v>30</v>
      </c>
      <c r="O8" s="40"/>
      <c r="P8" s="19" t="s">
        <v>45</v>
      </c>
      <c r="Q8" s="19"/>
      <c r="R8" s="40" t="s">
        <v>89</v>
      </c>
      <c r="S8" s="40"/>
      <c r="T8" s="39" t="s">
        <v>176</v>
      </c>
      <c r="U8" s="40"/>
      <c r="V8" s="40" t="s">
        <v>55</v>
      </c>
    </row>
    <row r="9" spans="1:22" ht="21" customHeight="1">
      <c r="A9" s="138"/>
      <c r="B9" s="122" t="s">
        <v>1</v>
      </c>
      <c r="C9" s="122"/>
      <c r="D9" s="42" t="s">
        <v>91</v>
      </c>
      <c r="E9" s="138"/>
      <c r="F9" s="42" t="s">
        <v>98</v>
      </c>
      <c r="G9" s="138"/>
      <c r="H9" s="28" t="s">
        <v>102</v>
      </c>
      <c r="I9" s="123"/>
      <c r="J9" s="42" t="s">
        <v>105</v>
      </c>
      <c r="K9" s="138"/>
      <c r="L9" s="42" t="s">
        <v>56</v>
      </c>
      <c r="M9" s="138"/>
      <c r="N9" s="42" t="s">
        <v>46</v>
      </c>
      <c r="O9" s="138"/>
      <c r="P9" s="20" t="s">
        <v>0</v>
      </c>
      <c r="Q9" s="19"/>
      <c r="R9" s="42" t="s">
        <v>16</v>
      </c>
      <c r="S9" s="138"/>
      <c r="T9" s="42" t="s">
        <v>177</v>
      </c>
      <c r="U9" s="138"/>
      <c r="V9" s="42" t="s">
        <v>25</v>
      </c>
    </row>
    <row r="10" spans="1:22" ht="22.5" customHeight="1">
      <c r="A10" s="76" t="s">
        <v>258</v>
      </c>
      <c r="B10" s="76"/>
      <c r="C10" s="2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2.5" customHeight="1">
      <c r="A11" s="124" t="s">
        <v>165</v>
      </c>
      <c r="B11" s="124"/>
      <c r="C11" s="27"/>
      <c r="D11" s="9">
        <v>7742942</v>
      </c>
      <c r="E11" s="9"/>
      <c r="F11" s="9">
        <v>35572855</v>
      </c>
      <c r="G11" s="9"/>
      <c r="H11" s="9">
        <v>3470021</v>
      </c>
      <c r="I11" s="9"/>
      <c r="J11" s="9">
        <v>490423</v>
      </c>
      <c r="K11" s="9"/>
      <c r="L11" s="9">
        <v>820666</v>
      </c>
      <c r="M11" s="9"/>
      <c r="N11" s="9">
        <v>41825530</v>
      </c>
      <c r="O11" s="9"/>
      <c r="P11" s="9">
        <v>2822384</v>
      </c>
      <c r="Q11" s="9"/>
      <c r="R11" s="9">
        <f>P11</f>
        <v>2822384</v>
      </c>
      <c r="S11" s="9"/>
      <c r="T11" s="101">
        <v>0</v>
      </c>
      <c r="U11" s="9"/>
      <c r="V11" s="9">
        <f>SUM((D11:N11),R11,T11)</f>
        <v>92744821</v>
      </c>
    </row>
    <row r="12" spans="1:22" ht="22.5" customHeight="1">
      <c r="A12" s="27" t="s">
        <v>329</v>
      </c>
      <c r="B12" s="27"/>
      <c r="C12" s="27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22.5" customHeight="1">
      <c r="A13" s="103" t="s">
        <v>259</v>
      </c>
      <c r="B13" s="103"/>
      <c r="C13" s="2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10"/>
      <c r="S13" s="21"/>
      <c r="T13" s="110"/>
      <c r="U13" s="21"/>
      <c r="V13" s="110"/>
    </row>
    <row r="14" spans="1:22" s="37" customFormat="1" ht="22.5" customHeight="1">
      <c r="A14" s="216" t="s">
        <v>260</v>
      </c>
      <c r="B14" s="217"/>
      <c r="C14" s="218"/>
      <c r="D14" s="101">
        <v>868300</v>
      </c>
      <c r="E14" s="132"/>
      <c r="F14" s="101">
        <v>20836027</v>
      </c>
      <c r="G14" s="132"/>
      <c r="H14" s="101">
        <v>0</v>
      </c>
      <c r="I14" s="104"/>
      <c r="J14" s="101">
        <v>0</v>
      </c>
      <c r="K14" s="132"/>
      <c r="L14" s="101">
        <v>0</v>
      </c>
      <c r="M14" s="132"/>
      <c r="N14" s="101">
        <v>0</v>
      </c>
      <c r="O14" s="132"/>
      <c r="P14" s="101">
        <v>0</v>
      </c>
      <c r="Q14" s="132"/>
      <c r="R14" s="101">
        <v>0</v>
      </c>
      <c r="S14" s="132"/>
      <c r="T14" s="101">
        <v>0</v>
      </c>
      <c r="U14" s="132"/>
      <c r="V14" s="101">
        <f>T14+R14+SUM(D14:N14)</f>
        <v>21704327</v>
      </c>
    </row>
    <row r="15" spans="1:22" ht="22.5" customHeight="1">
      <c r="A15" s="29" t="s">
        <v>262</v>
      </c>
      <c r="B15" s="130">
        <v>17</v>
      </c>
      <c r="C15" s="117"/>
      <c r="D15" s="106">
        <v>0</v>
      </c>
      <c r="E15" s="59"/>
      <c r="F15" s="106">
        <v>0</v>
      </c>
      <c r="G15" s="59"/>
      <c r="H15" s="106">
        <v>0</v>
      </c>
      <c r="I15" s="104"/>
      <c r="J15" s="106">
        <v>0</v>
      </c>
      <c r="K15" s="59"/>
      <c r="L15" s="106">
        <v>0</v>
      </c>
      <c r="M15" s="59"/>
      <c r="N15" s="106">
        <v>-7789945</v>
      </c>
      <c r="O15" s="59"/>
      <c r="P15" s="106">
        <v>0</v>
      </c>
      <c r="Q15" s="59"/>
      <c r="R15" s="106">
        <v>0</v>
      </c>
      <c r="S15" s="59"/>
      <c r="T15" s="106">
        <v>0</v>
      </c>
      <c r="U15" s="59"/>
      <c r="V15" s="101">
        <f>T15+R15+SUM(D15:N15)</f>
        <v>-7789945</v>
      </c>
    </row>
    <row r="16" spans="1:22" ht="22.5" customHeight="1">
      <c r="A16" s="7" t="s">
        <v>326</v>
      </c>
      <c r="B16" s="4"/>
      <c r="C16" s="27"/>
      <c r="D16" s="125">
        <f>SUM(D14:D15)</f>
        <v>868300</v>
      </c>
      <c r="E16" s="21"/>
      <c r="F16" s="125">
        <f>SUM(F14:F15)</f>
        <v>20836027</v>
      </c>
      <c r="G16" s="21"/>
      <c r="H16" s="125">
        <f>SUM(H14:H15)</f>
        <v>0</v>
      </c>
      <c r="I16" s="110"/>
      <c r="J16" s="125">
        <f>SUM(J14:J15)</f>
        <v>0</v>
      </c>
      <c r="K16" s="21"/>
      <c r="L16" s="125">
        <f>SUM(L14:L15)</f>
        <v>0</v>
      </c>
      <c r="M16" s="21"/>
      <c r="N16" s="125">
        <f>SUM(N14:N15)</f>
        <v>-7789945</v>
      </c>
      <c r="O16" s="21"/>
      <c r="P16" s="125">
        <f>SUM(P14:P15)</f>
        <v>0</v>
      </c>
      <c r="Q16" s="21"/>
      <c r="R16" s="125">
        <f>SUM(R14:R15)</f>
        <v>0</v>
      </c>
      <c r="S16" s="21"/>
      <c r="T16" s="125">
        <f>SUM(T14:T15)</f>
        <v>0</v>
      </c>
      <c r="U16" s="21"/>
      <c r="V16" s="125">
        <f>SUM(V14:V15)</f>
        <v>13914382</v>
      </c>
    </row>
    <row r="17" spans="1:22" ht="22.5" customHeight="1">
      <c r="A17" s="27" t="s">
        <v>330</v>
      </c>
      <c r="B17" s="27"/>
      <c r="C17" s="27"/>
      <c r="D17" s="109">
        <f>SUM(D16:D16)</f>
        <v>868300</v>
      </c>
      <c r="E17" s="21"/>
      <c r="F17" s="109">
        <f>SUM(F16:F16)</f>
        <v>20836027</v>
      </c>
      <c r="G17" s="21"/>
      <c r="H17" s="109">
        <f>SUM(H16:H16)</f>
        <v>0</v>
      </c>
      <c r="I17" s="23"/>
      <c r="J17" s="109">
        <f>SUM(J16:J16)</f>
        <v>0</v>
      </c>
      <c r="K17" s="21"/>
      <c r="L17" s="109">
        <f>SUM(L16:L16)</f>
        <v>0</v>
      </c>
      <c r="M17" s="21"/>
      <c r="N17" s="109">
        <f>SUM(N16:N16)</f>
        <v>-7789945</v>
      </c>
      <c r="O17" s="21"/>
      <c r="P17" s="109">
        <f>SUM(P16:P16)</f>
        <v>0</v>
      </c>
      <c r="Q17" s="23"/>
      <c r="R17" s="109">
        <f>SUM(R16:R16)</f>
        <v>0</v>
      </c>
      <c r="S17" s="23"/>
      <c r="T17" s="109">
        <f>SUM(T16:T16)</f>
        <v>0</v>
      </c>
      <c r="U17" s="23"/>
      <c r="V17" s="109">
        <f>SUM(V16:V16)</f>
        <v>13914382</v>
      </c>
    </row>
    <row r="18" spans="1:22" ht="22.5" customHeight="1">
      <c r="A18" s="27" t="s">
        <v>160</v>
      </c>
      <c r="B18" s="27"/>
      <c r="C18" s="27"/>
      <c r="D18" s="21"/>
      <c r="E18" s="21"/>
      <c r="F18" s="23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08"/>
      <c r="R18" s="21"/>
      <c r="S18" s="23"/>
      <c r="T18" s="110"/>
      <c r="U18" s="21"/>
      <c r="V18" s="110"/>
    </row>
    <row r="19" spans="1:22" ht="22.5" customHeight="1">
      <c r="A19" s="29" t="s">
        <v>96</v>
      </c>
      <c r="B19" s="29"/>
      <c r="C19" s="117"/>
      <c r="D19" s="106">
        <v>0</v>
      </c>
      <c r="E19" s="132"/>
      <c r="F19" s="106">
        <v>0</v>
      </c>
      <c r="G19" s="59"/>
      <c r="H19" s="106">
        <v>0</v>
      </c>
      <c r="I19" s="105"/>
      <c r="J19" s="106">
        <v>0</v>
      </c>
      <c r="K19" s="59"/>
      <c r="L19" s="106">
        <v>0</v>
      </c>
      <c r="M19" s="105"/>
      <c r="N19" s="106">
        <v>8595237</v>
      </c>
      <c r="O19" s="59"/>
      <c r="P19" s="106">
        <v>0</v>
      </c>
      <c r="Q19" s="105"/>
      <c r="R19" s="106">
        <v>0</v>
      </c>
      <c r="S19" s="132"/>
      <c r="T19" s="106">
        <v>0</v>
      </c>
      <c r="U19" s="59"/>
      <c r="V19" s="106">
        <f>T19+R19+SUM(D19:N19)</f>
        <v>8595237</v>
      </c>
    </row>
    <row r="20" spans="1:22" ht="22.5" customHeight="1">
      <c r="A20" s="51" t="s">
        <v>161</v>
      </c>
      <c r="B20" s="27"/>
      <c r="C20" s="27"/>
      <c r="D20" s="109">
        <f>SUM(D19)</f>
        <v>0</v>
      </c>
      <c r="E20" s="23"/>
      <c r="F20" s="109">
        <f>SUM(F19)</f>
        <v>0</v>
      </c>
      <c r="G20" s="21"/>
      <c r="H20" s="109">
        <f>SUM(H19)</f>
        <v>0</v>
      </c>
      <c r="I20" s="108"/>
      <c r="J20" s="109">
        <f>SUM(J19)</f>
        <v>0</v>
      </c>
      <c r="K20" s="21"/>
      <c r="L20" s="109">
        <f>SUM(L19)</f>
        <v>0</v>
      </c>
      <c r="M20" s="108"/>
      <c r="N20" s="109">
        <f>SUM(N19)</f>
        <v>8595237</v>
      </c>
      <c r="O20" s="21"/>
      <c r="P20" s="109">
        <f>SUM(P19)</f>
        <v>0</v>
      </c>
      <c r="Q20" s="108"/>
      <c r="R20" s="109">
        <f>SUM(R19)</f>
        <v>0</v>
      </c>
      <c r="S20" s="23"/>
      <c r="T20" s="229" t="s">
        <v>94</v>
      </c>
      <c r="U20" s="21"/>
      <c r="V20" s="109">
        <f>SUM(V19)</f>
        <v>8595237</v>
      </c>
    </row>
    <row r="21" spans="1:35" s="37" customFormat="1" ht="22.5" customHeight="1">
      <c r="A21" s="138" t="s">
        <v>190</v>
      </c>
      <c r="B21" s="122"/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15000000</v>
      </c>
      <c r="U21" s="101"/>
      <c r="V21" s="101">
        <f>T21+R21+SUM(D21:N21)</f>
        <v>15000000</v>
      </c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</row>
    <row r="22" spans="1:35" s="37" customFormat="1" ht="22.5" customHeight="1">
      <c r="A22" s="138" t="s">
        <v>233</v>
      </c>
      <c r="B22" s="122"/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-60158</v>
      </c>
      <c r="O22" s="101">
        <v>0</v>
      </c>
      <c r="P22" s="101">
        <v>0</v>
      </c>
      <c r="Q22" s="101"/>
      <c r="R22" s="101">
        <v>0</v>
      </c>
      <c r="S22" s="101">
        <f>-Q22</f>
        <v>0</v>
      </c>
      <c r="T22" s="101">
        <v>0</v>
      </c>
      <c r="U22" s="101"/>
      <c r="V22" s="101">
        <f>T22+R22+SUM(D22:N22)</f>
        <v>-60158</v>
      </c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</row>
    <row r="23" spans="1:35" ht="22.5" customHeight="1">
      <c r="A23" s="46" t="s">
        <v>246</v>
      </c>
      <c r="B23" s="122"/>
      <c r="C23" s="101"/>
      <c r="D23" s="101">
        <v>0</v>
      </c>
      <c r="E23" s="101"/>
      <c r="F23" s="106">
        <v>0</v>
      </c>
      <c r="G23" s="101"/>
      <c r="H23" s="106">
        <v>0</v>
      </c>
      <c r="I23" s="101"/>
      <c r="J23" s="106">
        <v>0</v>
      </c>
      <c r="K23" s="101"/>
      <c r="L23" s="106">
        <v>0</v>
      </c>
      <c r="M23" s="101"/>
      <c r="N23" s="101">
        <v>-301328</v>
      </c>
      <c r="O23" s="101"/>
      <c r="P23" s="106">
        <v>0</v>
      </c>
      <c r="Q23" s="101"/>
      <c r="R23" s="106">
        <v>0</v>
      </c>
      <c r="S23" s="101"/>
      <c r="T23" s="101">
        <v>0</v>
      </c>
      <c r="U23" s="101"/>
      <c r="V23" s="101">
        <f>T23+R23+SUM(D23:N23)</f>
        <v>-301328</v>
      </c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</row>
    <row r="24" spans="1:22" ht="22.5" customHeight="1" thickBot="1">
      <c r="A24" s="27" t="s">
        <v>264</v>
      </c>
      <c r="B24" s="27"/>
      <c r="C24" s="27"/>
      <c r="D24" s="161">
        <f>D11+D17+D19+SUM(D21:D23)</f>
        <v>8611242</v>
      </c>
      <c r="E24" s="21"/>
      <c r="F24" s="161">
        <f>F11+F17+F19+SUM(F21:F23)</f>
        <v>56408882</v>
      </c>
      <c r="G24" s="21"/>
      <c r="H24" s="161">
        <f>H11+H17+H19+SUM(H21:H23)</f>
        <v>3470021</v>
      </c>
      <c r="I24" s="157"/>
      <c r="J24" s="161">
        <f>J11+J17+J19+SUM(J21:J23)</f>
        <v>490423</v>
      </c>
      <c r="K24" s="21"/>
      <c r="L24" s="161">
        <f>L11+L17+L19+SUM(L21:L23)</f>
        <v>820666</v>
      </c>
      <c r="M24" s="21"/>
      <c r="N24" s="161">
        <f>N11+N17+N19+SUM(N21:N23)</f>
        <v>42269336</v>
      </c>
      <c r="O24" s="21"/>
      <c r="P24" s="161">
        <f>P11+P17+P19+SUM(P21:P23)</f>
        <v>2822384</v>
      </c>
      <c r="Q24" s="102"/>
      <c r="R24" s="161">
        <f>R11+R17+R19+SUM(R21:R23)</f>
        <v>2822384</v>
      </c>
      <c r="S24" s="23"/>
      <c r="T24" s="161">
        <f>T11+T17+T19+SUM(T21:T23)</f>
        <v>15000000</v>
      </c>
      <c r="U24" s="23"/>
      <c r="V24" s="161">
        <f>V11+V17+V19+SUM(V21:V23)</f>
        <v>129892954</v>
      </c>
    </row>
    <row r="25" spans="4:22" ht="22.5" customHeight="1" thickTop="1">
      <c r="D25" s="179"/>
      <c r="F25" s="179"/>
      <c r="H25" s="179"/>
      <c r="J25" s="179"/>
      <c r="L25" s="179"/>
      <c r="N25" s="179"/>
      <c r="P25" s="179"/>
      <c r="T25" s="179"/>
      <c r="V25" s="179"/>
    </row>
    <row r="26" spans="1:21" ht="22.5" customHeight="1">
      <c r="A26" s="178" t="s">
        <v>72</v>
      </c>
      <c r="B26" s="178"/>
      <c r="C26" s="178"/>
      <c r="D26" s="62"/>
      <c r="E26" s="178"/>
      <c r="G26" s="178"/>
      <c r="H26" s="178"/>
      <c r="I26" s="178"/>
      <c r="J26" s="178"/>
      <c r="K26" s="178"/>
      <c r="L26" s="178"/>
      <c r="M26" s="178"/>
      <c r="N26" s="178"/>
      <c r="O26" s="178"/>
      <c r="Q26" s="178"/>
      <c r="S26" s="178"/>
      <c r="T26" s="178"/>
      <c r="U26" s="178"/>
    </row>
    <row r="27" spans="1:21" ht="22.5" customHeight="1">
      <c r="A27" s="178" t="s">
        <v>159</v>
      </c>
      <c r="B27" s="178"/>
      <c r="C27" s="178"/>
      <c r="D27" s="62"/>
      <c r="E27" s="178"/>
      <c r="G27" s="178"/>
      <c r="H27" s="178"/>
      <c r="I27" s="178"/>
      <c r="J27" s="178"/>
      <c r="K27" s="178"/>
      <c r="L27" s="178"/>
      <c r="M27" s="178"/>
      <c r="N27" s="178"/>
      <c r="O27" s="178"/>
      <c r="Q27" s="178"/>
      <c r="S27" s="178"/>
      <c r="T27" s="178"/>
      <c r="U27" s="178"/>
    </row>
    <row r="28" spans="1:22" ht="22.5" customHeight="1">
      <c r="A28" s="142"/>
      <c r="B28" s="142"/>
      <c r="C28" s="142"/>
      <c r="D28" s="62"/>
      <c r="E28" s="142"/>
      <c r="F28" s="3"/>
      <c r="G28" s="142"/>
      <c r="H28" s="142"/>
      <c r="I28" s="142"/>
      <c r="J28" s="142"/>
      <c r="K28" s="142"/>
      <c r="L28" s="142"/>
      <c r="M28" s="142"/>
      <c r="N28" s="142"/>
      <c r="O28" s="142"/>
      <c r="P28" s="3"/>
      <c r="Q28" s="142"/>
      <c r="R28" s="3"/>
      <c r="S28" s="142"/>
      <c r="T28" s="142"/>
      <c r="U28" s="142"/>
      <c r="V28" s="38" t="s">
        <v>79</v>
      </c>
    </row>
    <row r="29" spans="1:22" ht="22.5" customHeight="1">
      <c r="A29" s="37"/>
      <c r="B29" s="37"/>
      <c r="C29" s="37"/>
      <c r="D29" s="245" t="s">
        <v>36</v>
      </c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</row>
    <row r="30" spans="1:22" ht="22.5" customHeight="1">
      <c r="A30" s="37"/>
      <c r="B30" s="37"/>
      <c r="C30" s="3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253" t="s">
        <v>85</v>
      </c>
      <c r="Q30" s="253"/>
      <c r="R30" s="253"/>
      <c r="S30" s="64"/>
      <c r="T30" s="18"/>
      <c r="U30" s="64"/>
      <c r="V30" s="18"/>
    </row>
    <row r="31" spans="1:22" ht="22.5" customHeight="1">
      <c r="A31" s="37"/>
      <c r="B31" s="37"/>
      <c r="C31" s="37"/>
      <c r="D31" s="64"/>
      <c r="E31" s="64"/>
      <c r="F31" s="64"/>
      <c r="G31" s="64"/>
      <c r="H31" s="64"/>
      <c r="I31" s="64"/>
      <c r="J31" s="57" t="s">
        <v>35</v>
      </c>
      <c r="K31" s="64"/>
      <c r="L31" s="64"/>
      <c r="M31" s="64"/>
      <c r="N31" s="64"/>
      <c r="O31" s="64"/>
      <c r="P31" s="64"/>
      <c r="Q31" s="64"/>
      <c r="R31" s="57" t="s">
        <v>86</v>
      </c>
      <c r="S31" s="64"/>
      <c r="T31" s="18"/>
      <c r="U31" s="64"/>
      <c r="V31" s="18"/>
    </row>
    <row r="32" spans="1:22" ht="22.5" customHeight="1">
      <c r="A32" s="40"/>
      <c r="B32" s="40"/>
      <c r="C32" s="40"/>
      <c r="D32" s="40" t="s">
        <v>17</v>
      </c>
      <c r="E32" s="40"/>
      <c r="F32" s="40"/>
      <c r="G32" s="64"/>
      <c r="H32" s="64"/>
      <c r="I32" s="64"/>
      <c r="J32" s="75" t="s">
        <v>103</v>
      </c>
      <c r="K32" s="64"/>
      <c r="L32" s="64"/>
      <c r="M32" s="64"/>
      <c r="N32" s="143" t="s">
        <v>42</v>
      </c>
      <c r="O32" s="64"/>
      <c r="P32" s="19" t="s">
        <v>63</v>
      </c>
      <c r="Q32" s="19"/>
      <c r="R32" s="39" t="s">
        <v>87</v>
      </c>
      <c r="S32" s="40"/>
      <c r="T32" s="57" t="s">
        <v>175</v>
      </c>
      <c r="U32" s="40"/>
      <c r="V32" s="18"/>
    </row>
    <row r="33" spans="1:22" ht="22.5" customHeight="1">
      <c r="A33" s="40"/>
      <c r="B33" s="40"/>
      <c r="C33" s="40"/>
      <c r="D33" s="40" t="s">
        <v>48</v>
      </c>
      <c r="E33" s="40"/>
      <c r="F33" s="40" t="s">
        <v>24</v>
      </c>
      <c r="G33" s="40"/>
      <c r="H33" s="40"/>
      <c r="I33" s="40"/>
      <c r="J33" s="40" t="s">
        <v>104</v>
      </c>
      <c r="K33" s="40"/>
      <c r="L33" s="40" t="s">
        <v>65</v>
      </c>
      <c r="M33" s="40"/>
      <c r="N33" s="40" t="s">
        <v>30</v>
      </c>
      <c r="O33" s="40"/>
      <c r="P33" s="19" t="s">
        <v>45</v>
      </c>
      <c r="Q33" s="19"/>
      <c r="R33" s="40" t="s">
        <v>89</v>
      </c>
      <c r="S33" s="40"/>
      <c r="T33" s="39" t="s">
        <v>176</v>
      </c>
      <c r="U33" s="40"/>
      <c r="V33" s="40" t="s">
        <v>55</v>
      </c>
    </row>
    <row r="34" spans="1:22" ht="22.5" customHeight="1">
      <c r="A34" s="138"/>
      <c r="B34" s="122" t="s">
        <v>1</v>
      </c>
      <c r="C34" s="122"/>
      <c r="D34" s="42" t="s">
        <v>91</v>
      </c>
      <c r="E34" s="138"/>
      <c r="F34" s="42" t="s">
        <v>98</v>
      </c>
      <c r="G34" s="138"/>
      <c r="H34" s="28" t="s">
        <v>102</v>
      </c>
      <c r="I34" s="123"/>
      <c r="J34" s="42" t="s">
        <v>105</v>
      </c>
      <c r="K34" s="138"/>
      <c r="L34" s="42" t="s">
        <v>56</v>
      </c>
      <c r="M34" s="138"/>
      <c r="N34" s="42" t="s">
        <v>46</v>
      </c>
      <c r="O34" s="138"/>
      <c r="P34" s="20" t="s">
        <v>0</v>
      </c>
      <c r="Q34" s="19"/>
      <c r="R34" s="42" t="s">
        <v>16</v>
      </c>
      <c r="S34" s="138"/>
      <c r="T34" s="42" t="s">
        <v>177</v>
      </c>
      <c r="U34" s="138"/>
      <c r="V34" s="42" t="s">
        <v>25</v>
      </c>
    </row>
    <row r="35" spans="1:22" ht="22.5" customHeight="1">
      <c r="A35" s="76" t="s">
        <v>265</v>
      </c>
      <c r="B35" s="76"/>
      <c r="C35" s="2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22.5" customHeight="1">
      <c r="A36" s="124" t="s">
        <v>211</v>
      </c>
      <c r="B36" s="124"/>
      <c r="C36" s="27"/>
      <c r="D36" s="9">
        <v>8611242</v>
      </c>
      <c r="E36" s="9"/>
      <c r="F36" s="9">
        <v>56408882</v>
      </c>
      <c r="G36" s="9"/>
      <c r="H36" s="9">
        <v>3470021</v>
      </c>
      <c r="I36" s="9"/>
      <c r="J36" s="9">
        <v>490423</v>
      </c>
      <c r="K36" s="9"/>
      <c r="L36" s="9">
        <v>929166</v>
      </c>
      <c r="M36" s="9"/>
      <c r="N36" s="9">
        <v>45171051</v>
      </c>
      <c r="O36" s="9"/>
      <c r="P36" s="9">
        <v>2822384</v>
      </c>
      <c r="Q36" s="9"/>
      <c r="R36" s="9">
        <v>2822384</v>
      </c>
      <c r="S36" s="9"/>
      <c r="T36" s="111">
        <v>15000000</v>
      </c>
      <c r="U36" s="9"/>
      <c r="V36" s="9">
        <f>SUM((D36:N36),R36,T36)</f>
        <v>132903169</v>
      </c>
    </row>
    <row r="37" spans="1:22" ht="22.5" customHeight="1">
      <c r="A37" s="27" t="s">
        <v>329</v>
      </c>
      <c r="B37" s="27"/>
      <c r="C37" s="27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22.5" customHeight="1">
      <c r="A38" s="103" t="s">
        <v>304</v>
      </c>
      <c r="B38" s="103"/>
      <c r="C38" s="27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10"/>
      <c r="S38" s="21"/>
      <c r="T38" s="110"/>
      <c r="U38" s="21"/>
      <c r="V38" s="110"/>
    </row>
    <row r="39" spans="1:22" ht="22.5" customHeight="1">
      <c r="A39" s="29" t="s">
        <v>262</v>
      </c>
      <c r="B39" s="130">
        <v>17</v>
      </c>
      <c r="C39" s="117"/>
      <c r="D39" s="112">
        <v>0</v>
      </c>
      <c r="E39" s="59"/>
      <c r="F39" s="112">
        <v>0</v>
      </c>
      <c r="G39" s="59"/>
      <c r="H39" s="112">
        <v>0</v>
      </c>
      <c r="I39" s="104"/>
      <c r="J39" s="112">
        <v>0</v>
      </c>
      <c r="K39" s="59"/>
      <c r="L39" s="112">
        <v>0</v>
      </c>
      <c r="M39" s="59"/>
      <c r="N39" s="112">
        <v>-5166745</v>
      </c>
      <c r="O39" s="59"/>
      <c r="P39" s="112">
        <v>0</v>
      </c>
      <c r="Q39" s="59"/>
      <c r="R39" s="112">
        <v>0</v>
      </c>
      <c r="S39" s="59"/>
      <c r="T39" s="112">
        <v>0</v>
      </c>
      <c r="U39" s="59"/>
      <c r="V39" s="101">
        <f>T39+R39+SUM(D39:N39)</f>
        <v>-5166745</v>
      </c>
    </row>
    <row r="40" spans="1:22" ht="22.5" customHeight="1">
      <c r="A40" s="4" t="s">
        <v>267</v>
      </c>
      <c r="B40" s="4"/>
      <c r="C40" s="27"/>
      <c r="D40" s="125">
        <f>SUM(D39:D39)</f>
        <v>0</v>
      </c>
      <c r="E40" s="21"/>
      <c r="F40" s="125">
        <f>SUM(F39:F39)</f>
        <v>0</v>
      </c>
      <c r="G40" s="21"/>
      <c r="H40" s="125">
        <f>SUM(H39:H39)</f>
        <v>0</v>
      </c>
      <c r="I40" s="110"/>
      <c r="J40" s="125">
        <f>SUM(J39:J39)</f>
        <v>0</v>
      </c>
      <c r="K40" s="21"/>
      <c r="L40" s="125">
        <f>SUM(L39:L39)</f>
        <v>0</v>
      </c>
      <c r="M40" s="21"/>
      <c r="N40" s="125">
        <f>SUM(N39:N39)</f>
        <v>-5166745</v>
      </c>
      <c r="O40" s="21"/>
      <c r="P40" s="125">
        <f>SUM(P39:P39)</f>
        <v>0</v>
      </c>
      <c r="Q40" s="21"/>
      <c r="R40" s="125">
        <f>SUM(R39:R39)</f>
        <v>0</v>
      </c>
      <c r="S40" s="21"/>
      <c r="T40" s="125">
        <f>SUM(T39:T39)</f>
        <v>0</v>
      </c>
      <c r="U40" s="21"/>
      <c r="V40" s="125">
        <f>SUM(V39:V39)</f>
        <v>-5166745</v>
      </c>
    </row>
    <row r="41" spans="1:22" ht="22.5" customHeight="1">
      <c r="A41" s="27" t="s">
        <v>330</v>
      </c>
      <c r="B41" s="27"/>
      <c r="C41" s="27"/>
      <c r="D41" s="109">
        <f>SUM(D40:D40)</f>
        <v>0</v>
      </c>
      <c r="E41" s="21"/>
      <c r="F41" s="109">
        <f>SUM(F40:F40)</f>
        <v>0</v>
      </c>
      <c r="G41" s="21"/>
      <c r="H41" s="109">
        <f>SUM(H40:H40)</f>
        <v>0</v>
      </c>
      <c r="I41" s="23"/>
      <c r="J41" s="109">
        <f>SUM(J40:J40)</f>
        <v>0</v>
      </c>
      <c r="K41" s="21"/>
      <c r="L41" s="109">
        <f>SUM(L40:L40)</f>
        <v>0</v>
      </c>
      <c r="M41" s="21"/>
      <c r="N41" s="109">
        <f>SUM(N40:N40)</f>
        <v>-5166745</v>
      </c>
      <c r="O41" s="21"/>
      <c r="P41" s="109">
        <f>SUM(P40:P40)</f>
        <v>0</v>
      </c>
      <c r="Q41" s="23"/>
      <c r="R41" s="109">
        <f>SUM(R40:R40)</f>
        <v>0</v>
      </c>
      <c r="S41" s="23"/>
      <c r="T41" s="109">
        <f>SUM(T40:T40)</f>
        <v>0</v>
      </c>
      <c r="U41" s="23"/>
      <c r="V41" s="109">
        <f>SUM(V40:V40)</f>
        <v>-5166745</v>
      </c>
    </row>
    <row r="42" spans="1:22" ht="22.5" customHeight="1">
      <c r="A42" s="27" t="s">
        <v>160</v>
      </c>
      <c r="B42" s="27"/>
      <c r="C42" s="27"/>
      <c r="D42" s="21"/>
      <c r="E42" s="21"/>
      <c r="F42" s="2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08"/>
      <c r="R42" s="21"/>
      <c r="S42" s="23"/>
      <c r="T42" s="110"/>
      <c r="U42" s="21"/>
      <c r="V42" s="110"/>
    </row>
    <row r="43" spans="1:22" ht="22.5" customHeight="1">
      <c r="A43" s="29" t="s">
        <v>96</v>
      </c>
      <c r="B43" s="29"/>
      <c r="C43" s="117"/>
      <c r="D43" s="106">
        <v>0</v>
      </c>
      <c r="E43" s="132"/>
      <c r="F43" s="106">
        <v>0</v>
      </c>
      <c r="G43" s="59"/>
      <c r="H43" s="106">
        <v>0</v>
      </c>
      <c r="I43" s="105"/>
      <c r="J43" s="106">
        <v>0</v>
      </c>
      <c r="K43" s="59"/>
      <c r="L43" s="106">
        <v>0</v>
      </c>
      <c r="M43" s="105"/>
      <c r="N43" s="106">
        <v>6419019</v>
      </c>
      <c r="O43" s="59"/>
      <c r="P43" s="106">
        <v>0</v>
      </c>
      <c r="Q43" s="105"/>
      <c r="R43" s="106">
        <v>0</v>
      </c>
      <c r="S43" s="132"/>
      <c r="T43" s="106">
        <v>0</v>
      </c>
      <c r="U43" s="59"/>
      <c r="V43" s="106">
        <f>T43+R43+SUM(D43:N43)</f>
        <v>6419019</v>
      </c>
    </row>
    <row r="44" spans="1:22" ht="22.5" customHeight="1">
      <c r="A44" s="51" t="s">
        <v>161</v>
      </c>
      <c r="B44" s="27"/>
      <c r="C44" s="27"/>
      <c r="D44" s="125">
        <f>SUM(D43)</f>
        <v>0</v>
      </c>
      <c r="E44" s="23"/>
      <c r="F44" s="125">
        <f>SUM(F43)</f>
        <v>0</v>
      </c>
      <c r="G44" s="21"/>
      <c r="H44" s="125">
        <f>SUM(H43)</f>
        <v>0</v>
      </c>
      <c r="I44" s="108"/>
      <c r="J44" s="125">
        <f>SUM(J43)</f>
        <v>0</v>
      </c>
      <c r="K44" s="21"/>
      <c r="L44" s="125">
        <f>SUM(L43)</f>
        <v>0</v>
      </c>
      <c r="M44" s="108"/>
      <c r="N44" s="125">
        <f>SUM(N43)</f>
        <v>6419019</v>
      </c>
      <c r="O44" s="21"/>
      <c r="P44" s="125">
        <f>SUM(P43)</f>
        <v>0</v>
      </c>
      <c r="Q44" s="108"/>
      <c r="R44" s="125">
        <f>SUM(R43)</f>
        <v>0</v>
      </c>
      <c r="S44" s="23"/>
      <c r="T44" s="109">
        <f>SUM(T43)</f>
        <v>0</v>
      </c>
      <c r="U44" s="21"/>
      <c r="V44" s="125">
        <f>SUM(V43)</f>
        <v>6419019</v>
      </c>
    </row>
    <row r="45" spans="1:22" ht="22.5" customHeight="1">
      <c r="A45" s="138" t="s">
        <v>246</v>
      </c>
      <c r="B45" s="122">
        <v>14</v>
      </c>
      <c r="C45" s="101">
        <v>0</v>
      </c>
      <c r="D45" s="133">
        <v>0</v>
      </c>
      <c r="E45" s="101"/>
      <c r="F45" s="133">
        <v>0</v>
      </c>
      <c r="G45" s="101"/>
      <c r="H45" s="133">
        <v>0</v>
      </c>
      <c r="I45" s="101"/>
      <c r="J45" s="133">
        <v>0</v>
      </c>
      <c r="K45" s="101"/>
      <c r="L45" s="133">
        <v>0</v>
      </c>
      <c r="M45" s="101"/>
      <c r="N45" s="101">
        <v>-619674</v>
      </c>
      <c r="O45" s="101"/>
      <c r="P45" s="133">
        <v>0</v>
      </c>
      <c r="Q45" s="101"/>
      <c r="R45" s="133">
        <v>0</v>
      </c>
      <c r="S45" s="101"/>
      <c r="T45" s="133">
        <v>0</v>
      </c>
      <c r="U45" s="101"/>
      <c r="V45" s="101">
        <f>T45+R45+SUM(D45:N45)</f>
        <v>-619674</v>
      </c>
    </row>
    <row r="46" spans="1:22" ht="22.5" customHeight="1" thickBot="1">
      <c r="A46" s="27" t="s">
        <v>266</v>
      </c>
      <c r="B46" s="27"/>
      <c r="C46" s="27"/>
      <c r="D46" s="161">
        <f>D36+D41+D43+SUM(D45:D45)</f>
        <v>8611242</v>
      </c>
      <c r="E46" s="21"/>
      <c r="F46" s="161">
        <f>F36+F41+F43+SUM(F45:F45)</f>
        <v>56408882</v>
      </c>
      <c r="G46" s="21"/>
      <c r="H46" s="161">
        <f>H36+H41+H43+SUM(H45:H45)</f>
        <v>3470021</v>
      </c>
      <c r="I46" s="157"/>
      <c r="J46" s="161">
        <f>J36+J41+J43+SUM(J45:J45)</f>
        <v>490423</v>
      </c>
      <c r="K46" s="21"/>
      <c r="L46" s="161">
        <f>L36+L41+L43+SUM(L45:L45)</f>
        <v>929166</v>
      </c>
      <c r="M46" s="21"/>
      <c r="N46" s="161">
        <f>N36+N41+N43+SUM(N45:N45)</f>
        <v>45803651</v>
      </c>
      <c r="O46" s="21"/>
      <c r="P46" s="161">
        <f>P36+P41+P43+SUM(P45:P45)</f>
        <v>2822384</v>
      </c>
      <c r="Q46" s="102"/>
      <c r="R46" s="161">
        <f>R36+R41+R43+SUM(R45:R45)</f>
        <v>2822384</v>
      </c>
      <c r="S46" s="23"/>
      <c r="T46" s="161">
        <f>T36+T41+T43+SUM(T45:T45)</f>
        <v>15000000</v>
      </c>
      <c r="U46" s="23"/>
      <c r="V46" s="161">
        <f>V36+V41+V43+SUM(V45:V45)</f>
        <v>133535769</v>
      </c>
    </row>
    <row r="47" ht="22.5" customHeight="1" thickTop="1">
      <c r="V47" s="179"/>
    </row>
    <row r="48" spans="4:22" ht="22.5" customHeight="1">
      <c r="D48" s="179"/>
      <c r="F48" s="179"/>
      <c r="H48" s="179"/>
      <c r="J48" s="179"/>
      <c r="L48" s="179"/>
      <c r="N48" s="179"/>
      <c r="P48" s="179"/>
      <c r="R48" s="179"/>
      <c r="T48" s="179"/>
      <c r="V48" s="179"/>
    </row>
    <row r="49" s="180" customFormat="1" ht="22.5" customHeight="1"/>
  </sheetData>
  <sheetProtection/>
  <mergeCells count="4">
    <mergeCell ref="D4:V4"/>
    <mergeCell ref="P5:R5"/>
    <mergeCell ref="D29:V29"/>
    <mergeCell ref="P30:R30"/>
  </mergeCells>
  <printOptions/>
  <pageMargins left="0.8" right="0.8" top="0.48" bottom="0.5" header="0.5" footer="0.5"/>
  <pageSetup firstPageNumber="15" useFirstPageNumber="1" horizontalDpi="600" verticalDpi="600" orientation="landscape" paperSize="9" scale="54"/>
  <headerFooter alignWithMargins="0">
    <oddFooter>&amp;L 
    หมายเหตุประกอบงบการเงินเป็นส่วนหนึ่งของงบการเงินนี้
&amp;C
&amp;P</oddFooter>
  </headerFooter>
  <rowBreaks count="1" manualBreakCount="1">
    <brk id="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46"/>
  <sheetViews>
    <sheetView showGridLines="0" zoomScaleSheetLayoutView="100" zoomScalePageLayoutView="70" workbookViewId="0" topLeftCell="A1">
      <selection activeCell="A1" sqref="A1"/>
    </sheetView>
  </sheetViews>
  <sheetFormatPr defaultColWidth="9.140625" defaultRowHeight="23.25" customHeight="1"/>
  <cols>
    <col min="1" max="1" width="5.140625" style="3" customWidth="1"/>
    <col min="2" max="2" width="44.00390625" style="3" customWidth="1"/>
    <col min="3" max="3" width="8.140625" style="2" customWidth="1"/>
    <col min="4" max="4" width="12.8515625" style="3" customWidth="1"/>
    <col min="5" max="5" width="0.85546875" style="3" customWidth="1"/>
    <col min="6" max="6" width="13.00390625" style="3" customWidth="1"/>
    <col min="7" max="7" width="0.85546875" style="3" customWidth="1"/>
    <col min="8" max="8" width="12.8515625" style="3" customWidth="1"/>
    <col min="9" max="9" width="0.85546875" style="3" customWidth="1"/>
    <col min="10" max="10" width="14.57421875" style="3" customWidth="1"/>
    <col min="11" max="16384" width="9.140625" style="3" customWidth="1"/>
  </cols>
  <sheetData>
    <row r="1" spans="1:10" ht="21.75" customHeight="1">
      <c r="A1" s="6" t="s">
        <v>37</v>
      </c>
      <c r="B1" s="6"/>
      <c r="C1" s="167"/>
      <c r="H1" s="252"/>
      <c r="I1" s="252"/>
      <c r="J1" s="252"/>
    </row>
    <row r="2" spans="1:10" ht="21.75" customHeight="1">
      <c r="A2" s="6" t="s">
        <v>162</v>
      </c>
      <c r="B2" s="6"/>
      <c r="C2" s="167"/>
      <c r="H2" s="252"/>
      <c r="I2" s="252"/>
      <c r="J2" s="252"/>
    </row>
    <row r="3" spans="1:10" ht="21.75" customHeight="1">
      <c r="A3" s="168"/>
      <c r="B3" s="168"/>
      <c r="C3" s="4"/>
      <c r="H3" s="254" t="s">
        <v>79</v>
      </c>
      <c r="I3" s="254"/>
      <c r="J3" s="254"/>
    </row>
    <row r="4" spans="1:10" ht="21" customHeight="1">
      <c r="A4" s="255"/>
      <c r="B4" s="255"/>
      <c r="C4" s="3"/>
      <c r="D4" s="245" t="s">
        <v>38</v>
      </c>
      <c r="E4" s="245"/>
      <c r="F4" s="245"/>
      <c r="G4" s="64"/>
      <c r="H4" s="245" t="s">
        <v>36</v>
      </c>
      <c r="I4" s="245"/>
      <c r="J4" s="245"/>
    </row>
    <row r="5" spans="1:10" ht="22.5" customHeight="1">
      <c r="A5" s="1"/>
      <c r="B5" s="1"/>
      <c r="C5" s="3"/>
      <c r="D5" s="249" t="s">
        <v>254</v>
      </c>
      <c r="E5" s="250"/>
      <c r="F5" s="250"/>
      <c r="G5" s="128"/>
      <c r="H5" s="249" t="s">
        <v>254</v>
      </c>
      <c r="I5" s="250"/>
      <c r="J5" s="250"/>
    </row>
    <row r="6" spans="1:10" ht="21" customHeight="1">
      <c r="A6" s="1"/>
      <c r="B6" s="1"/>
      <c r="C6" s="3"/>
      <c r="D6" s="246" t="s">
        <v>255</v>
      </c>
      <c r="E6" s="247"/>
      <c r="F6" s="247"/>
      <c r="G6" s="75"/>
      <c r="H6" s="246" t="s">
        <v>255</v>
      </c>
      <c r="I6" s="247"/>
      <c r="J6" s="247"/>
    </row>
    <row r="7" spans="1:10" s="41" customFormat="1" ht="21.75" customHeight="1">
      <c r="A7" s="255"/>
      <c r="B7" s="255"/>
      <c r="C7" s="2" t="s">
        <v>1</v>
      </c>
      <c r="D7" s="169" t="s">
        <v>240</v>
      </c>
      <c r="E7" s="65"/>
      <c r="F7" s="169" t="s">
        <v>234</v>
      </c>
      <c r="G7" s="39"/>
      <c r="H7" s="169" t="s">
        <v>240</v>
      </c>
      <c r="I7" s="65"/>
      <c r="J7" s="169" t="s">
        <v>234</v>
      </c>
    </row>
    <row r="8" spans="1:10" ht="21.75" customHeight="1">
      <c r="A8" s="7" t="s">
        <v>26</v>
      </c>
      <c r="B8" s="7"/>
      <c r="C8" s="12"/>
      <c r="D8" s="33"/>
      <c r="E8" s="33"/>
      <c r="F8" s="33"/>
      <c r="G8" s="33"/>
      <c r="H8" s="33"/>
      <c r="I8" s="33"/>
      <c r="J8" s="33"/>
    </row>
    <row r="9" spans="1:10" ht="21.75" customHeight="1">
      <c r="A9" s="49" t="s">
        <v>158</v>
      </c>
      <c r="B9" s="49"/>
      <c r="D9" s="162">
        <v>18173063</v>
      </c>
      <c r="E9" s="13"/>
      <c r="F9" s="162">
        <v>15049171</v>
      </c>
      <c r="G9" s="13"/>
      <c r="H9" s="13">
        <v>6419019</v>
      </c>
      <c r="I9" s="13"/>
      <c r="J9" s="13">
        <v>8595237</v>
      </c>
    </row>
    <row r="10" spans="1:10" ht="21.75" customHeight="1">
      <c r="A10" s="5" t="s">
        <v>203</v>
      </c>
      <c r="B10" s="5"/>
      <c r="D10" s="13"/>
      <c r="E10" s="13"/>
      <c r="F10" s="13"/>
      <c r="G10" s="13"/>
      <c r="H10" s="13"/>
      <c r="I10" s="13"/>
      <c r="J10" s="13"/>
    </row>
    <row r="11" spans="1:10" ht="21.75" customHeight="1">
      <c r="A11" s="49" t="s">
        <v>144</v>
      </c>
      <c r="B11" s="49"/>
      <c r="D11" s="162">
        <v>11340242</v>
      </c>
      <c r="E11" s="13"/>
      <c r="F11" s="162">
        <v>10566618</v>
      </c>
      <c r="G11" s="13"/>
      <c r="H11" s="13">
        <v>1300603</v>
      </c>
      <c r="I11" s="13"/>
      <c r="J11" s="13">
        <v>1322007</v>
      </c>
    </row>
    <row r="12" spans="1:10" ht="21.75" customHeight="1">
      <c r="A12" s="49" t="s">
        <v>73</v>
      </c>
      <c r="B12" s="49"/>
      <c r="D12" s="162">
        <v>1045117</v>
      </c>
      <c r="E12" s="13"/>
      <c r="F12" s="162">
        <v>1061067</v>
      </c>
      <c r="G12" s="13"/>
      <c r="H12" s="13">
        <v>6043</v>
      </c>
      <c r="I12" s="13"/>
      <c r="J12" s="13">
        <v>6114</v>
      </c>
    </row>
    <row r="13" spans="1:10" ht="21.75" customHeight="1">
      <c r="A13" s="49" t="s">
        <v>152</v>
      </c>
      <c r="B13" s="49"/>
      <c r="D13" s="162">
        <v>4264520</v>
      </c>
      <c r="E13" s="13"/>
      <c r="F13" s="162">
        <v>4027241</v>
      </c>
      <c r="G13" s="13"/>
      <c r="H13" s="162">
        <v>102226</v>
      </c>
      <c r="I13" s="162"/>
      <c r="J13" s="162">
        <v>103625</v>
      </c>
    </row>
    <row r="14" spans="1:10" ht="21.75" customHeight="1">
      <c r="A14" s="31" t="s">
        <v>268</v>
      </c>
      <c r="B14" s="49"/>
      <c r="C14" s="2">
        <v>5</v>
      </c>
      <c r="D14" s="162">
        <v>297009</v>
      </c>
      <c r="E14" s="13"/>
      <c r="F14" s="162">
        <v>77804</v>
      </c>
      <c r="H14" s="67">
        <v>786</v>
      </c>
      <c r="J14" s="67">
        <v>358</v>
      </c>
    </row>
    <row r="15" spans="1:6" ht="21.75" customHeight="1">
      <c r="A15" s="31" t="s">
        <v>312</v>
      </c>
      <c r="B15" s="49"/>
      <c r="D15" s="162"/>
      <c r="F15" s="162"/>
    </row>
    <row r="16" spans="1:10" ht="21.75" customHeight="1">
      <c r="A16" s="31" t="s">
        <v>313</v>
      </c>
      <c r="B16" s="49"/>
      <c r="D16" s="162">
        <v>-23800</v>
      </c>
      <c r="E16" s="13"/>
      <c r="F16" s="162">
        <v>28103</v>
      </c>
      <c r="G16" s="13"/>
      <c r="H16" s="13">
        <v>-49976</v>
      </c>
      <c r="I16" s="13"/>
      <c r="J16" s="13">
        <v>9017</v>
      </c>
    </row>
    <row r="17" spans="1:10" ht="21.75" customHeight="1">
      <c r="A17" s="49" t="s">
        <v>20</v>
      </c>
      <c r="B17" s="49"/>
      <c r="D17" s="162">
        <v>-620245</v>
      </c>
      <c r="E17" s="13"/>
      <c r="F17" s="162">
        <v>-701332</v>
      </c>
      <c r="G17" s="13"/>
      <c r="H17" s="13">
        <v>-3185868</v>
      </c>
      <c r="I17" s="13"/>
      <c r="J17" s="13">
        <v>-2547354</v>
      </c>
    </row>
    <row r="18" spans="1:10" ht="21.75" customHeight="1">
      <c r="A18" s="31" t="s">
        <v>47</v>
      </c>
      <c r="B18" s="49"/>
      <c r="D18" s="162">
        <v>-51670</v>
      </c>
      <c r="E18" s="13"/>
      <c r="F18" s="162">
        <v>-97287</v>
      </c>
      <c r="G18" s="13"/>
      <c r="H18" s="13">
        <v>-7305523</v>
      </c>
      <c r="I18" s="13"/>
      <c r="J18" s="13">
        <v>-10358277</v>
      </c>
    </row>
    <row r="19" spans="1:10" ht="21.75" customHeight="1">
      <c r="A19" s="49" t="s">
        <v>66</v>
      </c>
      <c r="B19" s="49"/>
      <c r="D19" s="162">
        <v>8363472</v>
      </c>
      <c r="E19" s="13"/>
      <c r="F19" s="162">
        <v>8903809</v>
      </c>
      <c r="G19" s="13"/>
      <c r="H19" s="67">
        <v>2733077</v>
      </c>
      <c r="I19" s="13"/>
      <c r="J19" s="67">
        <v>2839025</v>
      </c>
    </row>
    <row r="20" spans="1:10" ht="21.75" customHeight="1">
      <c r="A20" s="31" t="s">
        <v>77</v>
      </c>
      <c r="B20" s="49"/>
      <c r="C20" s="2" t="s">
        <v>314</v>
      </c>
      <c r="D20" s="162">
        <v>-7850477</v>
      </c>
      <c r="E20" s="13"/>
      <c r="F20" s="162">
        <v>-7792489</v>
      </c>
      <c r="G20" s="13"/>
      <c r="H20" s="162" t="s">
        <v>94</v>
      </c>
      <c r="I20" s="13"/>
      <c r="J20" s="162" t="s">
        <v>94</v>
      </c>
    </row>
    <row r="21" spans="1:10" ht="21.75" customHeight="1">
      <c r="A21" s="31" t="s">
        <v>269</v>
      </c>
      <c r="B21" s="49"/>
      <c r="D21" s="162" t="s">
        <v>94</v>
      </c>
      <c r="E21" s="13"/>
      <c r="F21" s="162">
        <v>-1766</v>
      </c>
      <c r="G21" s="13"/>
      <c r="H21" s="162" t="s">
        <v>94</v>
      </c>
      <c r="I21" s="13"/>
      <c r="J21" s="162">
        <v>-2324</v>
      </c>
    </row>
    <row r="22" spans="1:10" ht="21.75" customHeight="1">
      <c r="A22" s="31" t="s">
        <v>206</v>
      </c>
      <c r="B22" s="49"/>
      <c r="D22" s="162">
        <v>433516</v>
      </c>
      <c r="E22" s="149"/>
      <c r="F22" s="162">
        <v>417966</v>
      </c>
      <c r="G22" s="149"/>
      <c r="H22" s="156">
        <v>117904</v>
      </c>
      <c r="I22" s="149"/>
      <c r="J22" s="156">
        <v>106524</v>
      </c>
    </row>
    <row r="23" spans="1:10" ht="21.75" customHeight="1">
      <c r="A23" s="31" t="s">
        <v>316</v>
      </c>
      <c r="B23" s="49"/>
      <c r="D23" s="13"/>
      <c r="E23" s="149"/>
      <c r="F23" s="13"/>
      <c r="G23" s="149"/>
      <c r="H23" s="156"/>
      <c r="I23" s="149"/>
      <c r="J23" s="156"/>
    </row>
    <row r="24" spans="1:10" ht="21.75" customHeight="1">
      <c r="A24" s="31" t="s">
        <v>174</v>
      </c>
      <c r="B24" s="49"/>
      <c r="D24" s="13"/>
      <c r="E24" s="149"/>
      <c r="F24" s="13"/>
      <c r="G24" s="149"/>
      <c r="H24" s="156"/>
      <c r="I24" s="149"/>
      <c r="J24" s="156"/>
    </row>
    <row r="25" spans="1:6" ht="21.75" customHeight="1">
      <c r="A25" s="31" t="s">
        <v>270</v>
      </c>
      <c r="B25" s="49"/>
      <c r="D25" s="162"/>
      <c r="E25" s="13"/>
      <c r="F25" s="162"/>
    </row>
    <row r="26" spans="1:10" ht="23.25" customHeight="1">
      <c r="A26" s="49" t="s">
        <v>235</v>
      </c>
      <c r="D26" s="219">
        <v>131919</v>
      </c>
      <c r="F26" s="219">
        <v>72010</v>
      </c>
      <c r="G26" s="13"/>
      <c r="H26" s="126">
        <v>37878</v>
      </c>
      <c r="I26" s="13"/>
      <c r="J26" s="126">
        <v>17481</v>
      </c>
    </row>
    <row r="27" spans="1:10" ht="23.25" customHeight="1">
      <c r="A27" s="31" t="s">
        <v>331</v>
      </c>
      <c r="D27" s="219"/>
      <c r="F27" s="219"/>
      <c r="G27" s="13"/>
      <c r="H27" s="126"/>
      <c r="I27" s="13"/>
      <c r="J27" s="126"/>
    </row>
    <row r="28" spans="1:10" ht="21.75" customHeight="1">
      <c r="A28" s="31" t="s">
        <v>271</v>
      </c>
      <c r="B28" s="49"/>
      <c r="D28" s="162">
        <v>16512</v>
      </c>
      <c r="E28" s="13"/>
      <c r="F28" s="162">
        <v>-14767</v>
      </c>
      <c r="G28" s="13"/>
      <c r="H28" s="162" t="s">
        <v>94</v>
      </c>
      <c r="I28" s="13"/>
      <c r="J28" s="162">
        <v>-14801</v>
      </c>
    </row>
    <row r="29" spans="1:10" ht="21.75" customHeight="1">
      <c r="A29" s="31" t="s">
        <v>296</v>
      </c>
      <c r="B29" s="49"/>
      <c r="D29" s="162">
        <v>514685</v>
      </c>
      <c r="E29" s="13"/>
      <c r="F29" s="162" t="s">
        <v>94</v>
      </c>
      <c r="G29" s="13"/>
      <c r="H29" s="174" t="s">
        <v>94</v>
      </c>
      <c r="I29" s="13"/>
      <c r="J29" s="174" t="s">
        <v>94</v>
      </c>
    </row>
    <row r="30" spans="1:10" ht="21.75" customHeight="1">
      <c r="A30" s="31" t="s">
        <v>305</v>
      </c>
      <c r="B30" s="49"/>
      <c r="D30" s="162">
        <v>-17363</v>
      </c>
      <c r="E30" s="13"/>
      <c r="F30" s="162">
        <v>10474</v>
      </c>
      <c r="G30" s="13"/>
      <c r="H30" s="13">
        <v>159183</v>
      </c>
      <c r="I30" s="13"/>
      <c r="J30" s="13">
        <v>791988</v>
      </c>
    </row>
    <row r="31" spans="1:10" ht="21.75" customHeight="1">
      <c r="A31" s="31" t="s">
        <v>163</v>
      </c>
      <c r="B31" s="49"/>
      <c r="D31" s="13"/>
      <c r="E31" s="13"/>
      <c r="F31" s="13"/>
      <c r="G31" s="13"/>
      <c r="H31" s="13"/>
      <c r="I31" s="13"/>
      <c r="J31" s="13"/>
    </row>
    <row r="32" spans="1:10" ht="21.75" customHeight="1">
      <c r="A32" s="31" t="s">
        <v>137</v>
      </c>
      <c r="B32" s="49"/>
      <c r="D32" s="162">
        <v>-3583784</v>
      </c>
      <c r="E32" s="13"/>
      <c r="F32" s="162">
        <v>57421</v>
      </c>
      <c r="G32" s="13"/>
      <c r="H32" s="174" t="s">
        <v>94</v>
      </c>
      <c r="I32" s="13"/>
      <c r="J32" s="174" t="s">
        <v>94</v>
      </c>
    </row>
    <row r="33" spans="1:10" ht="21.75" customHeight="1">
      <c r="A33" s="31" t="s">
        <v>295</v>
      </c>
      <c r="B33" s="49"/>
      <c r="D33" s="162"/>
      <c r="E33" s="13"/>
      <c r="F33" s="162"/>
      <c r="G33" s="13"/>
      <c r="H33" s="174"/>
      <c r="I33" s="13"/>
      <c r="J33" s="174"/>
    </row>
    <row r="34" spans="1:10" ht="21.75" customHeight="1">
      <c r="A34" s="226" t="s">
        <v>149</v>
      </c>
      <c r="B34" s="49"/>
      <c r="C34" s="2">
        <v>3</v>
      </c>
      <c r="D34" s="162">
        <v>-95239</v>
      </c>
      <c r="E34" s="13"/>
      <c r="F34" s="162" t="s">
        <v>94</v>
      </c>
      <c r="G34" s="13"/>
      <c r="H34" s="174" t="s">
        <v>94</v>
      </c>
      <c r="I34" s="13"/>
      <c r="J34" s="174" t="s">
        <v>94</v>
      </c>
    </row>
    <row r="35" spans="1:2" ht="21.75" customHeight="1">
      <c r="A35" s="49" t="s">
        <v>248</v>
      </c>
      <c r="B35" s="49"/>
    </row>
    <row r="36" spans="1:10" ht="21.75" customHeight="1">
      <c r="A36" s="31" t="s">
        <v>147</v>
      </c>
      <c r="B36" s="49"/>
      <c r="C36" s="2" t="s">
        <v>216</v>
      </c>
      <c r="D36" s="162">
        <v>-6254442</v>
      </c>
      <c r="E36" s="13"/>
      <c r="F36" s="162">
        <v>-5830637</v>
      </c>
      <c r="G36" s="13"/>
      <c r="H36" s="174" t="s">
        <v>94</v>
      </c>
      <c r="I36" s="13"/>
      <c r="J36" s="174" t="s">
        <v>94</v>
      </c>
    </row>
    <row r="37" spans="1:10" ht="21.75" customHeight="1">
      <c r="A37" s="31" t="s">
        <v>116</v>
      </c>
      <c r="B37" s="49"/>
      <c r="D37" s="220">
        <v>3172692</v>
      </c>
      <c r="E37" s="13"/>
      <c r="F37" s="220">
        <v>1895322</v>
      </c>
      <c r="G37" s="13"/>
      <c r="H37" s="14">
        <v>-284117</v>
      </c>
      <c r="I37" s="13"/>
      <c r="J37" s="14">
        <v>-345606</v>
      </c>
    </row>
    <row r="38" spans="1:10" ht="21.75" customHeight="1">
      <c r="A38" s="49"/>
      <c r="B38" s="49"/>
      <c r="D38" s="13">
        <f>SUM(D9:D37)</f>
        <v>29255727</v>
      </c>
      <c r="E38" s="13"/>
      <c r="F38" s="13">
        <f>SUM(F9:F37)</f>
        <v>27728728</v>
      </c>
      <c r="G38" s="13"/>
      <c r="H38" s="13">
        <f>SUM(H9:H37)</f>
        <v>51235</v>
      </c>
      <c r="I38" s="13"/>
      <c r="J38" s="13">
        <f>SUM(J9:J37)</f>
        <v>523014</v>
      </c>
    </row>
    <row r="39" spans="1:10" ht="21.75" customHeight="1">
      <c r="A39" s="6" t="s">
        <v>37</v>
      </c>
      <c r="B39" s="6"/>
      <c r="C39" s="167"/>
      <c r="H39" s="252"/>
      <c r="I39" s="252"/>
      <c r="J39" s="252"/>
    </row>
    <row r="40" spans="1:10" ht="21.75" customHeight="1">
      <c r="A40" s="6" t="s">
        <v>162</v>
      </c>
      <c r="B40" s="6"/>
      <c r="C40" s="167"/>
      <c r="H40" s="252"/>
      <c r="I40" s="252"/>
      <c r="J40" s="252"/>
    </row>
    <row r="41" spans="1:10" s="41" customFormat="1" ht="21.75" customHeight="1">
      <c r="A41" s="168"/>
      <c r="B41" s="168"/>
      <c r="C41" s="4"/>
      <c r="D41" s="3"/>
      <c r="E41" s="3"/>
      <c r="F41" s="3"/>
      <c r="G41" s="3"/>
      <c r="H41" s="254" t="s">
        <v>79</v>
      </c>
      <c r="I41" s="254"/>
      <c r="J41" s="254"/>
    </row>
    <row r="42" spans="1:10" ht="21" customHeight="1">
      <c r="A42" s="255"/>
      <c r="B42" s="255"/>
      <c r="C42" s="3"/>
      <c r="D42" s="245" t="s">
        <v>38</v>
      </c>
      <c r="E42" s="245"/>
      <c r="F42" s="245"/>
      <c r="G42" s="64"/>
      <c r="H42" s="245" t="s">
        <v>36</v>
      </c>
      <c r="I42" s="245"/>
      <c r="J42" s="245"/>
    </row>
    <row r="43" spans="1:10" ht="22.5" customHeight="1">
      <c r="A43" s="1"/>
      <c r="B43" s="1"/>
      <c r="C43" s="3"/>
      <c r="D43" s="249" t="s">
        <v>254</v>
      </c>
      <c r="E43" s="250"/>
      <c r="F43" s="250"/>
      <c r="G43" s="128"/>
      <c r="H43" s="249" t="s">
        <v>254</v>
      </c>
      <c r="I43" s="250"/>
      <c r="J43" s="250"/>
    </row>
    <row r="44" spans="1:10" ht="21" customHeight="1">
      <c r="A44" s="1"/>
      <c r="B44" s="1"/>
      <c r="C44" s="3"/>
      <c r="D44" s="246" t="s">
        <v>255</v>
      </c>
      <c r="E44" s="247"/>
      <c r="F44" s="247"/>
      <c r="G44" s="75"/>
      <c r="H44" s="246" t="s">
        <v>255</v>
      </c>
      <c r="I44" s="247"/>
      <c r="J44" s="247"/>
    </row>
    <row r="45" spans="1:10" ht="21" customHeight="1">
      <c r="A45" s="255"/>
      <c r="B45" s="255"/>
      <c r="C45" s="2" t="s">
        <v>1</v>
      </c>
      <c r="D45" s="169" t="s">
        <v>240</v>
      </c>
      <c r="E45" s="65"/>
      <c r="F45" s="169" t="s">
        <v>234</v>
      </c>
      <c r="G45" s="39"/>
      <c r="H45" s="169" t="s">
        <v>240</v>
      </c>
      <c r="I45" s="65"/>
      <c r="J45" s="169" t="s">
        <v>234</v>
      </c>
    </row>
    <row r="46" spans="1:10" ht="21.75" customHeight="1">
      <c r="A46" s="7" t="s">
        <v>80</v>
      </c>
      <c r="D46" s="256"/>
      <c r="E46" s="256"/>
      <c r="F46" s="256"/>
      <c r="G46" s="256"/>
      <c r="H46" s="256"/>
      <c r="I46" s="256"/>
      <c r="J46" s="256"/>
    </row>
    <row r="47" spans="1:10" ht="21.75" customHeight="1">
      <c r="A47" s="5" t="s">
        <v>27</v>
      </c>
      <c r="B47" s="5"/>
      <c r="D47" s="33"/>
      <c r="E47" s="33"/>
      <c r="F47" s="33"/>
      <c r="G47" s="33"/>
      <c r="H47" s="33"/>
      <c r="I47" s="33"/>
      <c r="J47" s="33"/>
    </row>
    <row r="48" spans="1:10" ht="21.75" customHeight="1">
      <c r="A48" s="31" t="s">
        <v>119</v>
      </c>
      <c r="D48" s="162">
        <v>-3219997</v>
      </c>
      <c r="E48" s="13"/>
      <c r="F48" s="162">
        <v>-3072880</v>
      </c>
      <c r="G48" s="13"/>
      <c r="H48" s="13">
        <v>321297</v>
      </c>
      <c r="I48" s="13"/>
      <c r="J48" s="13">
        <v>-585746</v>
      </c>
    </row>
    <row r="49" spans="1:10" ht="21.75" customHeight="1">
      <c r="A49" s="3" t="s">
        <v>3</v>
      </c>
      <c r="D49" s="162">
        <v>-7053413</v>
      </c>
      <c r="E49" s="13"/>
      <c r="F49" s="162">
        <v>5398976</v>
      </c>
      <c r="G49" s="13"/>
      <c r="H49" s="33">
        <v>144027</v>
      </c>
      <c r="I49" s="13"/>
      <c r="J49" s="33">
        <v>-634849</v>
      </c>
    </row>
    <row r="50" spans="1:10" ht="21.75" customHeight="1">
      <c r="A50" s="31" t="s">
        <v>108</v>
      </c>
      <c r="D50" s="162">
        <v>-5967387</v>
      </c>
      <c r="E50" s="13"/>
      <c r="F50" s="162">
        <v>-7534775</v>
      </c>
      <c r="G50" s="13"/>
      <c r="H50" s="33">
        <v>17376</v>
      </c>
      <c r="I50" s="13"/>
      <c r="J50" s="33">
        <v>-504099</v>
      </c>
    </row>
    <row r="51" spans="1:10" ht="21.75" customHeight="1">
      <c r="A51" s="3" t="s">
        <v>4</v>
      </c>
      <c r="D51" s="162">
        <v>-1841177</v>
      </c>
      <c r="E51" s="13"/>
      <c r="F51" s="162">
        <v>-1949487</v>
      </c>
      <c r="G51" s="13"/>
      <c r="H51" s="98">
        <v>-98243</v>
      </c>
      <c r="I51" s="13"/>
      <c r="J51" s="98">
        <v>38408</v>
      </c>
    </row>
    <row r="52" spans="1:10" ht="21.75" customHeight="1">
      <c r="A52" s="3" t="s">
        <v>7</v>
      </c>
      <c r="D52" s="156">
        <v>-390245</v>
      </c>
      <c r="E52" s="13"/>
      <c r="F52" s="156">
        <v>-985964</v>
      </c>
      <c r="G52" s="13"/>
      <c r="H52" s="13">
        <v>-306</v>
      </c>
      <c r="I52" s="13"/>
      <c r="J52" s="13">
        <v>688</v>
      </c>
    </row>
    <row r="53" spans="1:10" ht="21.75" customHeight="1">
      <c r="A53" s="3" t="s">
        <v>142</v>
      </c>
      <c r="D53" s="162">
        <v>1630474</v>
      </c>
      <c r="E53" s="13"/>
      <c r="F53" s="162">
        <v>-2757581</v>
      </c>
      <c r="G53" s="13"/>
      <c r="H53" s="13">
        <v>109706</v>
      </c>
      <c r="I53" s="13"/>
      <c r="J53" s="13">
        <v>211852</v>
      </c>
    </row>
    <row r="54" spans="1:10" ht="21.75" customHeight="1">
      <c r="A54" s="3" t="s">
        <v>12</v>
      </c>
      <c r="D54" s="162">
        <v>1564370</v>
      </c>
      <c r="E54" s="33"/>
      <c r="F54" s="162">
        <v>937411</v>
      </c>
      <c r="G54" s="33"/>
      <c r="H54" s="171">
        <v>528125</v>
      </c>
      <c r="I54" s="33"/>
      <c r="J54" s="171">
        <v>663665</v>
      </c>
    </row>
    <row r="55" spans="1:10" ht="21.75" customHeight="1">
      <c r="A55" s="31" t="s">
        <v>236</v>
      </c>
      <c r="D55" s="162">
        <v>-60573</v>
      </c>
      <c r="E55" s="33"/>
      <c r="F55" s="162">
        <v>-33903</v>
      </c>
      <c r="G55" s="33"/>
      <c r="H55" s="171">
        <v>-15256</v>
      </c>
      <c r="I55" s="33"/>
      <c r="J55" s="171">
        <v>11641</v>
      </c>
    </row>
    <row r="56" spans="1:10" ht="21.75" customHeight="1">
      <c r="A56" s="3" t="s">
        <v>31</v>
      </c>
      <c r="D56" s="156">
        <v>-3431241</v>
      </c>
      <c r="E56" s="13"/>
      <c r="F56" s="156">
        <v>-3879642</v>
      </c>
      <c r="G56" s="13"/>
      <c r="H56" s="172">
        <v>-25141</v>
      </c>
      <c r="I56" s="113"/>
      <c r="J56" s="172">
        <v>-28276</v>
      </c>
    </row>
    <row r="57" spans="1:10" ht="21.75" customHeight="1">
      <c r="A57" s="4" t="s">
        <v>306</v>
      </c>
      <c r="B57" s="4"/>
      <c r="C57" s="12"/>
      <c r="D57" s="86">
        <f>SUM(D48:D56)+D38</f>
        <v>10486538</v>
      </c>
      <c r="E57" s="16"/>
      <c r="F57" s="86">
        <f>SUM(F48:F56)+F38</f>
        <v>13850883</v>
      </c>
      <c r="G57" s="13"/>
      <c r="H57" s="68">
        <f>SUM(H48:H56)+H38</f>
        <v>1032820</v>
      </c>
      <c r="I57" s="16"/>
      <c r="J57" s="68">
        <f>SUM(J48:J56)+J38</f>
        <v>-303702</v>
      </c>
    </row>
    <row r="58" spans="1:10" ht="21.75" customHeight="1">
      <c r="A58" s="4"/>
      <c r="B58" s="4"/>
      <c r="C58" s="12"/>
      <c r="D58" s="48"/>
      <c r="E58" s="16"/>
      <c r="F58" s="48"/>
      <c r="G58" s="13"/>
      <c r="H58" s="48"/>
      <c r="I58" s="16"/>
      <c r="J58" s="48"/>
    </row>
    <row r="59" spans="1:10" ht="21.75" customHeight="1">
      <c r="A59" s="7" t="s">
        <v>28</v>
      </c>
      <c r="B59" s="7"/>
      <c r="C59" s="12"/>
      <c r="D59" s="13"/>
      <c r="E59" s="13"/>
      <c r="F59" s="13"/>
      <c r="G59" s="13"/>
      <c r="H59" s="13"/>
      <c r="I59" s="13"/>
      <c r="J59" s="13"/>
    </row>
    <row r="60" spans="1:10" ht="21.75" customHeight="1">
      <c r="A60" s="49" t="s">
        <v>20</v>
      </c>
      <c r="D60" s="162">
        <v>609084</v>
      </c>
      <c r="E60" s="33"/>
      <c r="F60" s="162">
        <v>695311</v>
      </c>
      <c r="G60" s="33"/>
      <c r="H60" s="33">
        <v>3348092</v>
      </c>
      <c r="I60" s="33"/>
      <c r="J60" s="33">
        <v>2377085</v>
      </c>
    </row>
    <row r="61" spans="1:10" ht="21.75" customHeight="1">
      <c r="A61" s="49" t="s">
        <v>47</v>
      </c>
      <c r="D61" s="162">
        <v>3735930</v>
      </c>
      <c r="E61" s="13"/>
      <c r="F61" s="162">
        <v>3481948</v>
      </c>
      <c r="G61" s="33"/>
      <c r="H61" s="33">
        <v>9363372</v>
      </c>
      <c r="I61" s="33"/>
      <c r="J61" s="33">
        <v>6494865</v>
      </c>
    </row>
    <row r="62" spans="1:10" ht="21.75" customHeight="1">
      <c r="A62" s="31" t="s">
        <v>39</v>
      </c>
      <c r="D62" s="162" t="s">
        <v>94</v>
      </c>
      <c r="E62" s="13"/>
      <c r="F62" s="162" t="s">
        <v>94</v>
      </c>
      <c r="G62" s="33"/>
      <c r="H62" s="156">
        <v>-15205000</v>
      </c>
      <c r="I62" s="33"/>
      <c r="J62" s="156">
        <v>-13938400</v>
      </c>
    </row>
    <row r="63" spans="1:10" ht="21.75" customHeight="1">
      <c r="A63" s="31" t="s">
        <v>327</v>
      </c>
      <c r="D63" s="162"/>
      <c r="E63" s="13"/>
      <c r="F63" s="162"/>
      <c r="G63" s="33"/>
      <c r="H63" s="156"/>
      <c r="I63" s="33"/>
      <c r="J63" s="156"/>
    </row>
    <row r="64" spans="1:10" ht="21.75" customHeight="1">
      <c r="A64" s="226" t="s">
        <v>297</v>
      </c>
      <c r="D64" s="162">
        <v>489910</v>
      </c>
      <c r="E64" s="13"/>
      <c r="F64" s="162">
        <v>-197369</v>
      </c>
      <c r="G64" s="33"/>
      <c r="H64" s="156" t="s">
        <v>94</v>
      </c>
      <c r="I64" s="33"/>
      <c r="J64" s="156" t="s">
        <v>94</v>
      </c>
    </row>
    <row r="65" spans="1:10" ht="21.75" customHeight="1">
      <c r="A65" s="30" t="s">
        <v>272</v>
      </c>
      <c r="D65" s="162">
        <v>494970</v>
      </c>
      <c r="E65" s="13"/>
      <c r="F65" s="162">
        <v>2982753</v>
      </c>
      <c r="G65" s="33"/>
      <c r="H65" s="174" t="s">
        <v>94</v>
      </c>
      <c r="I65" s="33"/>
      <c r="J65" s="174" t="s">
        <v>94</v>
      </c>
    </row>
    <row r="66" spans="1:10" ht="21.75" customHeight="1">
      <c r="A66" s="49" t="s">
        <v>191</v>
      </c>
      <c r="D66" s="162">
        <v>-13812198</v>
      </c>
      <c r="E66" s="33"/>
      <c r="F66" s="162">
        <v>-12363767</v>
      </c>
      <c r="G66" s="33"/>
      <c r="H66" s="113">
        <v>-4673644</v>
      </c>
      <c r="I66" s="33"/>
      <c r="J66" s="113">
        <v>-14005437</v>
      </c>
    </row>
    <row r="67" spans="1:10" ht="21.75" customHeight="1">
      <c r="A67" s="49" t="s">
        <v>218</v>
      </c>
      <c r="D67" s="162">
        <v>6763892</v>
      </c>
      <c r="E67" s="33"/>
      <c r="F67" s="162">
        <v>12016282</v>
      </c>
      <c r="G67" s="33"/>
      <c r="H67" s="170" t="s">
        <v>94</v>
      </c>
      <c r="I67" s="33"/>
      <c r="J67" s="170" t="s">
        <v>94</v>
      </c>
    </row>
    <row r="68" spans="1:10" ht="21.75" customHeight="1">
      <c r="A68" s="31" t="s">
        <v>237</v>
      </c>
      <c r="C68" s="2">
        <v>3</v>
      </c>
      <c r="D68" s="162">
        <v>-113112</v>
      </c>
      <c r="E68" s="33"/>
      <c r="F68" s="162">
        <v>-1825172</v>
      </c>
      <c r="G68" s="33"/>
      <c r="H68" s="170" t="s">
        <v>94</v>
      </c>
      <c r="I68" s="33"/>
      <c r="J68" s="170" t="s">
        <v>94</v>
      </c>
    </row>
    <row r="69" spans="1:10" ht="21.75" customHeight="1">
      <c r="A69" s="31" t="s">
        <v>322</v>
      </c>
      <c r="D69" s="162" t="s">
        <v>94</v>
      </c>
      <c r="E69" s="13"/>
      <c r="F69" s="162" t="s">
        <v>94</v>
      </c>
      <c r="G69" s="13"/>
      <c r="H69" s="156">
        <v>4747084</v>
      </c>
      <c r="I69" s="13"/>
      <c r="J69" s="156">
        <v>-2565666</v>
      </c>
    </row>
    <row r="70" spans="1:10" ht="21.75" customHeight="1">
      <c r="A70" s="31" t="s">
        <v>205</v>
      </c>
      <c r="D70" s="162">
        <v>-3000</v>
      </c>
      <c r="E70" s="13"/>
      <c r="F70" s="162" t="s">
        <v>94</v>
      </c>
      <c r="G70" s="13"/>
      <c r="H70" s="156" t="s">
        <v>94</v>
      </c>
      <c r="I70" s="13"/>
      <c r="J70" s="170" t="s">
        <v>94</v>
      </c>
    </row>
    <row r="71" spans="1:10" ht="21.75" customHeight="1">
      <c r="A71" s="31" t="s">
        <v>273</v>
      </c>
      <c r="D71" s="170"/>
      <c r="E71" s="13"/>
      <c r="F71" s="170"/>
      <c r="G71" s="13"/>
      <c r="H71" s="156"/>
      <c r="I71" s="13"/>
      <c r="J71" s="156"/>
    </row>
    <row r="72" spans="1:10" ht="21.75" customHeight="1">
      <c r="A72" s="31" t="s">
        <v>164</v>
      </c>
      <c r="D72" s="22">
        <v>-20925977</v>
      </c>
      <c r="E72" s="33"/>
      <c r="F72" s="22">
        <v>-19165129</v>
      </c>
      <c r="G72" s="33"/>
      <c r="H72" s="33">
        <v>-1134050</v>
      </c>
      <c r="I72" s="33"/>
      <c r="J72" s="33">
        <v>-1064072</v>
      </c>
    </row>
    <row r="73" spans="1:10" ht="21.75" customHeight="1">
      <c r="A73" s="31" t="s">
        <v>274</v>
      </c>
      <c r="D73" s="22"/>
      <c r="E73" s="33"/>
      <c r="F73" s="22"/>
      <c r="G73" s="33"/>
      <c r="H73" s="33"/>
      <c r="I73" s="33"/>
      <c r="J73" s="33"/>
    </row>
    <row r="74" spans="1:10" ht="21.75" customHeight="1">
      <c r="A74" s="31" t="s">
        <v>164</v>
      </c>
      <c r="D74" s="113">
        <v>818734</v>
      </c>
      <c r="E74" s="13"/>
      <c r="F74" s="113">
        <v>273458</v>
      </c>
      <c r="G74" s="13"/>
      <c r="H74" s="13">
        <v>29191</v>
      </c>
      <c r="I74" s="13"/>
      <c r="J74" s="13">
        <v>2017</v>
      </c>
    </row>
    <row r="75" spans="1:10" ht="21.75" customHeight="1">
      <c r="A75" s="49" t="s">
        <v>275</v>
      </c>
      <c r="C75" s="3"/>
      <c r="D75" s="219">
        <v>-64377</v>
      </c>
      <c r="E75" s="219"/>
      <c r="F75" s="219">
        <v>-42220</v>
      </c>
      <c r="G75" s="219"/>
      <c r="H75" s="219">
        <v>-562</v>
      </c>
      <c r="I75" s="219"/>
      <c r="J75" s="219">
        <v>-2133</v>
      </c>
    </row>
    <row r="76" spans="1:10" ht="21.75" customHeight="1">
      <c r="A76" s="6"/>
      <c r="B76" s="6"/>
      <c r="C76" s="167"/>
      <c r="H76" s="252"/>
      <c r="I76" s="252"/>
      <c r="J76" s="252"/>
    </row>
    <row r="77" spans="1:10" ht="21.75" customHeight="1">
      <c r="A77" s="6" t="s">
        <v>37</v>
      </c>
      <c r="B77" s="6"/>
      <c r="C77" s="167"/>
      <c r="H77" s="252"/>
      <c r="I77" s="252"/>
      <c r="J77" s="252"/>
    </row>
    <row r="78" spans="1:10" ht="21.75" customHeight="1">
      <c r="A78" s="6" t="s">
        <v>162</v>
      </c>
      <c r="B78" s="6"/>
      <c r="C78" s="167"/>
      <c r="H78" s="234"/>
      <c r="I78" s="234"/>
      <c r="J78" s="234"/>
    </row>
    <row r="79" spans="1:10" ht="21.75" customHeight="1">
      <c r="A79" s="168"/>
      <c r="B79" s="168"/>
      <c r="C79" s="4"/>
      <c r="H79" s="254" t="s">
        <v>79</v>
      </c>
      <c r="I79" s="254"/>
      <c r="J79" s="254"/>
    </row>
    <row r="80" spans="1:10" s="41" customFormat="1" ht="21.75" customHeight="1">
      <c r="A80" s="255"/>
      <c r="B80" s="255"/>
      <c r="C80" s="3"/>
      <c r="D80" s="245" t="s">
        <v>38</v>
      </c>
      <c r="E80" s="245"/>
      <c r="F80" s="245"/>
      <c r="G80" s="64"/>
      <c r="H80" s="245" t="s">
        <v>36</v>
      </c>
      <c r="I80" s="245"/>
      <c r="J80" s="245"/>
    </row>
    <row r="81" spans="1:10" ht="22.5" customHeight="1">
      <c r="A81" s="1"/>
      <c r="B81" s="1"/>
      <c r="C81" s="3"/>
      <c r="D81" s="249" t="s">
        <v>254</v>
      </c>
      <c r="E81" s="250"/>
      <c r="F81" s="250"/>
      <c r="G81" s="128"/>
      <c r="H81" s="249" t="s">
        <v>254</v>
      </c>
      <c r="I81" s="250"/>
      <c r="J81" s="250"/>
    </row>
    <row r="82" spans="1:10" ht="22.5" customHeight="1">
      <c r="A82" s="1"/>
      <c r="B82" s="1"/>
      <c r="C82" s="3"/>
      <c r="D82" s="246" t="s">
        <v>255</v>
      </c>
      <c r="E82" s="247"/>
      <c r="F82" s="247"/>
      <c r="G82" s="75"/>
      <c r="H82" s="246" t="s">
        <v>255</v>
      </c>
      <c r="I82" s="247"/>
      <c r="J82" s="247"/>
    </row>
    <row r="83" spans="1:10" ht="22.5" customHeight="1">
      <c r="A83" s="255"/>
      <c r="B83" s="255"/>
      <c r="C83" s="2" t="s">
        <v>1</v>
      </c>
      <c r="D83" s="169" t="s">
        <v>240</v>
      </c>
      <c r="E83" s="65"/>
      <c r="F83" s="169" t="s">
        <v>234</v>
      </c>
      <c r="G83" s="39"/>
      <c r="H83" s="169" t="s">
        <v>240</v>
      </c>
      <c r="I83" s="65"/>
      <c r="J83" s="169" t="s">
        <v>234</v>
      </c>
    </row>
    <row r="84" spans="1:10" ht="22.5" customHeight="1">
      <c r="A84" s="7" t="s">
        <v>247</v>
      </c>
      <c r="B84" s="1"/>
      <c r="D84" s="39"/>
      <c r="E84" s="65"/>
      <c r="F84" s="39"/>
      <c r="G84" s="39"/>
      <c r="H84" s="39"/>
      <c r="I84" s="65"/>
      <c r="J84" s="39"/>
    </row>
    <row r="85" spans="1:10" ht="21.75" customHeight="1">
      <c r="A85" s="31" t="s">
        <v>276</v>
      </c>
      <c r="D85" s="113">
        <v>2565</v>
      </c>
      <c r="E85" s="113"/>
      <c r="F85" s="113">
        <v>10</v>
      </c>
      <c r="G85" s="13"/>
      <c r="H85" s="173" t="s">
        <v>94</v>
      </c>
      <c r="I85" s="13"/>
      <c r="J85" s="13">
        <v>3</v>
      </c>
    </row>
    <row r="86" spans="1:10" ht="21.75" customHeight="1">
      <c r="A86" s="31" t="s">
        <v>117</v>
      </c>
      <c r="D86" s="113">
        <v>-357632</v>
      </c>
      <c r="E86" s="113"/>
      <c r="F86" s="113">
        <v>-721</v>
      </c>
      <c r="G86" s="13"/>
      <c r="H86" s="173" t="s">
        <v>94</v>
      </c>
      <c r="I86" s="13"/>
      <c r="J86" s="173" t="s">
        <v>94</v>
      </c>
    </row>
    <row r="87" spans="1:10" ht="21.75" customHeight="1">
      <c r="A87" s="31" t="s">
        <v>317</v>
      </c>
      <c r="D87" s="113">
        <v>32559</v>
      </c>
      <c r="E87" s="113"/>
      <c r="F87" s="173" t="s">
        <v>94</v>
      </c>
      <c r="G87" s="13"/>
      <c r="H87" s="173" t="s">
        <v>94</v>
      </c>
      <c r="I87" s="13"/>
      <c r="J87" s="173" t="s">
        <v>94</v>
      </c>
    </row>
    <row r="88" spans="1:10" ht="21.75" customHeight="1">
      <c r="A88" s="49" t="s">
        <v>238</v>
      </c>
      <c r="D88" s="173" t="s">
        <v>94</v>
      </c>
      <c r="E88" s="113"/>
      <c r="F88" s="173" t="s">
        <v>94</v>
      </c>
      <c r="H88" s="173" t="s">
        <v>94</v>
      </c>
      <c r="J88" s="8">
        <v>2324</v>
      </c>
    </row>
    <row r="89" spans="1:10" ht="21.75" customHeight="1">
      <c r="A89" s="4" t="s">
        <v>307</v>
      </c>
      <c r="B89" s="4"/>
      <c r="C89" s="12"/>
      <c r="D89" s="86">
        <f>SUM(D60:D75)+SUM(D85:E88)</f>
        <v>-22328652</v>
      </c>
      <c r="E89" s="16"/>
      <c r="F89" s="86">
        <f>SUM(F60:F75)+SUM(F85:G88)</f>
        <v>-14144616</v>
      </c>
      <c r="G89" s="16"/>
      <c r="H89" s="86">
        <f>SUM(H60:H75)+SUM(H85:I88)</f>
        <v>-3525517</v>
      </c>
      <c r="I89" s="16"/>
      <c r="J89" s="86">
        <f>SUM(J60:J75)+SUM(J85:J88)</f>
        <v>-22699414</v>
      </c>
    </row>
    <row r="90" spans="1:10" ht="25.5" customHeight="1">
      <c r="A90" s="4"/>
      <c r="B90" s="4"/>
      <c r="C90" s="12"/>
      <c r="D90" s="48"/>
      <c r="E90" s="16"/>
      <c r="F90" s="48"/>
      <c r="G90" s="16"/>
      <c r="H90" s="48"/>
      <c r="I90" s="16"/>
      <c r="J90" s="48"/>
    </row>
    <row r="91" spans="1:10" ht="16.5" customHeight="1">
      <c r="A91" s="7" t="s">
        <v>29</v>
      </c>
      <c r="B91" s="7"/>
      <c r="C91" s="12"/>
      <c r="D91" s="33"/>
      <c r="E91" s="33"/>
      <c r="F91" s="33"/>
      <c r="G91" s="33"/>
      <c r="H91" s="33"/>
      <c r="I91" s="33"/>
      <c r="J91" s="33"/>
    </row>
    <row r="92" spans="1:10" ht="21.75" customHeight="1">
      <c r="A92" s="49" t="s">
        <v>308</v>
      </c>
      <c r="D92" s="22"/>
      <c r="E92" s="33"/>
      <c r="F92" s="22"/>
      <c r="G92" s="33"/>
      <c r="H92" s="33"/>
      <c r="I92" s="33"/>
      <c r="J92" s="33"/>
    </row>
    <row r="93" spans="1:10" ht="21.75" customHeight="1">
      <c r="A93" s="31" t="s">
        <v>277</v>
      </c>
      <c r="D93" s="113">
        <v>1848042</v>
      </c>
      <c r="E93" s="13"/>
      <c r="F93" s="113">
        <v>-5261585</v>
      </c>
      <c r="G93" s="13"/>
      <c r="H93" s="150">
        <v>0</v>
      </c>
      <c r="I93" s="13"/>
      <c r="J93" s="150">
        <v>0</v>
      </c>
    </row>
    <row r="94" spans="1:10" ht="21.75" customHeight="1">
      <c r="A94" s="31" t="s">
        <v>278</v>
      </c>
      <c r="D94" s="22">
        <v>3745963</v>
      </c>
      <c r="E94" s="33"/>
      <c r="F94" s="22">
        <v>-9651426</v>
      </c>
      <c r="G94" s="33"/>
      <c r="H94" s="156">
        <v>3680128</v>
      </c>
      <c r="I94" s="33"/>
      <c r="J94" s="156">
        <v>-3038859</v>
      </c>
    </row>
    <row r="95" spans="1:10" ht="21.75" customHeight="1">
      <c r="A95" s="31" t="s">
        <v>279</v>
      </c>
      <c r="D95" s="132">
        <v>231663</v>
      </c>
      <c r="E95" s="33"/>
      <c r="F95" s="132">
        <v>268868</v>
      </c>
      <c r="G95" s="33"/>
      <c r="H95" s="150">
        <v>0</v>
      </c>
      <c r="I95" s="33"/>
      <c r="J95" s="150">
        <v>0</v>
      </c>
    </row>
    <row r="96" spans="1:10" ht="21.75" customHeight="1">
      <c r="A96" s="31" t="s">
        <v>328</v>
      </c>
      <c r="D96" s="132">
        <v>-193796</v>
      </c>
      <c r="E96" s="33"/>
      <c r="F96" s="150">
        <v>0</v>
      </c>
      <c r="G96" s="33"/>
      <c r="H96" s="150">
        <v>0</v>
      </c>
      <c r="I96" s="33"/>
      <c r="J96" s="150">
        <v>0</v>
      </c>
    </row>
    <row r="97" spans="1:10" ht="21.75" customHeight="1">
      <c r="A97" s="31" t="s">
        <v>193</v>
      </c>
      <c r="D97" s="132"/>
      <c r="E97" s="33"/>
      <c r="F97" s="132"/>
      <c r="G97" s="33"/>
      <c r="H97" s="150"/>
      <c r="I97" s="33"/>
      <c r="J97" s="150"/>
    </row>
    <row r="98" spans="1:10" ht="21.75" customHeight="1">
      <c r="A98" s="49" t="s">
        <v>194</v>
      </c>
      <c r="D98" s="132">
        <v>-17468</v>
      </c>
      <c r="E98" s="33"/>
      <c r="F98" s="132">
        <v>-14434</v>
      </c>
      <c r="G98" s="33"/>
      <c r="H98" s="150">
        <v>0</v>
      </c>
      <c r="I98" s="33"/>
      <c r="J98" s="150">
        <v>0</v>
      </c>
    </row>
    <row r="99" spans="1:10" ht="21.75" customHeight="1">
      <c r="A99" s="49" t="s">
        <v>169</v>
      </c>
      <c r="D99" s="132">
        <v>35512970</v>
      </c>
      <c r="E99" s="13"/>
      <c r="F99" s="132">
        <v>5596183</v>
      </c>
      <c r="G99" s="13"/>
      <c r="H99" s="150">
        <v>2933593</v>
      </c>
      <c r="I99" s="13"/>
      <c r="J99" s="150">
        <v>0</v>
      </c>
    </row>
    <row r="100" spans="1:10" ht="21.75" customHeight="1">
      <c r="A100" s="49" t="s">
        <v>195</v>
      </c>
      <c r="D100" s="132">
        <v>-15726582</v>
      </c>
      <c r="E100" s="33"/>
      <c r="F100" s="132">
        <v>-11441492</v>
      </c>
      <c r="G100" s="33"/>
      <c r="H100" s="162" t="s">
        <v>94</v>
      </c>
      <c r="I100" s="33"/>
      <c r="J100" s="156">
        <v>-1849200</v>
      </c>
    </row>
    <row r="101" spans="1:10" ht="21.75" customHeight="1">
      <c r="A101" s="31" t="s">
        <v>44</v>
      </c>
      <c r="C101" s="2">
        <v>13</v>
      </c>
      <c r="D101" s="150">
        <v>27000000</v>
      </c>
      <c r="E101" s="33"/>
      <c r="F101" s="150">
        <v>0</v>
      </c>
      <c r="G101" s="33"/>
      <c r="H101" s="150">
        <v>12000000</v>
      </c>
      <c r="I101" s="33"/>
      <c r="J101" s="150">
        <v>0</v>
      </c>
    </row>
    <row r="102" spans="1:10" ht="21.75" customHeight="1">
      <c r="A102" s="31" t="s">
        <v>239</v>
      </c>
      <c r="D102" s="132">
        <v>-11163150</v>
      </c>
      <c r="E102" s="33"/>
      <c r="F102" s="132">
        <v>-2000000</v>
      </c>
      <c r="G102" s="33"/>
      <c r="H102" s="156">
        <v>-9000000</v>
      </c>
      <c r="I102" s="33"/>
      <c r="J102" s="156">
        <v>-2000000</v>
      </c>
    </row>
    <row r="103" spans="1:10" ht="21.75" customHeight="1">
      <c r="A103" s="31" t="s">
        <v>201</v>
      </c>
      <c r="D103" s="132"/>
      <c r="E103" s="33"/>
      <c r="F103" s="132"/>
      <c r="G103" s="33"/>
      <c r="H103" s="156"/>
      <c r="I103" s="33"/>
      <c r="J103" s="156"/>
    </row>
    <row r="104" spans="1:10" ht="21.75" customHeight="1">
      <c r="A104" s="31" t="s">
        <v>202</v>
      </c>
      <c r="D104" s="150">
        <v>0</v>
      </c>
      <c r="E104" s="33"/>
      <c r="F104" s="132">
        <v>15000000</v>
      </c>
      <c r="G104" s="33"/>
      <c r="H104" s="150">
        <v>0</v>
      </c>
      <c r="I104" s="33"/>
      <c r="J104" s="132">
        <v>15000000</v>
      </c>
    </row>
    <row r="105" spans="1:10" ht="21.75" customHeight="1">
      <c r="A105" s="31" t="s">
        <v>219</v>
      </c>
      <c r="D105" s="132">
        <v>-308455</v>
      </c>
      <c r="E105" s="33"/>
      <c r="F105" s="132">
        <v>-351623</v>
      </c>
      <c r="G105" s="33"/>
      <c r="H105" s="98">
        <v>-11033</v>
      </c>
      <c r="I105" s="33"/>
      <c r="J105" s="98">
        <v>-87567</v>
      </c>
    </row>
    <row r="106" spans="1:10" ht="21.75" customHeight="1">
      <c r="A106" s="49" t="s">
        <v>192</v>
      </c>
      <c r="D106" s="22">
        <v>-9431982</v>
      </c>
      <c r="E106" s="33"/>
      <c r="F106" s="22">
        <v>-9305644</v>
      </c>
      <c r="G106" s="33"/>
      <c r="H106" s="33">
        <v>-3597819</v>
      </c>
      <c r="I106" s="33"/>
      <c r="J106" s="33">
        <v>-3194481</v>
      </c>
    </row>
    <row r="107" spans="1:10" ht="21.75" customHeight="1">
      <c r="A107" s="31" t="s">
        <v>196</v>
      </c>
      <c r="D107" s="132">
        <v>-1686127</v>
      </c>
      <c r="E107" s="33"/>
      <c r="F107" s="132">
        <v>-2220997</v>
      </c>
      <c r="G107" s="33"/>
      <c r="H107" s="150">
        <v>0</v>
      </c>
      <c r="I107" s="33"/>
      <c r="J107" s="150">
        <v>0</v>
      </c>
    </row>
    <row r="108" spans="1:10" ht="21.75" customHeight="1">
      <c r="A108" s="31" t="s">
        <v>170</v>
      </c>
      <c r="D108" s="132"/>
      <c r="E108" s="33"/>
      <c r="F108" s="132"/>
      <c r="G108" s="33"/>
      <c r="H108" s="13"/>
      <c r="I108" s="33"/>
      <c r="J108" s="13"/>
    </row>
    <row r="109" spans="1:10" ht="21.75" customHeight="1">
      <c r="A109" s="31" t="s">
        <v>171</v>
      </c>
      <c r="D109" s="132">
        <v>-4910808</v>
      </c>
      <c r="E109" s="33"/>
      <c r="F109" s="132">
        <v>-7411561</v>
      </c>
      <c r="G109" s="33"/>
      <c r="H109" s="160">
        <v>-5165862</v>
      </c>
      <c r="I109" s="33"/>
      <c r="J109" s="160">
        <v>-7784353</v>
      </c>
    </row>
    <row r="110" spans="1:10" ht="21.75" customHeight="1">
      <c r="A110" s="31" t="s">
        <v>172</v>
      </c>
      <c r="D110" s="239">
        <v>117366</v>
      </c>
      <c r="E110" s="33"/>
      <c r="F110" s="132">
        <v>20171864</v>
      </c>
      <c r="G110" s="33"/>
      <c r="H110" s="150">
        <v>0</v>
      </c>
      <c r="I110" s="33"/>
      <c r="J110" s="132">
        <v>21704327</v>
      </c>
    </row>
    <row r="111" spans="1:10" ht="21.75" customHeight="1">
      <c r="A111" s="31" t="s">
        <v>249</v>
      </c>
      <c r="D111" s="135">
        <v>-5699671</v>
      </c>
      <c r="E111" s="33"/>
      <c r="F111" s="135">
        <v>-114406</v>
      </c>
      <c r="G111" s="33"/>
      <c r="H111" s="106">
        <v>0</v>
      </c>
      <c r="I111" s="33"/>
      <c r="J111" s="106">
        <v>0</v>
      </c>
    </row>
    <row r="112" spans="1:10" ht="21.75" customHeight="1">
      <c r="A112" s="4" t="s">
        <v>309</v>
      </c>
      <c r="B112" s="4"/>
      <c r="C112" s="12"/>
      <c r="D112" s="68">
        <f>SUM(D92:D111)</f>
        <v>19317965</v>
      </c>
      <c r="E112" s="16"/>
      <c r="F112" s="68">
        <f>SUM(F92:F111)</f>
        <v>-6736253</v>
      </c>
      <c r="G112" s="16"/>
      <c r="H112" s="68">
        <f>SUM(H92:H111)</f>
        <v>839007</v>
      </c>
      <c r="I112" s="16"/>
      <c r="J112" s="68">
        <f>SUM(J92:J111)</f>
        <v>18749867</v>
      </c>
    </row>
    <row r="113" spans="1:10" ht="21.75" customHeight="1">
      <c r="A113" s="4"/>
      <c r="B113" s="4"/>
      <c r="C113" s="12"/>
      <c r="D113" s="48"/>
      <c r="E113" s="16"/>
      <c r="F113" s="48"/>
      <c r="G113" s="16"/>
      <c r="H113" s="48"/>
      <c r="I113" s="16"/>
      <c r="J113" s="48"/>
    </row>
    <row r="114" spans="1:10" ht="21.75" customHeight="1">
      <c r="A114" s="6"/>
      <c r="B114" s="6"/>
      <c r="C114" s="167"/>
      <c r="H114" s="252"/>
      <c r="I114" s="252"/>
      <c r="J114" s="252"/>
    </row>
    <row r="115" spans="1:10" ht="21.75" customHeight="1">
      <c r="A115" s="6" t="s">
        <v>37</v>
      </c>
      <c r="B115" s="6"/>
      <c r="C115" s="167"/>
      <c r="H115" s="252"/>
      <c r="I115" s="252"/>
      <c r="J115" s="252"/>
    </row>
    <row r="116" spans="1:10" ht="21.75" customHeight="1">
      <c r="A116" s="6" t="s">
        <v>162</v>
      </c>
      <c r="B116" s="6"/>
      <c r="C116" s="167"/>
      <c r="H116" s="234"/>
      <c r="I116" s="234"/>
      <c r="J116" s="234"/>
    </row>
    <row r="117" spans="1:10" s="41" customFormat="1" ht="21.75" customHeight="1">
      <c r="A117" s="168"/>
      <c r="B117" s="168"/>
      <c r="C117" s="4"/>
      <c r="D117" s="3"/>
      <c r="E117" s="3"/>
      <c r="F117" s="3"/>
      <c r="G117" s="3"/>
      <c r="H117" s="254" t="s">
        <v>79</v>
      </c>
      <c r="I117" s="254"/>
      <c r="J117" s="254"/>
    </row>
    <row r="118" spans="1:10" ht="21.75" customHeight="1">
      <c r="A118" s="255"/>
      <c r="B118" s="255"/>
      <c r="C118" s="3"/>
      <c r="D118" s="245" t="s">
        <v>38</v>
      </c>
      <c r="E118" s="245"/>
      <c r="F118" s="245"/>
      <c r="G118" s="64"/>
      <c r="H118" s="245" t="s">
        <v>36</v>
      </c>
      <c r="I118" s="245"/>
      <c r="J118" s="245"/>
    </row>
    <row r="119" spans="1:10" ht="23.25" customHeight="1">
      <c r="A119" s="1"/>
      <c r="B119" s="1"/>
      <c r="C119" s="3"/>
      <c r="D119" s="249" t="s">
        <v>254</v>
      </c>
      <c r="E119" s="250"/>
      <c r="F119" s="250"/>
      <c r="G119" s="128"/>
      <c r="H119" s="249" t="s">
        <v>254</v>
      </c>
      <c r="I119" s="250"/>
      <c r="J119" s="250"/>
    </row>
    <row r="120" spans="1:10" ht="23.25" customHeight="1">
      <c r="A120" s="1"/>
      <c r="B120" s="1"/>
      <c r="C120" s="3"/>
      <c r="D120" s="246" t="s">
        <v>255</v>
      </c>
      <c r="E120" s="247"/>
      <c r="F120" s="247"/>
      <c r="G120" s="75"/>
      <c r="H120" s="246" t="s">
        <v>255</v>
      </c>
      <c r="I120" s="247"/>
      <c r="J120" s="247"/>
    </row>
    <row r="121" spans="1:10" ht="23.25" customHeight="1">
      <c r="A121" s="255"/>
      <c r="B121" s="255"/>
      <c r="D121" s="169" t="s">
        <v>240</v>
      </c>
      <c r="E121" s="65"/>
      <c r="F121" s="169" t="s">
        <v>234</v>
      </c>
      <c r="G121" s="39"/>
      <c r="H121" s="169" t="s">
        <v>240</v>
      </c>
      <c r="I121" s="65"/>
      <c r="J121" s="169" t="s">
        <v>234</v>
      </c>
    </row>
    <row r="122" spans="1:10" ht="23.25" customHeight="1">
      <c r="A122" s="49" t="s">
        <v>244</v>
      </c>
      <c r="B122" s="1"/>
      <c r="D122" s="80"/>
      <c r="E122" s="65"/>
      <c r="F122" s="80"/>
      <c r="G122" s="39"/>
      <c r="H122" s="80"/>
      <c r="I122" s="65"/>
      <c r="J122" s="80"/>
    </row>
    <row r="123" spans="1:10" ht="23.25" customHeight="1">
      <c r="A123" s="49" t="s">
        <v>197</v>
      </c>
      <c r="B123" s="49"/>
      <c r="D123" s="132">
        <f>D57+D89+D112</f>
        <v>7475851</v>
      </c>
      <c r="E123" s="65"/>
      <c r="F123" s="132">
        <f>F57+F89+F112</f>
        <v>-7029986</v>
      </c>
      <c r="G123" s="221"/>
      <c r="H123" s="132">
        <f>H57+H89+H112</f>
        <v>-1653690</v>
      </c>
      <c r="I123" s="221"/>
      <c r="J123" s="132">
        <f>J57+J89+J112</f>
        <v>-4253249</v>
      </c>
    </row>
    <row r="124" spans="1:10" ht="23.25" customHeight="1">
      <c r="A124" s="3" t="s">
        <v>198</v>
      </c>
      <c r="D124" s="80"/>
      <c r="E124" s="65"/>
      <c r="F124" s="80"/>
      <c r="G124" s="221"/>
      <c r="H124" s="222"/>
      <c r="I124" s="221"/>
      <c r="J124" s="222"/>
    </row>
    <row r="125" spans="1:10" ht="23.25" customHeight="1">
      <c r="A125" s="3" t="s">
        <v>199</v>
      </c>
      <c r="D125" s="223">
        <v>-1212298</v>
      </c>
      <c r="E125" s="65"/>
      <c r="F125" s="223">
        <v>-416286</v>
      </c>
      <c r="G125" s="13"/>
      <c r="H125" s="154">
        <v>-174</v>
      </c>
      <c r="I125" s="13"/>
      <c r="J125" s="154">
        <v>-5076</v>
      </c>
    </row>
    <row r="126" spans="1:10" ht="23.25" customHeight="1">
      <c r="A126" s="4" t="s">
        <v>280</v>
      </c>
      <c r="B126" s="4"/>
      <c r="D126" s="16">
        <f>SUM(D123:D125)</f>
        <v>6263553</v>
      </c>
      <c r="E126" s="16"/>
      <c r="F126" s="16">
        <f>SUM(F123:F125)</f>
        <v>-7446272</v>
      </c>
      <c r="G126" s="16"/>
      <c r="H126" s="16">
        <f>SUM(H123:H125)</f>
        <v>-1653864</v>
      </c>
      <c r="I126" s="16"/>
      <c r="J126" s="16">
        <f>SUM(J123:J125)</f>
        <v>-4258325</v>
      </c>
    </row>
    <row r="127" spans="1:10" ht="23.25" customHeight="1">
      <c r="A127" s="3" t="s">
        <v>281</v>
      </c>
      <c r="D127" s="132">
        <v>21922487</v>
      </c>
      <c r="E127" s="33"/>
      <c r="F127" s="132">
        <v>30973673</v>
      </c>
      <c r="G127" s="33"/>
      <c r="H127" s="33">
        <v>3605279</v>
      </c>
      <c r="I127" s="33"/>
      <c r="J127" s="33">
        <v>9060731</v>
      </c>
    </row>
    <row r="128" spans="1:10" ht="23.25" customHeight="1" thickBot="1">
      <c r="A128" s="4" t="s">
        <v>282</v>
      </c>
      <c r="B128" s="4"/>
      <c r="D128" s="15">
        <f>SUM(D126:D127)</f>
        <v>28186040</v>
      </c>
      <c r="E128" s="16"/>
      <c r="F128" s="15">
        <f>SUM(F126:F127)</f>
        <v>23527401</v>
      </c>
      <c r="G128" s="16"/>
      <c r="H128" s="15">
        <f>SUM(H126:H127)</f>
        <v>1951415</v>
      </c>
      <c r="I128" s="16"/>
      <c r="J128" s="15">
        <f>SUM(J126:J127)</f>
        <v>4802406</v>
      </c>
    </row>
    <row r="129" spans="1:10" ht="23.25" customHeight="1" thickTop="1">
      <c r="A129" s="49"/>
      <c r="B129" s="49"/>
      <c r="D129" s="80"/>
      <c r="E129" s="65"/>
      <c r="F129" s="80"/>
      <c r="G129" s="39"/>
      <c r="H129" s="80"/>
      <c r="I129" s="65"/>
      <c r="J129" s="80"/>
    </row>
    <row r="130" spans="1:10" ht="23.25" customHeight="1">
      <c r="A130" s="7" t="s">
        <v>49</v>
      </c>
      <c r="B130" s="7"/>
      <c r="C130" s="12"/>
      <c r="D130" s="33"/>
      <c r="E130" s="33"/>
      <c r="F130" s="33"/>
      <c r="G130" s="33"/>
      <c r="H130" s="33"/>
      <c r="I130" s="33"/>
      <c r="J130" s="33"/>
    </row>
    <row r="131" spans="1:10" ht="21.75" customHeight="1">
      <c r="A131" s="175" t="s">
        <v>283</v>
      </c>
      <c r="B131" s="4" t="s">
        <v>284</v>
      </c>
      <c r="C131" s="12"/>
      <c r="D131" s="13"/>
      <c r="E131" s="13"/>
      <c r="F131" s="13"/>
      <c r="G131" s="13"/>
      <c r="H131" s="13"/>
      <c r="I131" s="13"/>
      <c r="J131" s="13"/>
    </row>
    <row r="132" spans="2:10" ht="21.75" customHeight="1">
      <c r="B132" s="31" t="s">
        <v>67</v>
      </c>
      <c r="D132" s="13"/>
      <c r="E132" s="13"/>
      <c r="F132" s="13"/>
      <c r="G132" s="13"/>
      <c r="H132" s="13"/>
      <c r="I132" s="13"/>
      <c r="J132" s="13"/>
    </row>
    <row r="133" spans="2:10" ht="21.75" customHeight="1">
      <c r="B133" s="31" t="s">
        <v>2</v>
      </c>
      <c r="D133" s="13">
        <v>29378715</v>
      </c>
      <c r="E133" s="13"/>
      <c r="F133" s="13">
        <v>26796922</v>
      </c>
      <c r="G133" s="13"/>
      <c r="H133" s="114">
        <v>1957543</v>
      </c>
      <c r="I133" s="13"/>
      <c r="J133" s="114">
        <v>4805315</v>
      </c>
    </row>
    <row r="134" spans="2:10" ht="21.75" customHeight="1">
      <c r="B134" s="31" t="s">
        <v>68</v>
      </c>
      <c r="D134" s="14">
        <v>-1192675</v>
      </c>
      <c r="E134" s="13"/>
      <c r="F134" s="14">
        <v>-3269521</v>
      </c>
      <c r="G134" s="13"/>
      <c r="H134" s="14">
        <v>-6128</v>
      </c>
      <c r="I134" s="13"/>
      <c r="J134" s="14">
        <v>-2909</v>
      </c>
    </row>
    <row r="135" spans="2:10" ht="21.75" customHeight="1" thickBot="1">
      <c r="B135" s="4" t="s">
        <v>69</v>
      </c>
      <c r="C135" s="12"/>
      <c r="D135" s="15">
        <f>SUM(D133:D134)</f>
        <v>28186040</v>
      </c>
      <c r="E135" s="16"/>
      <c r="F135" s="15">
        <f>SUM(F133:F134)</f>
        <v>23527401</v>
      </c>
      <c r="G135" s="16"/>
      <c r="H135" s="15">
        <f>SUM(H133:H134)</f>
        <v>1951415</v>
      </c>
      <c r="I135" s="16"/>
      <c r="J135" s="15">
        <f>SUM(J133:J134)</f>
        <v>4802406</v>
      </c>
    </row>
    <row r="136" spans="2:10" ht="21.75" customHeight="1" thickTop="1">
      <c r="B136" s="4"/>
      <c r="C136" s="12"/>
      <c r="D136" s="48"/>
      <c r="E136" s="16"/>
      <c r="F136" s="48"/>
      <c r="G136" s="16"/>
      <c r="H136" s="48"/>
      <c r="I136" s="16"/>
      <c r="J136" s="48"/>
    </row>
    <row r="137" spans="1:10" ht="21.75" customHeight="1">
      <c r="A137" s="175" t="s">
        <v>285</v>
      </c>
      <c r="B137" s="4" t="s">
        <v>286</v>
      </c>
      <c r="D137" s="2"/>
      <c r="E137" s="2"/>
      <c r="F137" s="2"/>
      <c r="G137" s="2"/>
      <c r="H137" s="2"/>
      <c r="I137" s="2"/>
      <c r="J137" s="2"/>
    </row>
    <row r="138" spans="1:9" s="2" customFormat="1" ht="21.75" customHeight="1">
      <c r="A138" s="231"/>
      <c r="B138" s="242" t="s">
        <v>315</v>
      </c>
      <c r="C138" s="236"/>
      <c r="D138" s="236"/>
      <c r="E138" s="236"/>
      <c r="F138" s="236"/>
      <c r="G138" s="236"/>
      <c r="H138" s="236"/>
      <c r="I138" s="236"/>
    </row>
    <row r="139" spans="1:9" s="2" customFormat="1" ht="21.75" customHeight="1">
      <c r="A139" s="233"/>
      <c r="B139" s="243" t="s">
        <v>318</v>
      </c>
      <c r="C139" s="236"/>
      <c r="D139" s="236"/>
      <c r="E139" s="236"/>
      <c r="F139" s="236"/>
      <c r="G139" s="236"/>
      <c r="H139" s="236"/>
      <c r="I139" s="236"/>
    </row>
    <row r="140" spans="1:9" s="2" customFormat="1" ht="21.75" customHeight="1">
      <c r="A140" s="232"/>
      <c r="B140" s="244" t="s">
        <v>319</v>
      </c>
      <c r="C140" s="236"/>
      <c r="D140" s="236"/>
      <c r="E140" s="236"/>
      <c r="F140" s="236"/>
      <c r="G140" s="236"/>
      <c r="H140" s="236"/>
      <c r="I140" s="236"/>
    </row>
    <row r="141" spans="1:9" s="2" customFormat="1" ht="21.75" customHeight="1">
      <c r="A141" s="231"/>
      <c r="B141" s="231" t="s">
        <v>323</v>
      </c>
      <c r="C141" s="230"/>
      <c r="D141" s="230"/>
      <c r="E141" s="230"/>
      <c r="F141" s="230"/>
      <c r="G141" s="230"/>
      <c r="H141" s="230"/>
      <c r="I141" s="230"/>
    </row>
    <row r="142" spans="1:9" s="2" customFormat="1" ht="21.75" customHeight="1">
      <c r="A142" s="232"/>
      <c r="B142" s="232" t="s">
        <v>324</v>
      </c>
      <c r="C142" s="230"/>
      <c r="D142" s="230"/>
      <c r="E142" s="230"/>
      <c r="F142" s="230"/>
      <c r="G142" s="230"/>
      <c r="H142" s="230"/>
      <c r="I142" s="230"/>
    </row>
    <row r="143" spans="1:9" s="2" customFormat="1" ht="21.75" customHeight="1">
      <c r="A143" s="232"/>
      <c r="B143" s="232" t="s">
        <v>325</v>
      </c>
      <c r="C143" s="230"/>
      <c r="D143" s="230"/>
      <c r="E143" s="230"/>
      <c r="F143" s="230"/>
      <c r="G143" s="230"/>
      <c r="H143" s="230"/>
      <c r="I143" s="230"/>
    </row>
    <row r="144" spans="1:2" s="2" customFormat="1" ht="21.75" customHeight="1">
      <c r="A144" s="3"/>
      <c r="B144" s="3"/>
    </row>
    <row r="145" spans="1:2" s="2" customFormat="1" ht="21.75" customHeight="1">
      <c r="A145" s="3"/>
      <c r="B145" s="3"/>
    </row>
    <row r="146" spans="1:10" s="2" customFormat="1" ht="21.75" customHeight="1">
      <c r="A146" s="3"/>
      <c r="B146" s="3"/>
      <c r="D146" s="3"/>
      <c r="E146" s="3"/>
      <c r="F146" s="3"/>
      <c r="G146" s="3"/>
      <c r="H146" s="3"/>
      <c r="I146" s="3"/>
      <c r="J146" s="3"/>
    </row>
  </sheetData>
  <sheetProtection/>
  <mergeCells count="45">
    <mergeCell ref="D82:F82"/>
    <mergeCell ref="H82:J82"/>
    <mergeCell ref="A83:B83"/>
    <mergeCell ref="H114:J114"/>
    <mergeCell ref="A121:B121"/>
    <mergeCell ref="A118:B118"/>
    <mergeCell ref="D118:F118"/>
    <mergeCell ref="H118:J118"/>
    <mergeCell ref="D119:F119"/>
    <mergeCell ref="H119:J119"/>
    <mergeCell ref="D120:F120"/>
    <mergeCell ref="H120:J120"/>
    <mergeCell ref="A80:B80"/>
    <mergeCell ref="D80:F80"/>
    <mergeCell ref="H80:J80"/>
    <mergeCell ref="D81:F81"/>
    <mergeCell ref="H81:J81"/>
    <mergeCell ref="D44:F44"/>
    <mergeCell ref="H44:J44"/>
    <mergeCell ref="A45:B45"/>
    <mergeCell ref="D46:J46"/>
    <mergeCell ref="H76:J76"/>
    <mergeCell ref="A42:B42"/>
    <mergeCell ref="D42:F42"/>
    <mergeCell ref="H42:J42"/>
    <mergeCell ref="D43:F43"/>
    <mergeCell ref="H43:J43"/>
    <mergeCell ref="D6:F6"/>
    <mergeCell ref="H6:J6"/>
    <mergeCell ref="A7:B7"/>
    <mergeCell ref="H39:J39"/>
    <mergeCell ref="H40:J40"/>
    <mergeCell ref="A4:B4"/>
    <mergeCell ref="D4:F4"/>
    <mergeCell ref="H4:J4"/>
    <mergeCell ref="D5:F5"/>
    <mergeCell ref="H5:J5"/>
    <mergeCell ref="H1:J1"/>
    <mergeCell ref="H2:J2"/>
    <mergeCell ref="H115:J115"/>
    <mergeCell ref="H117:J117"/>
    <mergeCell ref="H3:J3"/>
    <mergeCell ref="H41:J41"/>
    <mergeCell ref="H77:J77"/>
    <mergeCell ref="H79:J79"/>
  </mergeCells>
  <printOptions/>
  <pageMargins left="0.8" right="0.8" top="0.48" bottom="0.5" header="0.5" footer="0.5"/>
  <pageSetup firstPageNumber="17" useFirstPageNumber="1" fitToHeight="4" horizontalDpi="600" verticalDpi="600" orientation="portrait" paperSize="9" scale="84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3" manualBreakCount="3">
    <brk id="38" max="255" man="1"/>
    <brk id="76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Microsoft Office User</cp:lastModifiedBy>
  <cp:lastPrinted>2018-11-14T08:40:06Z</cp:lastPrinted>
  <dcterms:created xsi:type="dcterms:W3CDTF">2006-01-06T08:39:44Z</dcterms:created>
  <dcterms:modified xsi:type="dcterms:W3CDTF">2018-11-16T09:13:57Z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