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10" tabRatio="672" activeTab="4"/>
  </bookViews>
  <sheets>
    <sheet name="งบดุล" sheetId="1" r:id="rId1"/>
    <sheet name="งบแสดงการเปลี่ยนแปลง8-9" sheetId="2" r:id="rId2"/>
    <sheet name="งบการเปลี่ยนแปลง10" sheetId="3" r:id="rId3"/>
    <sheet name="งบแสดงการเปลี่ยนแปลง11" sheetId="4" r:id="rId4"/>
    <sheet name="งบกระแสเงินสด" sheetId="5" r:id="rId5"/>
  </sheets>
  <definedNames>
    <definedName name="_xlnm.Print_Area" localSheetId="3">'งบแสดงการเปลี่ยนแปลง11'!$A$1:$V$25</definedName>
    <definedName name="_xlnm.Print_Area" localSheetId="1">'งบแสดงการเปลี่ยนแปลง8-9'!$A$1:$X$56</definedName>
    <definedName name="_xlnm.Print_Area" localSheetId="4">'งบกระแสเงินสด'!$A$1:$I$124</definedName>
    <definedName name="_xlnm.Print_Area" localSheetId="2">'งบการเปลี่ยนแปลง10'!$A$1:$V$24</definedName>
    <definedName name="_xlnm.Print_Area" localSheetId="0">'งบดุล'!$A$1:$J$171</definedName>
  </definedNames>
  <calcPr fullCalcOnLoad="1"/>
</workbook>
</file>

<file path=xl/sharedStrings.xml><?xml version="1.0" encoding="utf-8"?>
<sst xmlns="http://schemas.openxmlformats.org/spreadsheetml/2006/main" count="841" uniqueCount="284">
  <si>
    <t>บริษัท เจริญโภคภัณฑ์อาหาร จำกัด (มหาชน) และบริษัทย่อย</t>
  </si>
  <si>
    <t xml:space="preserve">งบดุล </t>
  </si>
  <si>
    <t>สินทรัพย์</t>
  </si>
  <si>
    <t>พันบาท</t>
  </si>
  <si>
    <t>งบการเงินรวม</t>
  </si>
  <si>
    <t>งบการเงินเฉพาะบริษัท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</si>
  <si>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</si>
  <si>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</si>
  <si>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</si>
  <si>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 xml:space="preserve">ลูกหนี้การค้าและลูกหนี้อื่น  </t>
  </si>
  <si>
    <t>สุทธิ</t>
  </si>
  <si>
    <t>เงินให้กู้ยืมระยะยาวแก่บริษัทย่อยที่ถึง</t>
  </si>
  <si>
    <t>กำหนดชำระภายในหนึ่งปี</t>
  </si>
  <si>
    <t xml:space="preserve">สินค้าคงเหลือ - สุทธิ  </t>
  </si>
  <si>
    <t xml:space="preserve">สินทรัพย์หมุนเวียนอื่น </t>
  </si>
  <si>
    <t>อื่น ๆ</t>
  </si>
  <si>
    <t>รวมสินทรัพย์หมุนเวียน</t>
  </si>
  <si>
    <t>สินทรัพย์ไม่หมุนเวียน</t>
  </si>
  <si>
    <t>เงินลงทุนซึ่งบันทึกโดยวิธีส่วนได้เสีย</t>
  </si>
  <si>
    <t xml:space="preserve">ที่ดินที่มีไว้เพื่อโครงการในอนาคต </t>
  </si>
  <si>
    <t>สินทรัพย์ไม่หมุนเวียนอื่น</t>
  </si>
  <si>
    <t xml:space="preserve">สินทรัพย์ภาษีเงินได้รอตัดบัญชี  </t>
  </si>
  <si>
    <t>รวมสินทรัพย์</t>
  </si>
  <si>
    <t>หนี้สินและส่วนของผู้ถือหุ้น</t>
  </si>
  <si>
    <t>หนี้สินหมุนเวียน</t>
  </si>
  <si>
    <t xml:space="preserve">จากสถาบันการเงิน </t>
  </si>
  <si>
    <t>เจ้าหนี้การค้าและเจ้าหนี้อื่น</t>
  </si>
  <si>
    <t>หนี้สินระยะยาวที่ถึงกำหนดชำระ</t>
  </si>
  <si>
    <t>ภายในหนึ่งปี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</si>
  <si>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</si>
  <si>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</si>
  <si>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</si>
  <si>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 xml:space="preserve">หนี้สินภาษีเงินได้รอตัดบัญชี  </t>
  </si>
  <si>
    <t>ขาดทุนสุทธิของบริษัทย่อยที่เกินกว่า</t>
  </si>
  <si>
    <t>มูลค่าเงินลงทุน</t>
  </si>
  <si>
    <t>รวมหนี้สินไม่หมุนเวียน</t>
  </si>
  <si>
    <t>รวมหนี้สิน</t>
  </si>
  <si>
    <t>ส่วนของผู้ถือหุ้น</t>
  </si>
  <si>
    <t xml:space="preserve">ทุนเรือนหุ้น-หุ้นสามัญ </t>
  </si>
  <si>
    <t>มูลค่าหุ้นละ1 บาท ทุนจดทะเบียน</t>
  </si>
  <si>
    <t>หุ้นที่ออกและรับชำระเต็มมูลค่าแล้ว</t>
  </si>
  <si>
    <t xml:space="preserve">เงินรับล่วงหน้าค่าจองซื้อหุ้นเพิ่มทุน </t>
  </si>
  <si>
    <t>ใบสำคัญแสดงสิทธิที่จะซื้อหุ้น</t>
  </si>
  <si>
    <t>-</t>
  </si>
  <si>
    <t>ส่วนเกินทุน</t>
  </si>
  <si>
    <t>ส่วนเกินมูลค่าหุ้นสามัญ</t>
  </si>
  <si>
    <t>ส่วนเกินทุนจากการตีราคาที่ดิน</t>
  </si>
  <si>
    <t>ส่วนเกินทุนจากส่วนได้ในบริษัทร่วม</t>
  </si>
  <si>
    <t>มูลค่าเงินลงทุนในหลักทรัพย์</t>
  </si>
  <si>
    <t xml:space="preserve">เผื่อขายในส่วนของบริษัท </t>
  </si>
  <si>
    <t>ผลต่างจากการแปลงค่างบการเงิน</t>
  </si>
  <si>
    <t>กำไรสะสม</t>
  </si>
  <si>
    <t>รวมส่วนของผู้ถือหุ้นบริษัทใหญ่</t>
  </si>
  <si>
    <t>หัก  ทุนเรือนหุ้นที่ถือเป็นหุ้นทุน</t>
  </si>
  <si>
    <t>รับซื้อคืนจำนวน 328,820,600 หุ้น</t>
  </si>
  <si>
    <t>ส่วนของผู้ถือหุ้นบริษัทใหญ่ - สุทธิ</t>
  </si>
  <si>
    <t xml:space="preserve">ส่วนของผู้ถือหุ้นส่วนน้อย  </t>
  </si>
  <si>
    <t>รวมส่วนของผู้ถือหุ้น</t>
  </si>
  <si>
    <t>รวมหนี้สินและส่วนของผู้ถือหุ้น</t>
  </si>
  <si>
    <t xml:space="preserve">รายได้ </t>
  </si>
  <si>
    <t>รายได้จากการขายสุทธิ</t>
  </si>
  <si>
    <t>รายได้อื่น</t>
  </si>
  <si>
    <t>รวมรายได้</t>
  </si>
  <si>
    <t xml:space="preserve">ค่าใช้จ่าย </t>
  </si>
  <si>
    <t xml:space="preserve"> </t>
  </si>
  <si>
    <t>ต้นทุนขาย</t>
  </si>
  <si>
    <t xml:space="preserve">ค่าใช้จ่ายในการขายและบริหาร </t>
  </si>
  <si>
    <t>ส่วนแบ่งขาดทุนจากเงินลงทุนตามวิธี</t>
  </si>
  <si>
    <t>ส่วนได้เสีย</t>
  </si>
  <si>
    <t>ค่าตอบแทนกรรมการ</t>
  </si>
  <si>
    <t>รวมค่าใช้จ่าย</t>
  </si>
  <si>
    <t>กำไรก่อนดอกเบี้ยจ่ายและภาษีเงินได้</t>
  </si>
  <si>
    <t>ดอกเบี้ยจ่าย</t>
  </si>
  <si>
    <t>กำไรสุทธิ</t>
  </si>
  <si>
    <t>หนี้สินและส่วนของผู้ถือหุ้น (ต่อ)</t>
  </si>
  <si>
    <t>ขาดทุนจากอัตราแลกเปลี่ยนเงินตรา</t>
  </si>
  <si>
    <t>ต่างประเทศและค่าธรรมเนียม</t>
  </si>
  <si>
    <t>รายการที่เป็นตัวเงิน - สุทธิ</t>
  </si>
  <si>
    <t xml:space="preserve"> ทุนเรือนหุ้น</t>
  </si>
  <si>
    <t>เงินรับล่วงหน้า</t>
  </si>
  <si>
    <t>ผลต่างจากการ</t>
  </si>
  <si>
    <t>ทุนเรือนหุ้นที่</t>
  </si>
  <si>
    <t xml:space="preserve"> ที่ออกและ</t>
  </si>
  <si>
    <t>ค่าจองซื้อหุ้น</t>
  </si>
  <si>
    <t>ใบสำคัญแสดง</t>
  </si>
  <si>
    <t>ส่วนเกิน</t>
  </si>
  <si>
    <t>จากการ</t>
  </si>
  <si>
    <t>จากส่วนได้</t>
  </si>
  <si>
    <t>แปลงค่า</t>
  </si>
  <si>
    <t>ถือเป็นหุ้นทุน</t>
  </si>
  <si>
    <t xml:space="preserve"> มูลค่าหุ้นสามัญ</t>
  </si>
  <si>
    <t>ในบริษัทร่วม</t>
  </si>
  <si>
    <t>เงินปันผลจ่าย - สุทธิ</t>
  </si>
  <si>
    <t>จากเงินปันผลจ่ายสำหรับหุ้นทุน</t>
  </si>
  <si>
    <t>ออกจำหน่ายหุ้นสามัญ</t>
  </si>
  <si>
    <t>เงินรับล่วงหน้าค่าจอง</t>
  </si>
  <si>
    <t>ใบสำคัญแสดงสิทธิ</t>
  </si>
  <si>
    <t>ทุนส่วนของผู้ถือหุ้นส่วนน้อย</t>
  </si>
  <si>
    <t>ในบริษัทย่อย</t>
  </si>
  <si>
    <t>ผู้ถือหุ้นส่วนน้อยขายหุ้น</t>
  </si>
  <si>
    <t>ให้แก่บริษัทใหญ่</t>
  </si>
  <si>
    <t>ทุนจากการ</t>
  </si>
  <si>
    <t>เปลี่ยนแปลง</t>
  </si>
  <si>
    <t>สิทธิที่จะซื้อหุ้น</t>
  </si>
  <si>
    <t>มูลค่าหุ้นสามัญ</t>
  </si>
  <si>
    <t>จากเงินปันผลจ่ายสำหรับ</t>
  </si>
  <si>
    <t xml:space="preserve">บริษัท เจริญโภคภัณฑ์อาหาร จำกัด (มหาชน) และบริษัทย่อย                                                                                                                                 </t>
  </si>
  <si>
    <t>ทุนเรือนหุ้น</t>
  </si>
  <si>
    <t>ที่ออกและ</t>
  </si>
  <si>
    <t xml:space="preserve"> พันบาท </t>
  </si>
  <si>
    <t xml:space="preserve">รวม </t>
  </si>
  <si>
    <t xml:space="preserve">กำไรสะสม </t>
  </si>
  <si>
    <t xml:space="preserve">รับซื้อคืน </t>
  </si>
  <si>
    <t xml:space="preserve">งบการเงิน </t>
  </si>
  <si>
    <t xml:space="preserve">ในหลักทรัพย์ </t>
  </si>
  <si>
    <t xml:space="preserve">เพิ่มทุน </t>
  </si>
  <si>
    <t xml:space="preserve">ชำระแล้ว </t>
  </si>
  <si>
    <t xml:space="preserve">ตีราคาที่ดิน </t>
  </si>
  <si>
    <t xml:space="preserve">ส่วนน้อย </t>
  </si>
  <si>
    <t xml:space="preserve"> รวม </t>
  </si>
  <si>
    <t xml:space="preserve"> งบการเงิน </t>
  </si>
  <si>
    <t xml:space="preserve">พันบาท  </t>
  </si>
  <si>
    <t>งบกระแสเงินสด</t>
  </si>
  <si>
    <t>กระแสเงินสดจากกิจกรรมดำเนินงาน</t>
  </si>
  <si>
    <t>ค่าเสื่อมราคาและรายจ่าย/รายได้ตัดบัญชี-สุทธิ</t>
  </si>
  <si>
    <t>ค่าเผื่อ (โอนกลับค่าเผื่อ) หนี้สงสัยจะสูญ</t>
  </si>
  <si>
    <t>และเงินลงทุนระยะยาว - สุทธิ</t>
  </si>
  <si>
    <t>ประมาณการหนี้สิน</t>
  </si>
  <si>
    <t>กำไรจากการดำเนินงานก่อนการเปลี่ยนแปลง</t>
  </si>
  <si>
    <t>ในสินทรัพย์และหนี้สินดำเนินงาน</t>
  </si>
  <si>
    <t>สินทรัพย์ดำเนินงานลดลง (เพิ่มขึ้น):</t>
  </si>
  <si>
    <t xml:space="preserve">ลูกหนี้การค้าและลูกหนี้อื่น </t>
  </si>
  <si>
    <t>สินค้าคงเหลือ</t>
  </si>
  <si>
    <t>ดอกเบี้ยค้างรับจากบริษัทย่อย</t>
  </si>
  <si>
    <t>สินทรัพย์หมุนเวียนอื่น</t>
  </si>
  <si>
    <t>หนี้สินดำเนินงานเพิ่มขึ้น (ลดลง):</t>
  </si>
  <si>
    <t xml:space="preserve">เจ้าหนี้การค้าและเจ้าหนี้อื่น </t>
  </si>
  <si>
    <t>กระแสเงินสดจากกิจกรรมลงทุน</t>
  </si>
  <si>
    <t>เงินรับจากการจำหน่ายสินทรัพย์ไม่มีตัวตน</t>
  </si>
  <si>
    <t>เงินรับจากการจำหน่ายสินทรัพย์รอการขาย</t>
  </si>
  <si>
    <t>ซื้อที่ดิน อาคารและอุปกรณ์เพิ่มขึ้น</t>
  </si>
  <si>
    <t>ซื้อสินทรัพย์ไม่มีตัวตนเพิ่มขึ้น</t>
  </si>
  <si>
    <t>ซื้อเงินลงทุนระยะยาวเพิ่มขึ้น</t>
  </si>
  <si>
    <t>เงินปันผลรับจากบริษัทย่อยและบริษัทร่วม</t>
  </si>
  <si>
    <t>เงินสดสุทธิใช้ไปในกิจกรรมลงทุน</t>
  </si>
  <si>
    <t>กระแสเงินสดจากกิจกรรมจัดหาเงิน</t>
  </si>
  <si>
    <t>เงินสดรับจากการออกและจองซื้อหุ้นเพิ่มทุน</t>
  </si>
  <si>
    <t>และขายใบสำคัญแสดงสิทธิที่จะซื้อหุ้น</t>
  </si>
  <si>
    <t>ค่าใช้จ่ายในการออกหุ้นสามัญเพิ่มทุน</t>
  </si>
  <si>
    <t>เงินสดปันผลจ่ายของบริษัทและบริษัทย่อย</t>
  </si>
  <si>
    <t>เงินกู้ยืมระยะยาวจากสถาบันการเงินเพิ่มขึ้น</t>
  </si>
  <si>
    <t>ชำระคืนเงินกู้ยืมระยะยาว</t>
  </si>
  <si>
    <t>ชำระคืนหุ้นกู้</t>
  </si>
  <si>
    <t>ชำระหนี้สินภายใต้สัญญาเช่า</t>
  </si>
  <si>
    <t>ผลกระทบจากอัตราแลกเปลี่ยนในเงินสด</t>
  </si>
  <si>
    <t>และรายการเทียบเท่าเงินสด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</si>
  <si>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</si>
  <si>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</si>
  <si>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ข้อมูลงบกระแสเงินสดเปิดเผยเพิ่มเติม</t>
  </si>
  <si>
    <t xml:space="preserve">1.   เงินสดและรายการเทียบเท่าเงินสด </t>
  </si>
  <si>
    <t>รายการนี้ประกอบด้วย</t>
  </si>
  <si>
    <t>เงินเบิกเกินบัญชีธนาคาร</t>
  </si>
  <si>
    <t>หนี้สินไม่หมุนเวียนอื่น</t>
  </si>
  <si>
    <t>ส่วนเกินทุนจากการเปลี่ยนแปลง</t>
  </si>
  <si>
    <t>รายได้จากการให้บริการ</t>
  </si>
  <si>
    <t xml:space="preserve">ส่วนเกิน </t>
  </si>
  <si>
    <t>เงินรับล่วงหน้าค่าจองซื้อ</t>
  </si>
  <si>
    <t>รวมสินทรัพย์ไม่หมุนเวียน</t>
  </si>
  <si>
    <t>รายการพิเศษ</t>
  </si>
  <si>
    <t>ที่ยังไม่เกิดขึ้นจริง</t>
  </si>
  <si>
    <t>ส่วนของผู้ถือหุ้นส่วนน้อยในกำไรสุทธิของบริษัทย่อย</t>
  </si>
  <si>
    <t xml:space="preserve">เงินให้กู้ยืมระยะยาวแก่บริษัทย่อยลดลง </t>
  </si>
  <si>
    <t>เงินกู้ยืมระยะสั้นจากสถาบันการเงินเพิ่มขึ้น (ลดลง)</t>
  </si>
  <si>
    <t>เงินสดรับจากการออกหุ้นกู้</t>
  </si>
  <si>
    <t>กำไรจากการจำหน่ายสินทรัพย์ถาวร</t>
  </si>
  <si>
    <t>กำไรหลังภาษีเงินได้</t>
  </si>
  <si>
    <t>กำไรจากกิจกรรมปกติ</t>
  </si>
  <si>
    <t>ค่าเผื่อ (โอนกลับค่าเผื่อ) ขาดทุนจากมูลค่าที่ลดลงของสินค้า</t>
  </si>
  <si>
    <t>ส่วนเกิน (ต่ำกว่า)</t>
  </si>
  <si>
    <t xml:space="preserve">ภาษีเงินได้ </t>
  </si>
  <si>
    <t>เงินสดสุทธิได้มาจาก (ใช้ไปใน) กิจกรรมดำเนินงาน</t>
  </si>
  <si>
    <t>ส่วนของ</t>
  </si>
  <si>
    <t>ผู้ถือหุ้น</t>
  </si>
  <si>
    <t xml:space="preserve">    จากภาษีเงินได้</t>
  </si>
  <si>
    <t>-  ขาดทุนจากธรณีพิบัติ - สุทธิ</t>
  </si>
  <si>
    <t>ณ วันที่ 31 ธันวาคม 2548 และ 2547</t>
  </si>
  <si>
    <t>สำหรับแต่ละปีสิ้นสุดวันที่ 31 ธันวาคม 2548 และ 2547</t>
  </si>
  <si>
    <t>-  บริษัทย่อย</t>
  </si>
  <si>
    <t xml:space="preserve">-  บริษัทร่วม </t>
  </si>
  <si>
    <t>-  เงินกู้ยืมระยะยาว</t>
  </si>
  <si>
    <t>-  หุ้นกู้</t>
  </si>
  <si>
    <t>-  หนี้สินภายใต้สัญญาเช่าการเงิน</t>
  </si>
  <si>
    <t>-  จัดสรรเพื่อสำรองตามกฎหมาย</t>
  </si>
  <si>
    <t>-  ที่ยังไม่ได้จัดสรร</t>
  </si>
  <si>
    <t>ในปี 2548 และ ปี 2547 - ราคาทุน</t>
  </si>
  <si>
    <t>-  บริษัทร่วม</t>
  </si>
  <si>
    <t>-  กำไรจากอัตราแลกเปลี่ยนเงินตรา</t>
  </si>
  <si>
    <t>-  กำไรจากการจำหน่ายเงินลงทุน</t>
  </si>
  <si>
    <t>-  ดอกเบี้ยรับ</t>
  </si>
  <si>
    <t>-  เงินปันผลรับ</t>
  </si>
  <si>
    <t xml:space="preserve">   ต่างประเทศ - สุทธิจากค่าธรรมเนียม</t>
  </si>
  <si>
    <t>รับซื้อคืน (หมายเหตุ 23)</t>
  </si>
  <si>
    <t>งบแสดงการเปลี่ยนแปลงส่วนของผู้ถือหุ้น - งบการเงินรวม (ต่อ)</t>
  </si>
  <si>
    <t>8,206,664,000 หุ้น ในปี 2548 และปี 2547</t>
  </si>
  <si>
    <t>-  บริษัทที่เกี่ยวข้องกันและบริษัทอื่นๆ</t>
  </si>
  <si>
    <t>13,14</t>
  </si>
  <si>
    <t>5, 15</t>
  </si>
  <si>
    <t>21,22</t>
  </si>
  <si>
    <t>(พันบาท)</t>
  </si>
  <si>
    <t xml:space="preserve">( พันบาท) </t>
  </si>
  <si>
    <t>งบแสดงการเปลี่ยนแปลงส่วนของผู้ถือหุ้น - งบการเงินรวม</t>
  </si>
  <si>
    <t>หุ้นทุนรับซื้อคืน (หมายเหตุ 23)</t>
  </si>
  <si>
    <t>ซื้อหุ้นเพิ่มทุน (หมายเหตุ 22)</t>
  </si>
  <si>
    <t>ที่จะซื้อหุ้น (หมายเหตุ 22)</t>
  </si>
  <si>
    <t>(หมายเหตุ 22)</t>
  </si>
  <si>
    <t>รับซื้อคืน (หมายเหตุ  23)</t>
  </si>
  <si>
    <t>7,519,937,826 หุ้น  ในปี 2548 และ</t>
  </si>
  <si>
    <t>ขาดทุนจากการตัดจำหน่ายสินทรัพย์ถาวร</t>
  </si>
  <si>
    <t>กำไรจากการจำหน่ายสินทรัพย์ไม่มีตัวตน</t>
  </si>
  <si>
    <t>ขาดทุนจากการตีราคาที่ดินลดลง</t>
  </si>
  <si>
    <t>ขาดทุน (กำไร) จากอัตราแลกเปลี่ยนเงินตราต่างประเทศ</t>
  </si>
  <si>
    <t>เงินรับค่าสินไหมทดแทนจากบริษัทประกันภัย</t>
  </si>
  <si>
    <t>ซื้อเงินลงทุนในอสังหาริมทรัพย์เพิ่มขึ้น</t>
  </si>
  <si>
    <t>ขาดทุน (กำไร) จากการเปลี่ยนแปลงมูลค่าของ</t>
  </si>
  <si>
    <t>5,727,562,476 หุ้น ในปี 2547</t>
  </si>
  <si>
    <t>หัก  กำไรสุทธิส่วนที่เป็นของผู้ถือหุ้นส่วนน้อย</t>
  </si>
  <si>
    <t>-  เงินชดเชยสำหรับความเสียหาย - สุทธิ</t>
  </si>
  <si>
    <t>ยอดคงเหลือ ณ วันที่  1 มกราคม  2548</t>
  </si>
  <si>
    <t>ยอดคงเหลือ ณ วันที่  31 ธันวาคม  2548</t>
  </si>
  <si>
    <t>ยอดคงเหลือ ณ วันที่  1 มกราคม  2547</t>
  </si>
  <si>
    <t>ยอดคงเหลือ ณ วันที่  31 ธันวาคม  2547</t>
  </si>
  <si>
    <t>ขาดทุนจากสัญญาแลกเปลี่ยนอัตราดอกเบี้ยที่ยังไม่เกิดขึ้นจริง</t>
  </si>
  <si>
    <t>ผลกระทบจากการแปลงค่าที่เกิดขึ้นแล้วของเงินลงทุนสุทธิ</t>
  </si>
  <si>
    <t>ในหน่วยงานต่างประเทศ</t>
  </si>
  <si>
    <t>เงินสดที่ได้ (จ่าย) จากการซื้อบริษัทย่อยสุทธิจากเงินสด</t>
  </si>
  <si>
    <t>ของบริษัทย่อย</t>
  </si>
  <si>
    <t>(สำหรับหุ้นทุนรับซื้อคืน) และบริษัทใหญ่</t>
  </si>
  <si>
    <t>สุทธิจากส่วนที่จ่ายให้บริษัทย่อย</t>
  </si>
  <si>
    <t>เงินสดสุทธิได้มาจากกิจกรรมจัดหาเงิน</t>
  </si>
  <si>
    <t>เงินสดและรายการเทียบเท่าเงินสดเพิ่มขึ้น - สุทธิ</t>
  </si>
  <si>
    <t>ส่วนแบ่งกำไรจากเงินลงทุนตามวิธีส่วนได้เสีย</t>
  </si>
  <si>
    <t/>
  </si>
  <si>
    <t>กำไรต่อหุ้น (บาท)</t>
  </si>
  <si>
    <t>11.1, 11.2</t>
  </si>
  <si>
    <t>เงินลงทุนระยะยาวอื่น</t>
  </si>
  <si>
    <t>เงินให้กู้ยืมระยะยาวแก่บริษัทย่อย</t>
  </si>
  <si>
    <t>ที่ดิน อาคารและอุปกรณ์ - สุทธิ</t>
  </si>
  <si>
    <t>เงินเบิกเกินบัญชีและเงินกู้ยืมระยะสั้น</t>
  </si>
  <si>
    <t>หนี้สินระยะยาว</t>
  </si>
  <si>
    <t>ส่วนเกินทุนจากการตีราคาที่ดิน  (หมายเหตุ 14)</t>
  </si>
  <si>
    <t>ออกจำหน่ายหุ้นสามัญ (หมายเหตุ 21,  22)</t>
  </si>
  <si>
    <t>ส่วนเกินทุนอื่นๆ</t>
  </si>
  <si>
    <t>ชำระดอกเบี้ยจ่าย</t>
  </si>
  <si>
    <t>รายการปรับปรุง</t>
  </si>
  <si>
    <t xml:space="preserve">ส่วนแบ่งขาดทุนจากเงินลงทุนตามวิธีส่วนได้เสีย </t>
  </si>
  <si>
    <t>ดอกเบี้ยรับ</t>
  </si>
  <si>
    <t>เงินรับจากดอกเบี้ยรับ</t>
  </si>
  <si>
    <t xml:space="preserve">ส่วนเกินทุน </t>
  </si>
  <si>
    <t>ออกจำหน่ายหุ้นสามัญ (หมายเหตุ  21, 22)</t>
  </si>
  <si>
    <t xml:space="preserve">ส่วนแบ่งกำไรจากเงินลงทุนตามวิธีส่วนได้เสีย </t>
  </si>
  <si>
    <t>12, 14</t>
  </si>
  <si>
    <t>งบกำไรขาดทุน</t>
  </si>
  <si>
    <t>(หมายเหตุ 21, 22)</t>
  </si>
  <si>
    <t>งบแสดงการเปลี่ยนแปลงส่วนของผู้ถือหุ้น - งบการเงินเฉพาะบริษัท</t>
  </si>
  <si>
    <t xml:space="preserve">งบแสดงการเปลี่ยนแปลงส่วนของผู้ถือหุ้น - งบการเงินเฉพาะบริษัท (ต่อ)                                                                                                                </t>
  </si>
  <si>
    <t>หุ้นเพิ่มทุน (หมายเหตุ 21, 22)</t>
  </si>
  <si>
    <t>งบกระแสเงินสด (ต่อ)</t>
  </si>
  <si>
    <t>งบกำไรขาดทุน (ต่อ)</t>
  </si>
  <si>
    <t>ทุนส่วนของผู้ถือหุ้นส่วนน้อยในบริษัทย่อย</t>
  </si>
  <si>
    <t>ภาษีเงินได้รอตัดบัญชีลดลง (เพิ่มขึ้น) - สุทธิ</t>
  </si>
  <si>
    <t>เงินรับจากการจำหน่ายสินทรัพย์ถาวรและเงินลงทุนระยะยาว</t>
  </si>
  <si>
    <t xml:space="preserve">3.  รายการที่มิใช่เงินสด
</t>
  </si>
  <si>
    <t xml:space="preserve">2.   เงินสดจ่ายระหว่างปี </t>
  </si>
  <si>
    <t>ภาษีเงินได้</t>
  </si>
  <si>
    <t>บริษัทและบริษัทย่อยบางแห่งได้ซื้อทรัพย์สินถาวรโดยการทำสัญญาเช่าการเงิน  มูลค่ารวมประมาณ  39  ล้านบาท ในปี 2548 และ 13 ล้านบาท ในปี 2547</t>
  </si>
  <si>
    <t>กำไรจากกิจกรรมตามปกติ</t>
  </si>
  <si>
    <t>รายการพิเศษ - สุทธิ</t>
  </si>
  <si>
    <t xml:space="preserve">กำไรต่อหุ้นขั้นพื้นฐาน </t>
  </si>
  <si>
    <t>โอนกลับค่าเผื่อผลขาดทุนจากการด้อยค่าของเงินลงทุน</t>
  </si>
  <si>
    <t>ภาษีเงินได้ค้างจ่าย</t>
  </si>
  <si>
    <t xml:space="preserve">กำไรต่อหุ้นปรับลด </t>
  </si>
  <si>
    <t>สินทรัพย์ไม่มีตัวตน - สุทธิ</t>
  </si>
  <si>
    <t>กำไรจากรายการพิเศษ - สุทธิ</t>
  </si>
  <si>
    <t>ในระหว่างปี 2547 บริษัทย่อยในต่างประเทศแห่งหนึ่ง (CP USA) ได้ขายสินทรัพย์ถาวรส่วนใหญ่ออกไป โดยผู้ซื้อได้จ่ายชำระสินทรัพย์ดังกล่าวเป็นเงินสดให้แก่ CP USA ด้วยจำนวนที่หักภาระผูกพันที่ผู้ซื้อจะต้องจ่ายตามสัญญาเช่าการเงิน  ซึ่งผู้ซื้อตกลงที่จะรับโอนไปพร้อมกับสินทรัพย์ที่ซื้อไปนั้น  โดยภาระผูกพันดังกล่าวมีจำนวนประมาณ 169 ล้านบาท</t>
  </si>
</sst>
</file>

<file path=xl/styles.xml><?xml version="1.0" encoding="utf-8"?>
<styleSheet xmlns="http://schemas.openxmlformats.org/spreadsheetml/2006/main">
  <numFmts count="45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&quot;฿&quot;#,##0;\-&quot;฿&quot;#,##0"/>
    <numFmt numFmtId="175" formatCode="&quot;฿&quot;#,##0;[Red]\-&quot;฿&quot;#,##0"/>
    <numFmt numFmtId="176" formatCode="&quot;฿&quot;#,##0.00;\-&quot;฿&quot;#,##0.00"/>
    <numFmt numFmtId="177" formatCode="&quot;฿&quot;#,##0.00;[Red]\-&quot;฿&quot;#,##0.00"/>
    <numFmt numFmtId="178" formatCode="_-&quot;฿&quot;* #,##0_-;\-&quot;฿&quot;* #,##0_-;_-&quot;฿&quot;* &quot;-&quot;_-;_-@_-"/>
    <numFmt numFmtId="179" formatCode="_-* #,##0_-;\-* #,##0_-;_-* &quot;-&quot;_-;_-@_-"/>
    <numFmt numFmtId="180" formatCode="_-&quot;฿&quot;* #,##0.00_-;\-&quot;฿&quot;* #,##0.00_-;_-&quot;฿&quot;* &quot;-&quot;??_-;_-@_-"/>
    <numFmt numFmtId="181" formatCode="_-* #,##0.00_-;\-* #,##0.00_-;_-* &quot;-&quot;??_-;_-@_-"/>
    <numFmt numFmtId="182" formatCode="&quot;£&quot;#,##0_);\(&quot;£&quot;#,##0\)"/>
    <numFmt numFmtId="183" formatCode="&quot;£&quot;#,##0_);[Red]\(&quot;£&quot;#,##0\)"/>
    <numFmt numFmtId="184" formatCode="&quot;£&quot;#,##0.00_);\(&quot;£&quot;#,##0.00\)"/>
    <numFmt numFmtId="185" formatCode="&quot;£&quot;#,##0.00_);[Red]\(&quot;£&quot;#,##0.00\)"/>
    <numFmt numFmtId="186" formatCode="_(&quot;£&quot;* #,##0_);_(&quot;£&quot;* \(#,##0\);_(&quot;£&quot;* &quot;-&quot;_);_(@_)"/>
    <numFmt numFmtId="187" formatCode="_(&quot;£&quot;* #,##0.00_);_(&quot;£&quot;* \(#,##0.00\);_(&quot;£&quot;* &quot;-&quot;??_);_(@_)"/>
    <numFmt numFmtId="188" formatCode="\t&quot;£&quot;#,##0_);\(\t&quot;£&quot;#,##0\)"/>
    <numFmt numFmtId="189" formatCode="\t&quot;£&quot;#,##0_);[Red]\(\t&quot;£&quot;#,##0\)"/>
    <numFmt numFmtId="190" formatCode="\t&quot;£&quot;#,##0.00_);\(\t&quot;£&quot;#,##0.00\)"/>
    <numFmt numFmtId="191" formatCode="\t&quot;£&quot;#,##0.00_);[Red]\(\t&quot;£&quot;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\ ;\(#,##0\)"/>
    <numFmt numFmtId="197" formatCode="#,##0.00\ ;\(#,##0.00\)"/>
    <numFmt numFmtId="198" formatCode="#,##0.0_);\(#,##0.0\)"/>
    <numFmt numFmtId="199" formatCode="_(* #,##0.0_);_(* \(#,##0.0\);_(* &quot;-&quot;??_);_(@_)"/>
    <numFmt numFmtId="200" formatCode="_(* #,##0_);_(* \(#,##0\);_(* &quot;-&quot;??_);_(@_)"/>
  </numFmts>
  <fonts count="13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u val="single"/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i/>
      <u val="single"/>
      <sz val="15"/>
      <color indexed="8"/>
      <name val="Angsana New"/>
      <family val="1"/>
    </font>
    <font>
      <b/>
      <i/>
      <sz val="15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96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96" fontId="6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196" fontId="6" fillId="0" borderId="0" xfId="0" applyNumberFormat="1" applyFont="1" applyAlignment="1">
      <alignment horizontal="center" vertical="top" wrapText="1"/>
    </xf>
    <xf numFmtId="196" fontId="6" fillId="0" borderId="1" xfId="0" applyNumberFormat="1" applyFont="1" applyBorder="1" applyAlignment="1">
      <alignment horizontal="center" vertical="top" wrapText="1"/>
    </xf>
    <xf numFmtId="196" fontId="6" fillId="0" borderId="1" xfId="0" applyNumberFormat="1" applyFont="1" applyBorder="1" applyAlignment="1">
      <alignment horizontal="right" vertical="top" wrapText="1"/>
    </xf>
    <xf numFmtId="196" fontId="6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96" fontId="6" fillId="0" borderId="0" xfId="0" applyNumberFormat="1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96" fontId="6" fillId="0" borderId="1" xfId="0" applyNumberFormat="1" applyFont="1" applyBorder="1" applyAlignment="1">
      <alignment vertical="top" wrapText="1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6" fontId="6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center"/>
    </xf>
    <xf numFmtId="196" fontId="6" fillId="0" borderId="0" xfId="0" applyNumberFormat="1" applyFont="1" applyBorder="1" applyAlignment="1">
      <alignment horizontal="center"/>
    </xf>
    <xf numFmtId="196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96" fontId="6" fillId="0" borderId="1" xfId="0" applyNumberFormat="1" applyFont="1" applyBorder="1" applyAlignment="1">
      <alignment horizontal="center"/>
    </xf>
    <xf numFmtId="196" fontId="6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96" fontId="6" fillId="0" borderId="0" xfId="0" applyNumberFormat="1" applyFont="1" applyAlignment="1" quotePrefix="1">
      <alignment horizontal="right" vertical="top" wrapText="1"/>
    </xf>
    <xf numFmtId="196" fontId="6" fillId="0" borderId="0" xfId="0" applyNumberFormat="1" applyFont="1" applyAlignment="1" quotePrefix="1">
      <alignment horizontal="center" vertical="top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2" fillId="0" borderId="0" xfId="0" applyNumberFormat="1" applyFont="1" applyAlignment="1">
      <alignment/>
    </xf>
    <xf numFmtId="0" fontId="0" fillId="0" borderId="0" xfId="0" applyBorder="1" applyAlignment="1" quotePrefix="1">
      <alignment/>
    </xf>
    <xf numFmtId="196" fontId="8" fillId="0" borderId="0" xfId="0" applyNumberFormat="1" applyFont="1" applyAlignment="1">
      <alignment horizontal="right" vertical="top" wrapText="1"/>
    </xf>
    <xf numFmtId="196" fontId="8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/>
    </xf>
    <xf numFmtId="196" fontId="8" fillId="0" borderId="2" xfId="0" applyNumberFormat="1" applyFont="1" applyBorder="1" applyAlignment="1">
      <alignment horizontal="right" vertical="top" wrapText="1"/>
    </xf>
    <xf numFmtId="196" fontId="8" fillId="0" borderId="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96" fontId="8" fillId="0" borderId="0" xfId="0" applyNumberFormat="1" applyFont="1" applyAlignment="1">
      <alignment horizontal="center" vertical="top" wrapText="1"/>
    </xf>
    <xf numFmtId="196" fontId="8" fillId="0" borderId="0" xfId="0" applyNumberFormat="1" applyFont="1" applyAlignment="1">
      <alignment vertical="top" wrapText="1"/>
    </xf>
    <xf numFmtId="196" fontId="8" fillId="0" borderId="0" xfId="0" applyNumberFormat="1" applyFont="1" applyAlignment="1">
      <alignment horizontal="right"/>
    </xf>
    <xf numFmtId="196" fontId="8" fillId="0" borderId="2" xfId="0" applyNumberFormat="1" applyFont="1" applyBorder="1" applyAlignment="1">
      <alignment horizontal="right"/>
    </xf>
    <xf numFmtId="196" fontId="8" fillId="0" borderId="2" xfId="0" applyNumberFormat="1" applyFont="1" applyBorder="1" applyAlignment="1">
      <alignment horizontal="center"/>
    </xf>
    <xf numFmtId="196" fontId="8" fillId="0" borderId="0" xfId="0" applyNumberFormat="1" applyFont="1" applyAlignment="1">
      <alignment horizontal="center"/>
    </xf>
    <xf numFmtId="196" fontId="8" fillId="0" borderId="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96" fontId="0" fillId="0" borderId="0" xfId="0" applyNumberFormat="1" applyFont="1" applyAlignment="1">
      <alignment/>
    </xf>
    <xf numFmtId="196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right"/>
    </xf>
    <xf numFmtId="196" fontId="0" fillId="0" borderId="1" xfId="0" applyNumberFormat="1" applyFont="1" applyBorder="1" applyAlignment="1">
      <alignment/>
    </xf>
    <xf numFmtId="196" fontId="0" fillId="0" borderId="1" xfId="0" applyNumberFormat="1" applyFont="1" applyBorder="1" applyAlignment="1">
      <alignment horizontal="center"/>
    </xf>
    <xf numFmtId="196" fontId="0" fillId="0" borderId="2" xfId="0" applyNumberFormat="1" applyFont="1" applyBorder="1" applyAlignment="1">
      <alignment/>
    </xf>
    <xf numFmtId="196" fontId="0" fillId="0" borderId="3" xfId="0" applyNumberFormat="1" applyFont="1" applyBorder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200" fontId="0" fillId="0" borderId="0" xfId="15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 quotePrefix="1">
      <alignment/>
    </xf>
    <xf numFmtId="3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9" fontId="0" fillId="0" borderId="3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196" fontId="0" fillId="0" borderId="1" xfId="0" applyNumberFormat="1" applyFont="1" applyBorder="1" applyAlignment="1">
      <alignment/>
    </xf>
    <xf numFmtId="196" fontId="0" fillId="0" borderId="0" xfId="0" applyNumberFormat="1" applyFont="1" applyAlignment="1">
      <alignment/>
    </xf>
    <xf numFmtId="43" fontId="0" fillId="0" borderId="1" xfId="15" applyFont="1" applyBorder="1" applyAlignment="1">
      <alignment horizontal="center"/>
    </xf>
    <xf numFmtId="39" fontId="0" fillId="0" borderId="2" xfId="0" applyNumberFormat="1" applyFont="1" applyBorder="1" applyAlignment="1">
      <alignment/>
    </xf>
    <xf numFmtId="196" fontId="8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justify" vertical="distributed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25">
      <selection activeCell="K152" sqref="K152"/>
    </sheetView>
  </sheetViews>
  <sheetFormatPr defaultColWidth="9.140625" defaultRowHeight="21.75"/>
  <cols>
    <col min="1" max="1" width="36.8515625" style="84" customWidth="1"/>
    <col min="2" max="2" width="8.140625" style="53" customWidth="1"/>
    <col min="3" max="3" width="0.85546875" style="72" customWidth="1"/>
    <col min="4" max="4" width="12.57421875" style="72" customWidth="1"/>
    <col min="5" max="5" width="0.85546875" style="72" customWidth="1"/>
    <col min="6" max="6" width="12.57421875" style="72" customWidth="1"/>
    <col min="7" max="7" width="0.9921875" style="72" customWidth="1"/>
    <col min="8" max="8" width="12.57421875" style="72" customWidth="1"/>
    <col min="9" max="9" width="0.85546875" style="72" customWidth="1"/>
    <col min="10" max="10" width="12.57421875" style="72" customWidth="1"/>
    <col min="11" max="11" width="9.28125" style="72" customWidth="1"/>
    <col min="12" max="16384" width="9.140625" style="72" customWidth="1"/>
  </cols>
  <sheetData>
    <row r="1" ht="23.25">
      <c r="A1" s="23" t="s">
        <v>0</v>
      </c>
    </row>
    <row r="2" ht="23.25">
      <c r="A2" s="23" t="s">
        <v>1</v>
      </c>
    </row>
    <row r="3" ht="23.25">
      <c r="A3" s="23" t="s">
        <v>185</v>
      </c>
    </row>
    <row r="4" ht="15" customHeight="1">
      <c r="A4" s="24"/>
    </row>
    <row r="5" spans="1:10" s="3" customFormat="1" ht="21.75">
      <c r="A5" s="84"/>
      <c r="B5" s="52"/>
      <c r="C5" s="85"/>
      <c r="D5" s="108" t="s">
        <v>4</v>
      </c>
      <c r="E5" s="108"/>
      <c r="F5" s="108"/>
      <c r="G5" s="18"/>
      <c r="H5" s="108" t="s">
        <v>5</v>
      </c>
      <c r="I5" s="108"/>
      <c r="J5" s="108"/>
    </row>
    <row r="6" spans="1:10" ht="21.75">
      <c r="A6" s="24" t="s">
        <v>2</v>
      </c>
      <c r="B6" s="52" t="s">
        <v>6</v>
      </c>
      <c r="C6" s="85"/>
      <c r="D6" s="73">
        <v>2548</v>
      </c>
      <c r="E6" s="73"/>
      <c r="F6" s="73">
        <v>2547</v>
      </c>
      <c r="G6" s="73"/>
      <c r="H6" s="73">
        <v>2548</v>
      </c>
      <c r="I6" s="73"/>
      <c r="J6" s="73">
        <v>2547</v>
      </c>
    </row>
    <row r="7" spans="2:10" ht="21.75">
      <c r="B7" s="52"/>
      <c r="C7" s="85"/>
      <c r="D7" s="109" t="s">
        <v>208</v>
      </c>
      <c r="E7" s="109"/>
      <c r="F7" s="109"/>
      <c r="G7" s="109"/>
      <c r="H7" s="109"/>
      <c r="I7" s="109"/>
      <c r="J7" s="109"/>
    </row>
    <row r="8" spans="1:10" ht="21.75">
      <c r="A8" s="55" t="s">
        <v>7</v>
      </c>
      <c r="D8" s="74"/>
      <c r="E8" s="74"/>
      <c r="F8" s="74"/>
      <c r="G8" s="74"/>
      <c r="H8" s="74"/>
      <c r="I8" s="74"/>
      <c r="J8" s="74"/>
    </row>
    <row r="9" spans="1:12" ht="21.75">
      <c r="A9" s="84" t="s">
        <v>8</v>
      </c>
      <c r="B9" s="53">
        <v>7</v>
      </c>
      <c r="D9" s="86">
        <v>2535372</v>
      </c>
      <c r="E9" s="86"/>
      <c r="F9" s="86">
        <v>1861411</v>
      </c>
      <c r="G9" s="86"/>
      <c r="H9" s="86">
        <v>266011</v>
      </c>
      <c r="I9" s="86"/>
      <c r="J9" s="86">
        <v>179778</v>
      </c>
      <c r="L9" s="86"/>
    </row>
    <row r="10" spans="1:10" ht="21.75">
      <c r="A10" s="84" t="s">
        <v>9</v>
      </c>
      <c r="B10" s="53">
        <v>8</v>
      </c>
      <c r="D10" s="86">
        <v>12191379</v>
      </c>
      <c r="E10" s="86"/>
      <c r="F10" s="86">
        <v>9006611</v>
      </c>
      <c r="G10" s="86"/>
      <c r="H10" s="86">
        <v>6163725</v>
      </c>
      <c r="I10" s="86"/>
      <c r="J10" s="86">
        <v>3027786</v>
      </c>
    </row>
    <row r="11" spans="1:10" ht="21.75">
      <c r="A11" s="84" t="s">
        <v>11</v>
      </c>
      <c r="D11" s="86"/>
      <c r="E11" s="86"/>
      <c r="F11" s="86"/>
      <c r="G11" s="86"/>
      <c r="H11" s="86"/>
      <c r="I11" s="86"/>
      <c r="J11" s="86"/>
    </row>
    <row r="12" spans="1:10" ht="21.75">
      <c r="A12" s="84" t="s">
        <v>12</v>
      </c>
      <c r="B12" s="53">
        <v>6</v>
      </c>
      <c r="D12" s="87" t="s">
        <v>43</v>
      </c>
      <c r="E12" s="86"/>
      <c r="F12" s="87" t="s">
        <v>43</v>
      </c>
      <c r="G12" s="86"/>
      <c r="H12" s="86">
        <v>1251354</v>
      </c>
      <c r="I12" s="86"/>
      <c r="J12" s="86">
        <v>1511167</v>
      </c>
    </row>
    <row r="13" spans="1:10" ht="21.75">
      <c r="A13" s="84" t="s">
        <v>133</v>
      </c>
      <c r="B13" s="53">
        <v>6</v>
      </c>
      <c r="D13" s="87" t="s">
        <v>43</v>
      </c>
      <c r="E13" s="86"/>
      <c r="F13" s="87" t="s">
        <v>43</v>
      </c>
      <c r="G13" s="86"/>
      <c r="H13" s="86">
        <v>19613</v>
      </c>
      <c r="I13" s="86"/>
      <c r="J13" s="86">
        <v>33869</v>
      </c>
    </row>
    <row r="14" spans="1:10" ht="21.75">
      <c r="A14" s="84" t="s">
        <v>13</v>
      </c>
      <c r="B14" s="53">
        <v>9</v>
      </c>
      <c r="D14" s="86">
        <v>23866537</v>
      </c>
      <c r="E14" s="86"/>
      <c r="F14" s="86">
        <v>18307310</v>
      </c>
      <c r="G14" s="86"/>
      <c r="H14" s="86">
        <v>9024933</v>
      </c>
      <c r="I14" s="86"/>
      <c r="J14" s="86">
        <v>3695027</v>
      </c>
    </row>
    <row r="15" spans="1:10" ht="21.75">
      <c r="A15" s="84" t="s">
        <v>14</v>
      </c>
      <c r="B15" s="53">
        <v>10</v>
      </c>
      <c r="D15" s="88">
        <v>940249</v>
      </c>
      <c r="E15" s="86"/>
      <c r="F15" s="88">
        <v>859933</v>
      </c>
      <c r="G15" s="86"/>
      <c r="H15" s="89">
        <v>301526</v>
      </c>
      <c r="I15" s="86"/>
      <c r="J15" s="89">
        <v>311637</v>
      </c>
    </row>
    <row r="16" spans="1:10" ht="21.75">
      <c r="A16" s="24" t="s">
        <v>16</v>
      </c>
      <c r="D16" s="89">
        <f>SUM(D8:D15)</f>
        <v>39533537</v>
      </c>
      <c r="E16" s="86"/>
      <c r="F16" s="89">
        <f>SUM(F8:F15)</f>
        <v>30035265</v>
      </c>
      <c r="G16" s="86"/>
      <c r="H16" s="89">
        <f>SUM(H9:H15)</f>
        <v>17027162</v>
      </c>
      <c r="I16" s="86"/>
      <c r="J16" s="89">
        <f>SUM(J9:J15)</f>
        <v>8759264</v>
      </c>
    </row>
    <row r="17" ht="15" customHeight="1"/>
    <row r="18" spans="1:10" ht="21.75">
      <c r="A18" s="55" t="s">
        <v>17</v>
      </c>
      <c r="D18" s="74"/>
      <c r="E18" s="74"/>
      <c r="F18" s="74"/>
      <c r="G18" s="74"/>
      <c r="H18" s="74"/>
      <c r="I18" s="74"/>
      <c r="J18" s="74"/>
    </row>
    <row r="19" spans="1:10" ht="21.75">
      <c r="A19" s="84" t="s">
        <v>18</v>
      </c>
      <c r="B19" s="53">
        <v>11</v>
      </c>
      <c r="D19" s="86"/>
      <c r="E19" s="86"/>
      <c r="F19" s="86"/>
      <c r="G19" s="86"/>
      <c r="H19" s="86"/>
      <c r="I19" s="86"/>
      <c r="J19" s="86"/>
    </row>
    <row r="20" spans="1:10" ht="21.75">
      <c r="A20" s="84" t="s">
        <v>187</v>
      </c>
      <c r="B20" s="53">
        <v>11.2</v>
      </c>
      <c r="D20" s="87" t="s">
        <v>43</v>
      </c>
      <c r="E20" s="86"/>
      <c r="F20" s="87" t="s">
        <v>43</v>
      </c>
      <c r="G20" s="86"/>
      <c r="H20" s="86">
        <v>31481940</v>
      </c>
      <c r="I20" s="86"/>
      <c r="J20" s="86">
        <f>25631380</f>
        <v>25631380</v>
      </c>
    </row>
    <row r="21" spans="1:10" ht="21.75">
      <c r="A21" s="84" t="s">
        <v>188</v>
      </c>
      <c r="B21" s="53" t="s">
        <v>243</v>
      </c>
      <c r="D21" s="86">
        <v>7194301</v>
      </c>
      <c r="E21" s="86"/>
      <c r="F21" s="86">
        <v>5983465</v>
      </c>
      <c r="G21" s="86"/>
      <c r="H21" s="90">
        <v>881206</v>
      </c>
      <c r="I21" s="86"/>
      <c r="J21" s="90">
        <v>717577</v>
      </c>
    </row>
    <row r="22" ht="21.75">
      <c r="A22" s="84" t="s">
        <v>244</v>
      </c>
    </row>
    <row r="23" spans="1:10" ht="21.75">
      <c r="A23" s="84" t="s">
        <v>204</v>
      </c>
      <c r="B23" s="53">
        <v>11.3</v>
      </c>
      <c r="D23" s="91">
        <v>2376557</v>
      </c>
      <c r="F23" s="91">
        <v>2431384</v>
      </c>
      <c r="H23" s="91">
        <v>1076455</v>
      </c>
      <c r="J23" s="91">
        <v>868402</v>
      </c>
    </row>
    <row r="24" spans="1:10" ht="21.75">
      <c r="A24" s="84" t="s">
        <v>19</v>
      </c>
      <c r="B24" s="53" t="s">
        <v>260</v>
      </c>
      <c r="D24" s="86">
        <v>1506705</v>
      </c>
      <c r="E24" s="86"/>
      <c r="F24" s="86">
        <v>1450691</v>
      </c>
      <c r="G24" s="86"/>
      <c r="H24" s="86">
        <v>97150</v>
      </c>
      <c r="I24" s="86"/>
      <c r="J24" s="86">
        <v>87736</v>
      </c>
    </row>
    <row r="25" spans="1:10" ht="21.75">
      <c r="A25" s="84" t="s">
        <v>245</v>
      </c>
      <c r="B25" s="53">
        <v>6</v>
      </c>
      <c r="D25" s="87" t="s">
        <v>43</v>
      </c>
      <c r="E25" s="86"/>
      <c r="F25" s="87" t="s">
        <v>43</v>
      </c>
      <c r="G25" s="86"/>
      <c r="H25" s="86">
        <v>1639656</v>
      </c>
      <c r="I25" s="86"/>
      <c r="J25" s="86">
        <v>3273251</v>
      </c>
    </row>
    <row r="26" spans="1:10" ht="21.75">
      <c r="A26" s="84" t="s">
        <v>246</v>
      </c>
      <c r="B26" s="53" t="s">
        <v>205</v>
      </c>
      <c r="D26" s="92">
        <v>37364337</v>
      </c>
      <c r="E26" s="92"/>
      <c r="F26" s="92">
        <f>6798164+2062505+22217537</f>
        <v>31078206</v>
      </c>
      <c r="G26" s="92"/>
      <c r="H26" s="92">
        <v>16193939</v>
      </c>
      <c r="I26" s="92"/>
      <c r="J26" s="92">
        <f>1260268+1511183+9913813</f>
        <v>12685264</v>
      </c>
    </row>
    <row r="27" spans="1:10" ht="21.75">
      <c r="A27" s="84" t="s">
        <v>281</v>
      </c>
      <c r="B27" s="53" t="s">
        <v>206</v>
      </c>
      <c r="D27" s="86">
        <f>-765713+73506+199417</f>
        <v>-492790</v>
      </c>
      <c r="E27" s="86"/>
      <c r="F27" s="86">
        <f>-790571-38814+81928+178416</f>
        <v>-569041</v>
      </c>
      <c r="G27" s="86"/>
      <c r="H27" s="86">
        <v>13033</v>
      </c>
      <c r="I27" s="86"/>
      <c r="J27" s="86">
        <v>8321</v>
      </c>
    </row>
    <row r="28" spans="1:10" ht="21.75">
      <c r="A28" s="84" t="s">
        <v>21</v>
      </c>
      <c r="B28" s="53">
        <v>16</v>
      </c>
      <c r="D28" s="86">
        <v>1378969</v>
      </c>
      <c r="E28" s="86"/>
      <c r="F28" s="86">
        <v>1603458</v>
      </c>
      <c r="G28" s="86"/>
      <c r="H28" s="86">
        <v>1091086</v>
      </c>
      <c r="I28" s="86"/>
      <c r="J28" s="86">
        <v>1080209</v>
      </c>
    </row>
    <row r="29" spans="1:12" ht="21.75">
      <c r="A29" s="84" t="s">
        <v>20</v>
      </c>
      <c r="B29" s="53">
        <v>17</v>
      </c>
      <c r="D29" s="89">
        <f>35627+44887+156335</f>
        <v>236849</v>
      </c>
      <c r="E29" s="86"/>
      <c r="F29" s="89">
        <v>204562</v>
      </c>
      <c r="G29" s="86"/>
      <c r="H29" s="89">
        <v>94934</v>
      </c>
      <c r="I29" s="86"/>
      <c r="J29" s="89">
        <v>52037</v>
      </c>
      <c r="K29" s="86"/>
      <c r="L29" s="86"/>
    </row>
    <row r="30" spans="1:10" ht="21.75">
      <c r="A30" s="24" t="s">
        <v>167</v>
      </c>
      <c r="D30" s="89">
        <f>SUM(D19:D29)</f>
        <v>49564928</v>
      </c>
      <c r="E30" s="86"/>
      <c r="F30" s="89">
        <f>SUM(F19:F29)</f>
        <v>42182725</v>
      </c>
      <c r="G30" s="86"/>
      <c r="H30" s="89">
        <f>SUM(H19:H29)</f>
        <v>52569399</v>
      </c>
      <c r="I30" s="86"/>
      <c r="J30" s="89">
        <f>SUM(J19:J29)</f>
        <v>44404177</v>
      </c>
    </row>
    <row r="31" spans="4:10" ht="15" customHeight="1">
      <c r="D31" s="86"/>
      <c r="E31" s="86"/>
      <c r="F31" s="86"/>
      <c r="G31" s="86"/>
      <c r="H31" s="86"/>
      <c r="I31" s="86"/>
      <c r="J31" s="86"/>
    </row>
    <row r="32" spans="1:10" ht="22.5" thickBot="1">
      <c r="A32" s="24" t="s">
        <v>22</v>
      </c>
      <c r="D32" s="93">
        <f>+D30+D16</f>
        <v>89098465</v>
      </c>
      <c r="E32" s="86"/>
      <c r="F32" s="93">
        <f>+F30+F16</f>
        <v>72217990</v>
      </c>
      <c r="G32" s="86"/>
      <c r="H32" s="93">
        <f>+H30+H16</f>
        <v>69596561</v>
      </c>
      <c r="I32" s="86"/>
      <c r="J32" s="93">
        <f>+J30+J16</f>
        <v>53163441</v>
      </c>
    </row>
    <row r="33" spans="1:10" ht="22.5" thickTop="1">
      <c r="A33" s="24"/>
      <c r="D33" s="95"/>
      <c r="E33" s="86"/>
      <c r="F33" s="95"/>
      <c r="G33" s="86"/>
      <c r="H33" s="95"/>
      <c r="I33" s="86"/>
      <c r="J33" s="95"/>
    </row>
    <row r="34" ht="23.25">
      <c r="A34" s="23" t="s">
        <v>0</v>
      </c>
    </row>
    <row r="35" ht="23.25">
      <c r="A35" s="23" t="s">
        <v>1</v>
      </c>
    </row>
    <row r="36" ht="23.25">
      <c r="A36" s="23" t="s">
        <v>185</v>
      </c>
    </row>
    <row r="37" ht="21.75">
      <c r="A37" s="24"/>
    </row>
    <row r="38" spans="1:10" s="3" customFormat="1" ht="21.75">
      <c r="A38" s="84"/>
      <c r="B38" s="52"/>
      <c r="C38" s="85"/>
      <c r="D38" s="108" t="s">
        <v>4</v>
      </c>
      <c r="E38" s="108"/>
      <c r="F38" s="108"/>
      <c r="G38" s="18"/>
      <c r="H38" s="108" t="s">
        <v>5</v>
      </c>
      <c r="I38" s="108"/>
      <c r="J38" s="108"/>
    </row>
    <row r="39" spans="1:10" ht="21.75">
      <c r="A39" s="24" t="s">
        <v>23</v>
      </c>
      <c r="B39" s="52" t="s">
        <v>6</v>
      </c>
      <c r="C39" s="85"/>
      <c r="D39" s="73">
        <v>2548</v>
      </c>
      <c r="E39" s="73"/>
      <c r="F39" s="73">
        <v>2547</v>
      </c>
      <c r="G39" s="73"/>
      <c r="H39" s="73">
        <v>2548</v>
      </c>
      <c r="I39" s="73"/>
      <c r="J39" s="73">
        <v>2547</v>
      </c>
    </row>
    <row r="40" spans="2:10" ht="21.75">
      <c r="B40" s="52"/>
      <c r="C40" s="85"/>
      <c r="D40" s="109" t="s">
        <v>208</v>
      </c>
      <c r="E40" s="109"/>
      <c r="F40" s="109"/>
      <c r="G40" s="109"/>
      <c r="H40" s="109"/>
      <c r="I40" s="109"/>
      <c r="J40" s="109"/>
    </row>
    <row r="41" spans="1:10" ht="21.75">
      <c r="A41" s="55" t="s">
        <v>24</v>
      </c>
      <c r="D41" s="74"/>
      <c r="E41" s="74"/>
      <c r="F41" s="74"/>
      <c r="G41" s="74"/>
      <c r="H41" s="74"/>
      <c r="I41" s="74"/>
      <c r="J41" s="74"/>
    </row>
    <row r="42" spans="1:10" ht="21.75">
      <c r="A42" s="84" t="s">
        <v>247</v>
      </c>
      <c r="D42" s="86"/>
      <c r="E42" s="86"/>
      <c r="F42" s="86"/>
      <c r="G42" s="86"/>
      <c r="H42" s="86"/>
      <c r="I42" s="86"/>
      <c r="J42" s="86"/>
    </row>
    <row r="43" spans="1:10" ht="21.75">
      <c r="A43" s="84" t="s">
        <v>25</v>
      </c>
      <c r="B43" s="53">
        <v>18</v>
      </c>
      <c r="D43" s="86">
        <v>14865277</v>
      </c>
      <c r="E43" s="86"/>
      <c r="F43" s="86">
        <v>12417040</v>
      </c>
      <c r="G43" s="86"/>
      <c r="H43" s="86">
        <v>5325581</v>
      </c>
      <c r="I43" s="86"/>
      <c r="J43" s="86">
        <v>2233341</v>
      </c>
    </row>
    <row r="44" spans="1:12" ht="21.75">
      <c r="A44" s="84" t="s">
        <v>26</v>
      </c>
      <c r="B44" s="53">
        <v>19</v>
      </c>
      <c r="D44" s="86">
        <v>6166708</v>
      </c>
      <c r="E44" s="86"/>
      <c r="F44" s="86">
        <v>4949365</v>
      </c>
      <c r="G44" s="86"/>
      <c r="H44" s="86">
        <v>2709158</v>
      </c>
      <c r="I44" s="86"/>
      <c r="J44" s="86">
        <v>1510555</v>
      </c>
      <c r="K44" s="86"/>
      <c r="L44" s="86"/>
    </row>
    <row r="45" spans="1:10" ht="21.75">
      <c r="A45" s="84" t="s">
        <v>27</v>
      </c>
      <c r="D45" s="86"/>
      <c r="E45" s="86"/>
      <c r="F45" s="86"/>
      <c r="G45" s="86"/>
      <c r="H45" s="86"/>
      <c r="I45" s="86"/>
      <c r="J45" s="86"/>
    </row>
    <row r="46" spans="1:10" ht="21.75">
      <c r="A46" s="84" t="s">
        <v>28</v>
      </c>
      <c r="B46" s="53">
        <v>18</v>
      </c>
      <c r="D46" s="86"/>
      <c r="E46" s="86"/>
      <c r="F46" s="86"/>
      <c r="G46" s="86"/>
      <c r="H46" s="86"/>
      <c r="I46" s="86"/>
      <c r="J46" s="86"/>
    </row>
    <row r="47" spans="1:10" ht="21.75">
      <c r="A47" s="84" t="s">
        <v>189</v>
      </c>
      <c r="D47" s="86">
        <v>4578152</v>
      </c>
      <c r="E47" s="86"/>
      <c r="F47" s="86">
        <v>797239</v>
      </c>
      <c r="G47" s="86"/>
      <c r="H47" s="86">
        <v>4158800</v>
      </c>
      <c r="I47" s="86"/>
      <c r="J47" s="86">
        <v>390000</v>
      </c>
    </row>
    <row r="48" spans="1:10" ht="21.75">
      <c r="A48" s="84" t="s">
        <v>190</v>
      </c>
      <c r="D48" s="86">
        <v>1190000</v>
      </c>
      <c r="E48" s="86"/>
      <c r="F48" s="86">
        <v>3780000</v>
      </c>
      <c r="G48" s="86"/>
      <c r="H48" s="86">
        <v>1190000</v>
      </c>
      <c r="I48" s="86"/>
      <c r="J48" s="86">
        <v>3780000</v>
      </c>
    </row>
    <row r="49" spans="1:10" ht="21.75">
      <c r="A49" s="84" t="s">
        <v>191</v>
      </c>
      <c r="D49" s="86">
        <v>20550</v>
      </c>
      <c r="E49" s="86"/>
      <c r="F49" s="86">
        <v>18206</v>
      </c>
      <c r="G49" s="86"/>
      <c r="H49" s="86">
        <v>4862</v>
      </c>
      <c r="I49" s="86"/>
      <c r="J49" s="86">
        <v>327</v>
      </c>
    </row>
    <row r="50" spans="1:10" ht="21.75">
      <c r="A50" s="84" t="s">
        <v>29</v>
      </c>
      <c r="B50" s="53">
        <v>20</v>
      </c>
      <c r="D50" s="89">
        <v>2930810</v>
      </c>
      <c r="E50" s="86"/>
      <c r="F50" s="89">
        <v>2077302</v>
      </c>
      <c r="G50" s="86"/>
      <c r="H50" s="89">
        <v>512483</v>
      </c>
      <c r="I50" s="86"/>
      <c r="J50" s="89">
        <v>276827</v>
      </c>
    </row>
    <row r="51" spans="1:10" ht="21.75">
      <c r="A51" s="24" t="s">
        <v>30</v>
      </c>
      <c r="D51" s="89">
        <f>SUM(D43:D50)</f>
        <v>29751497</v>
      </c>
      <c r="E51" s="86"/>
      <c r="F51" s="89">
        <f>SUM(F43:F50)</f>
        <v>24039152</v>
      </c>
      <c r="G51" s="86"/>
      <c r="H51" s="89">
        <f>SUM(H43:H50)</f>
        <v>13900884</v>
      </c>
      <c r="I51" s="86"/>
      <c r="J51" s="89">
        <f>SUM(J43:J50)</f>
        <v>8191050</v>
      </c>
    </row>
    <row r="53" spans="1:10" ht="21.75">
      <c r="A53" s="55" t="s">
        <v>31</v>
      </c>
      <c r="D53" s="74"/>
      <c r="E53" s="74"/>
      <c r="F53" s="74"/>
      <c r="G53" s="74"/>
      <c r="H53" s="74"/>
      <c r="I53" s="74"/>
      <c r="J53" s="74"/>
    </row>
    <row r="54" spans="1:10" ht="21.75">
      <c r="A54" s="84" t="s">
        <v>248</v>
      </c>
      <c r="B54" s="53">
        <v>18</v>
      </c>
      <c r="D54" s="74"/>
      <c r="E54" s="74"/>
      <c r="F54" s="74"/>
      <c r="G54" s="74"/>
      <c r="H54" s="74"/>
      <c r="I54" s="74"/>
      <c r="J54" s="74"/>
    </row>
    <row r="55" spans="1:10" ht="21.75">
      <c r="A55" s="84" t="s">
        <v>189</v>
      </c>
      <c r="D55" s="86">
        <v>2418774</v>
      </c>
      <c r="E55" s="86"/>
      <c r="F55" s="86">
        <v>6740368</v>
      </c>
      <c r="G55" s="86"/>
      <c r="H55" s="86">
        <v>1808800</v>
      </c>
      <c r="I55" s="86"/>
      <c r="J55" s="86">
        <v>5987600</v>
      </c>
    </row>
    <row r="56" spans="1:10" ht="21.75">
      <c r="A56" s="84" t="s">
        <v>190</v>
      </c>
      <c r="D56" s="86">
        <v>10000000</v>
      </c>
      <c r="E56" s="86"/>
      <c r="F56" s="86">
        <v>7190000</v>
      </c>
      <c r="G56" s="86"/>
      <c r="H56" s="86">
        <v>10000000</v>
      </c>
      <c r="I56" s="86"/>
      <c r="J56" s="86">
        <v>7190000</v>
      </c>
    </row>
    <row r="57" spans="1:10" ht="21.75">
      <c r="A57" s="84" t="s">
        <v>191</v>
      </c>
      <c r="D57" s="86">
        <v>17455</v>
      </c>
      <c r="E57" s="86"/>
      <c r="F57" s="86">
        <v>11742</v>
      </c>
      <c r="G57" s="86"/>
      <c r="H57" s="86">
        <v>4770</v>
      </c>
      <c r="I57" s="86"/>
      <c r="J57" s="86">
        <v>3465</v>
      </c>
    </row>
    <row r="58" spans="1:10" ht="21.75">
      <c r="A58" s="84" t="s">
        <v>32</v>
      </c>
      <c r="B58" s="53">
        <v>16</v>
      </c>
      <c r="D58" s="86">
        <v>2938379</v>
      </c>
      <c r="E58" s="86"/>
      <c r="F58" s="86">
        <v>2482477</v>
      </c>
      <c r="G58" s="86"/>
      <c r="H58" s="86">
        <v>529314</v>
      </c>
      <c r="I58" s="86"/>
      <c r="J58" s="86">
        <v>345464</v>
      </c>
    </row>
    <row r="59" spans="1:10" ht="21.75">
      <c r="A59" s="84" t="s">
        <v>33</v>
      </c>
      <c r="D59" s="86"/>
      <c r="E59" s="86"/>
      <c r="F59" s="86"/>
      <c r="G59" s="86"/>
      <c r="H59" s="86"/>
      <c r="I59" s="86"/>
      <c r="J59" s="86"/>
    </row>
    <row r="60" spans="1:10" ht="21.75">
      <c r="A60" s="84" t="s">
        <v>34</v>
      </c>
      <c r="B60" s="53">
        <v>11.2</v>
      </c>
      <c r="D60" s="94" t="s">
        <v>43</v>
      </c>
      <c r="E60" s="95"/>
      <c r="F60" s="94" t="s">
        <v>43</v>
      </c>
      <c r="G60" s="95"/>
      <c r="H60" s="92">
        <v>280583</v>
      </c>
      <c r="I60" s="95"/>
      <c r="J60" s="95">
        <v>238297</v>
      </c>
    </row>
    <row r="61" spans="1:10" ht="21.75">
      <c r="A61" s="84" t="s">
        <v>162</v>
      </c>
      <c r="D61" s="89">
        <v>183217</v>
      </c>
      <c r="E61" s="86"/>
      <c r="F61" s="89">
        <v>125833</v>
      </c>
      <c r="G61" s="86"/>
      <c r="H61" s="88">
        <v>6962</v>
      </c>
      <c r="I61" s="86"/>
      <c r="J61" s="96" t="s">
        <v>43</v>
      </c>
    </row>
    <row r="62" spans="1:10" ht="21.75">
      <c r="A62" s="24" t="s">
        <v>35</v>
      </c>
      <c r="D62" s="88">
        <f>SUM(D55:D61)</f>
        <v>15557825</v>
      </c>
      <c r="E62" s="86"/>
      <c r="F62" s="88">
        <f>SUM(F55:F61)</f>
        <v>16550420</v>
      </c>
      <c r="G62" s="86"/>
      <c r="H62" s="88">
        <f>SUM(H55:H61)</f>
        <v>12630429</v>
      </c>
      <c r="I62" s="86"/>
      <c r="J62" s="88">
        <f>SUM(J55:J61)</f>
        <v>13764826</v>
      </c>
    </row>
    <row r="63" spans="1:10" ht="21.75">
      <c r="A63" s="24"/>
      <c r="D63" s="86"/>
      <c r="E63" s="86"/>
      <c r="F63" s="86"/>
      <c r="G63" s="86"/>
      <c r="H63" s="86"/>
      <c r="I63" s="86"/>
      <c r="J63" s="86"/>
    </row>
    <row r="64" spans="1:10" ht="21.75">
      <c r="A64" s="24" t="s">
        <v>36</v>
      </c>
      <c r="D64" s="88">
        <f>SUM(D51+D62)</f>
        <v>45309322</v>
      </c>
      <c r="E64" s="86"/>
      <c r="F64" s="88">
        <f>SUM(F51+F62)</f>
        <v>40589572</v>
      </c>
      <c r="G64" s="86"/>
      <c r="H64" s="88">
        <f>+H62+H51</f>
        <v>26531313</v>
      </c>
      <c r="I64" s="86"/>
      <c r="J64" s="88">
        <f>+J62+J51</f>
        <v>21955876</v>
      </c>
    </row>
    <row r="65" spans="1:10" ht="21.75">
      <c r="A65" s="24"/>
      <c r="D65" s="92"/>
      <c r="E65" s="86"/>
      <c r="F65" s="92"/>
      <c r="G65" s="86"/>
      <c r="H65" s="92"/>
      <c r="I65" s="86"/>
      <c r="J65" s="92"/>
    </row>
    <row r="66" ht="23.25">
      <c r="A66" s="23" t="s">
        <v>0</v>
      </c>
    </row>
    <row r="67" ht="23.25">
      <c r="A67" s="23" t="s">
        <v>1</v>
      </c>
    </row>
    <row r="68" ht="23.25">
      <c r="A68" s="23" t="s">
        <v>185</v>
      </c>
    </row>
    <row r="69" ht="11.25" customHeight="1">
      <c r="A69" s="24"/>
    </row>
    <row r="70" spans="1:10" s="3" customFormat="1" ht="21.75">
      <c r="A70" s="84"/>
      <c r="B70" s="52"/>
      <c r="C70" s="85"/>
      <c r="D70" s="108" t="s">
        <v>4</v>
      </c>
      <c r="E70" s="108"/>
      <c r="F70" s="108"/>
      <c r="G70" s="18"/>
      <c r="H70" s="108" t="s">
        <v>5</v>
      </c>
      <c r="I70" s="108"/>
      <c r="J70" s="108"/>
    </row>
    <row r="71" spans="1:10" ht="21.75">
      <c r="A71" s="24" t="s">
        <v>74</v>
      </c>
      <c r="B71" s="52" t="s">
        <v>6</v>
      </c>
      <c r="C71" s="85"/>
      <c r="D71" s="73">
        <v>2548</v>
      </c>
      <c r="E71" s="73"/>
      <c r="F71" s="73">
        <v>2547</v>
      </c>
      <c r="G71" s="73"/>
      <c r="H71" s="73">
        <v>2548</v>
      </c>
      <c r="I71" s="73"/>
      <c r="J71" s="73">
        <v>2547</v>
      </c>
    </row>
    <row r="72" spans="2:10" ht="21.75">
      <c r="B72" s="52"/>
      <c r="C72" s="85"/>
      <c r="D72" s="109" t="s">
        <v>208</v>
      </c>
      <c r="E72" s="109"/>
      <c r="F72" s="109"/>
      <c r="G72" s="109"/>
      <c r="H72" s="109"/>
      <c r="I72" s="109"/>
      <c r="J72" s="109"/>
    </row>
    <row r="73" spans="1:10" ht="21.75">
      <c r="A73" s="55" t="s">
        <v>37</v>
      </c>
      <c r="D73" s="86"/>
      <c r="E73" s="86"/>
      <c r="F73" s="86"/>
      <c r="G73" s="86"/>
      <c r="H73" s="86"/>
      <c r="I73" s="86"/>
      <c r="J73" s="86"/>
    </row>
    <row r="74" spans="1:10" ht="21.75">
      <c r="A74" s="84" t="s">
        <v>38</v>
      </c>
      <c r="D74" s="86"/>
      <c r="E74" s="86"/>
      <c r="F74" s="86"/>
      <c r="G74" s="86"/>
      <c r="H74" s="86"/>
      <c r="I74" s="86"/>
      <c r="J74" s="86"/>
    </row>
    <row r="75" spans="1:10" ht="21.75">
      <c r="A75" s="84" t="s">
        <v>39</v>
      </c>
      <c r="D75" s="86"/>
      <c r="E75" s="86"/>
      <c r="F75" s="86"/>
      <c r="G75" s="86"/>
      <c r="H75" s="86"/>
      <c r="I75" s="86"/>
      <c r="J75" s="86"/>
    </row>
    <row r="76" spans="1:10" ht="22.5" thickBot="1">
      <c r="A76" s="84" t="s">
        <v>203</v>
      </c>
      <c r="B76" s="53">
        <v>21</v>
      </c>
      <c r="D76" s="93">
        <v>8206664</v>
      </c>
      <c r="E76" s="86"/>
      <c r="F76" s="93">
        <v>8206664</v>
      </c>
      <c r="G76" s="86"/>
      <c r="H76" s="93">
        <v>8206664</v>
      </c>
      <c r="I76" s="86"/>
      <c r="J76" s="93">
        <v>8206664</v>
      </c>
    </row>
    <row r="77" spans="1:10" ht="22.5" thickTop="1">
      <c r="A77" s="84" t="s">
        <v>40</v>
      </c>
      <c r="D77" s="86"/>
      <c r="E77" s="86"/>
      <c r="F77" s="86"/>
      <c r="G77" s="86"/>
      <c r="H77" s="86"/>
      <c r="I77" s="86"/>
      <c r="J77" s="86"/>
    </row>
    <row r="78" spans="1:10" ht="21.75">
      <c r="A78" s="84" t="s">
        <v>216</v>
      </c>
      <c r="D78" s="86"/>
      <c r="E78" s="86"/>
      <c r="F78" s="86"/>
      <c r="G78" s="86"/>
      <c r="H78" s="86"/>
      <c r="I78" s="86"/>
      <c r="J78" s="86"/>
    </row>
    <row r="79" spans="1:10" ht="21.75">
      <c r="A79" s="84" t="s">
        <v>224</v>
      </c>
      <c r="B79" s="53" t="s">
        <v>207</v>
      </c>
      <c r="D79" s="86">
        <v>7519938</v>
      </c>
      <c r="E79" s="86"/>
      <c r="F79" s="86">
        <v>5727562</v>
      </c>
      <c r="G79" s="86"/>
      <c r="H79" s="86">
        <v>7519938</v>
      </c>
      <c r="I79" s="86"/>
      <c r="J79" s="86">
        <v>5727562</v>
      </c>
    </row>
    <row r="80" spans="1:10" ht="21.75">
      <c r="A80" s="84" t="s">
        <v>41</v>
      </c>
      <c r="B80" s="53" t="s">
        <v>207</v>
      </c>
      <c r="D80" s="94" t="s">
        <v>43</v>
      </c>
      <c r="E80" s="86"/>
      <c r="F80" s="86">
        <v>1160</v>
      </c>
      <c r="G80" s="86"/>
      <c r="H80" s="94" t="s">
        <v>43</v>
      </c>
      <c r="I80" s="86"/>
      <c r="J80" s="86">
        <v>1160</v>
      </c>
    </row>
    <row r="81" spans="1:10" ht="21.75">
      <c r="A81" s="84" t="s">
        <v>96</v>
      </c>
      <c r="D81" s="94" t="s">
        <v>43</v>
      </c>
      <c r="E81" s="86"/>
      <c r="F81" s="94" t="s">
        <v>43</v>
      </c>
      <c r="G81" s="86"/>
      <c r="H81" s="94" t="s">
        <v>43</v>
      </c>
      <c r="I81" s="86"/>
      <c r="J81" s="94" t="s">
        <v>43</v>
      </c>
    </row>
    <row r="82" spans="1:10" ht="21.75">
      <c r="A82" s="84" t="s">
        <v>45</v>
      </c>
      <c r="B82" s="53">
        <v>22</v>
      </c>
      <c r="D82" s="86">
        <v>16436492</v>
      </c>
      <c r="E82" s="86"/>
      <c r="F82" s="86">
        <v>11012752</v>
      </c>
      <c r="G82" s="86"/>
      <c r="H82" s="86">
        <v>16436492</v>
      </c>
      <c r="I82" s="86"/>
      <c r="J82" s="86">
        <v>11012752</v>
      </c>
    </row>
    <row r="83" spans="1:10" ht="21.75">
      <c r="A83" s="84" t="s">
        <v>46</v>
      </c>
      <c r="B83" s="53">
        <v>14</v>
      </c>
      <c r="D83" s="86">
        <v>2135301</v>
      </c>
      <c r="E83" s="86"/>
      <c r="F83" s="86">
        <v>1277483</v>
      </c>
      <c r="G83" s="86"/>
      <c r="H83" s="86">
        <v>2135301</v>
      </c>
      <c r="I83" s="86"/>
      <c r="J83" s="86">
        <v>1277483</v>
      </c>
    </row>
    <row r="84" spans="1:10" ht="21.75">
      <c r="A84" s="84" t="s">
        <v>47</v>
      </c>
      <c r="B84" s="53">
        <v>11</v>
      </c>
      <c r="D84" s="86">
        <v>163035</v>
      </c>
      <c r="E84" s="86"/>
      <c r="F84" s="86">
        <v>153880</v>
      </c>
      <c r="G84" s="86"/>
      <c r="H84" s="86">
        <v>163035</v>
      </c>
      <c r="I84" s="86"/>
      <c r="J84" s="86">
        <v>153880</v>
      </c>
    </row>
    <row r="85" spans="1:10" ht="21.75">
      <c r="A85" s="84" t="s">
        <v>163</v>
      </c>
      <c r="D85" s="86"/>
      <c r="E85" s="86"/>
      <c r="F85" s="86"/>
      <c r="G85" s="86"/>
      <c r="H85" s="86"/>
      <c r="I85" s="86"/>
      <c r="J85" s="86"/>
    </row>
    <row r="86" spans="1:10" ht="21.75">
      <c r="A86" s="84" t="s">
        <v>48</v>
      </c>
      <c r="D86" s="86"/>
      <c r="E86" s="86"/>
      <c r="F86" s="86"/>
      <c r="G86" s="86"/>
      <c r="H86" s="86"/>
      <c r="I86" s="86"/>
      <c r="J86" s="86"/>
    </row>
    <row r="87" spans="1:10" ht="21.75">
      <c r="A87" s="84" t="s">
        <v>49</v>
      </c>
      <c r="D87" s="86">
        <v>165577</v>
      </c>
      <c r="E87" s="86"/>
      <c r="F87" s="86">
        <v>668709</v>
      </c>
      <c r="G87" s="86"/>
      <c r="H87" s="86">
        <v>165577</v>
      </c>
      <c r="I87" s="86"/>
      <c r="J87" s="86">
        <v>668709</v>
      </c>
    </row>
    <row r="88" spans="1:10" ht="21.75">
      <c r="A88" s="84" t="s">
        <v>50</v>
      </c>
      <c r="D88" s="86">
        <v>896495</v>
      </c>
      <c r="E88" s="86"/>
      <c r="F88" s="86">
        <v>415517</v>
      </c>
      <c r="G88" s="86"/>
      <c r="H88" s="86">
        <v>896495</v>
      </c>
      <c r="I88" s="86"/>
      <c r="J88" s="86">
        <v>415517</v>
      </c>
    </row>
    <row r="89" spans="1:10" ht="21.75">
      <c r="A89" s="84" t="s">
        <v>51</v>
      </c>
      <c r="D89" s="86"/>
      <c r="E89" s="86"/>
      <c r="F89" s="86"/>
      <c r="G89" s="86"/>
      <c r="H89" s="86"/>
      <c r="I89" s="86"/>
      <c r="J89" s="86"/>
    </row>
    <row r="90" spans="1:10" ht="21.75">
      <c r="A90" s="84" t="s">
        <v>192</v>
      </c>
      <c r="B90" s="53">
        <v>24</v>
      </c>
      <c r="D90" s="86">
        <v>820666</v>
      </c>
      <c r="E90" s="86"/>
      <c r="F90" s="86">
        <v>820666</v>
      </c>
      <c r="G90" s="86"/>
      <c r="H90" s="86">
        <v>820666</v>
      </c>
      <c r="I90" s="86"/>
      <c r="J90" s="86">
        <v>820666</v>
      </c>
    </row>
    <row r="91" spans="1:10" ht="21.75">
      <c r="A91" s="84" t="s">
        <v>193</v>
      </c>
      <c r="D91" s="89">
        <v>15648444</v>
      </c>
      <c r="E91" s="86"/>
      <c r="F91" s="89">
        <v>11850536</v>
      </c>
      <c r="G91" s="86"/>
      <c r="H91" s="89">
        <v>15648444</v>
      </c>
      <c r="I91" s="86"/>
      <c r="J91" s="89">
        <v>11850536</v>
      </c>
    </row>
    <row r="92" spans="1:10" ht="21.75">
      <c r="A92" s="24" t="s">
        <v>52</v>
      </c>
      <c r="D92" s="86">
        <f>SUM(D82:D91)+SUM(D79:D80)</f>
        <v>43785948</v>
      </c>
      <c r="E92" s="86"/>
      <c r="F92" s="86">
        <f>SUM(F82:F91)+SUM(F79:F80)</f>
        <v>31928265</v>
      </c>
      <c r="G92" s="86"/>
      <c r="H92" s="86">
        <f>SUM(H82:H91)+SUM(H79:H80)</f>
        <v>43785948</v>
      </c>
      <c r="I92" s="86"/>
      <c r="J92" s="86">
        <f>SUM(J82:J91)+SUM(J79:J80)</f>
        <v>31928265</v>
      </c>
    </row>
    <row r="93" spans="1:10" ht="21.75">
      <c r="A93" s="84" t="s">
        <v>53</v>
      </c>
      <c r="D93" s="86"/>
      <c r="E93" s="86"/>
      <c r="F93" s="86"/>
      <c r="G93" s="86"/>
      <c r="H93" s="86"/>
      <c r="I93" s="86"/>
      <c r="J93" s="86"/>
    </row>
    <row r="94" spans="1:10" ht="21.75">
      <c r="A94" s="84" t="s">
        <v>54</v>
      </c>
      <c r="D94" s="86"/>
      <c r="E94" s="86"/>
      <c r="F94" s="86"/>
      <c r="G94" s="86"/>
      <c r="H94" s="86"/>
      <c r="I94" s="86"/>
      <c r="J94" s="86"/>
    </row>
    <row r="95" spans="1:10" ht="21.75">
      <c r="A95" s="84" t="s">
        <v>194</v>
      </c>
      <c r="D95" s="89">
        <v>-720700</v>
      </c>
      <c r="E95" s="86"/>
      <c r="F95" s="89">
        <v>-720700</v>
      </c>
      <c r="G95" s="86"/>
      <c r="H95" s="89">
        <v>-720700</v>
      </c>
      <c r="I95" s="86"/>
      <c r="J95" s="89">
        <v>-720700</v>
      </c>
    </row>
    <row r="96" spans="1:10" ht="21.75">
      <c r="A96" s="24" t="s">
        <v>55</v>
      </c>
      <c r="D96" s="86">
        <f>SUM(D92:D95)</f>
        <v>43065248</v>
      </c>
      <c r="E96" s="86"/>
      <c r="F96" s="86">
        <f>SUM(F92:F95)</f>
        <v>31207565</v>
      </c>
      <c r="G96" s="86"/>
      <c r="H96" s="86">
        <f>SUM(H92:H95)</f>
        <v>43065248</v>
      </c>
      <c r="I96" s="86"/>
      <c r="J96" s="86">
        <f>SUM(J92:J95)</f>
        <v>31207565</v>
      </c>
    </row>
    <row r="97" spans="1:10" ht="21.75">
      <c r="A97" s="84" t="s">
        <v>56</v>
      </c>
      <c r="D97" s="89">
        <v>723895</v>
      </c>
      <c r="E97" s="95"/>
      <c r="F97" s="89">
        <v>420853</v>
      </c>
      <c r="G97" s="95"/>
      <c r="H97" s="96" t="s">
        <v>43</v>
      </c>
      <c r="I97" s="95"/>
      <c r="J97" s="96" t="s">
        <v>43</v>
      </c>
    </row>
    <row r="98" spans="1:10" ht="21.75">
      <c r="A98" s="24" t="s">
        <v>57</v>
      </c>
      <c r="D98" s="89">
        <f>SUM(D96:D97)</f>
        <v>43789143</v>
      </c>
      <c r="E98" s="95"/>
      <c r="F98" s="89">
        <f>SUM(F96:F97)</f>
        <v>31628418</v>
      </c>
      <c r="G98" s="95"/>
      <c r="H98" s="89">
        <f>SUM(H96:H97)</f>
        <v>43065248</v>
      </c>
      <c r="I98" s="95"/>
      <c r="J98" s="89">
        <f>SUM(J96:J97)</f>
        <v>31207565</v>
      </c>
    </row>
    <row r="99" spans="1:10" ht="15" customHeight="1">
      <c r="A99" s="24"/>
      <c r="D99" s="86"/>
      <c r="E99" s="86"/>
      <c r="F99" s="86"/>
      <c r="G99" s="86"/>
      <c r="H99" s="86"/>
      <c r="I99" s="86"/>
      <c r="J99" s="86"/>
    </row>
    <row r="100" spans="1:10" ht="22.5" thickBot="1">
      <c r="A100" s="24" t="s">
        <v>58</v>
      </c>
      <c r="D100" s="93">
        <f>SUM(D64+D98)</f>
        <v>89098465</v>
      </c>
      <c r="E100" s="86"/>
      <c r="F100" s="93">
        <f>SUM(F64+F98)</f>
        <v>72217990</v>
      </c>
      <c r="G100" s="86"/>
      <c r="H100" s="93">
        <f>SUM(H64+H98)</f>
        <v>69596561</v>
      </c>
      <c r="I100" s="86"/>
      <c r="J100" s="93">
        <f>SUM(J64+J98)</f>
        <v>53163441</v>
      </c>
    </row>
    <row r="101" spans="1:10" ht="22.5" thickTop="1">
      <c r="A101" s="24"/>
      <c r="D101" s="95"/>
      <c r="E101" s="86"/>
      <c r="F101" s="95"/>
      <c r="G101" s="86"/>
      <c r="H101" s="95"/>
      <c r="I101" s="86"/>
      <c r="J101" s="95"/>
    </row>
    <row r="102" ht="23.25">
      <c r="A102" s="23" t="s">
        <v>0</v>
      </c>
    </row>
    <row r="103" ht="23.25">
      <c r="A103" s="23" t="s">
        <v>261</v>
      </c>
    </row>
    <row r="104" ht="23.25">
      <c r="A104" s="23" t="s">
        <v>186</v>
      </c>
    </row>
    <row r="105" ht="21.75">
      <c r="A105" s="24"/>
    </row>
    <row r="106" spans="1:10" s="3" customFormat="1" ht="21.75">
      <c r="A106" s="99"/>
      <c r="B106" s="52"/>
      <c r="C106" s="85"/>
      <c r="D106" s="108" t="s">
        <v>4</v>
      </c>
      <c r="E106" s="108"/>
      <c r="F106" s="108"/>
      <c r="G106" s="18"/>
      <c r="H106" s="108" t="s">
        <v>5</v>
      </c>
      <c r="I106" s="108"/>
      <c r="J106" s="108"/>
    </row>
    <row r="107" spans="1:10" ht="21.75">
      <c r="A107" s="25"/>
      <c r="B107" s="52" t="s">
        <v>6</v>
      </c>
      <c r="C107" s="85"/>
      <c r="D107" s="73">
        <v>2548</v>
      </c>
      <c r="E107" s="73"/>
      <c r="F107" s="73">
        <v>2547</v>
      </c>
      <c r="G107" s="73"/>
      <c r="H107" s="73">
        <v>2548</v>
      </c>
      <c r="I107" s="73"/>
      <c r="J107" s="73">
        <v>2547</v>
      </c>
    </row>
    <row r="108" spans="2:10" ht="21.75">
      <c r="B108" s="52"/>
      <c r="C108" s="85"/>
      <c r="D108" s="109" t="s">
        <v>208</v>
      </c>
      <c r="E108" s="109"/>
      <c r="F108" s="109"/>
      <c r="G108" s="109"/>
      <c r="H108" s="109"/>
      <c r="I108" s="109"/>
      <c r="J108" s="109"/>
    </row>
    <row r="109" spans="1:10" ht="21.75">
      <c r="A109" s="55" t="s">
        <v>59</v>
      </c>
      <c r="D109" s="74"/>
      <c r="E109" s="74"/>
      <c r="F109" s="74"/>
      <c r="G109" s="74"/>
      <c r="H109" s="74"/>
      <c r="I109" s="74"/>
      <c r="J109" s="74"/>
    </row>
    <row r="110" spans="1:10" ht="21.75">
      <c r="A110" s="84" t="s">
        <v>60</v>
      </c>
      <c r="B110" s="53">
        <v>6</v>
      </c>
      <c r="D110" s="86">
        <v>113373920</v>
      </c>
      <c r="E110" s="86"/>
      <c r="F110" s="86">
        <v>91790199</v>
      </c>
      <c r="G110" s="86"/>
      <c r="H110" s="86">
        <v>42628071</v>
      </c>
      <c r="I110" s="86"/>
      <c r="J110" s="86">
        <v>24953245</v>
      </c>
    </row>
    <row r="111" spans="1:10" ht="21.75">
      <c r="A111" s="84" t="s">
        <v>164</v>
      </c>
      <c r="D111" s="86">
        <v>53961</v>
      </c>
      <c r="E111" s="86"/>
      <c r="F111" s="86">
        <v>7941</v>
      </c>
      <c r="G111" s="86"/>
      <c r="H111" s="87" t="s">
        <v>43</v>
      </c>
      <c r="I111" s="86"/>
      <c r="J111" s="87" t="s">
        <v>43</v>
      </c>
    </row>
    <row r="112" spans="1:10" ht="21.75">
      <c r="A112" s="84" t="s">
        <v>240</v>
      </c>
      <c r="D112" s="86"/>
      <c r="E112" s="86"/>
      <c r="F112" s="86"/>
      <c r="G112" s="86"/>
      <c r="H112" s="86"/>
      <c r="I112" s="86"/>
      <c r="J112" s="86"/>
    </row>
    <row r="113" spans="1:10" ht="21.75">
      <c r="A113" s="84" t="s">
        <v>187</v>
      </c>
      <c r="D113" s="87" t="s">
        <v>43</v>
      </c>
      <c r="E113" s="86"/>
      <c r="F113" s="87" t="s">
        <v>43</v>
      </c>
      <c r="G113" s="86"/>
      <c r="H113" s="86">
        <v>6074525</v>
      </c>
      <c r="I113" s="86"/>
      <c r="J113" s="86">
        <v>2352504</v>
      </c>
    </row>
    <row r="114" spans="1:10" ht="21.75">
      <c r="A114" s="84" t="s">
        <v>195</v>
      </c>
      <c r="D114" s="86">
        <v>810604</v>
      </c>
      <c r="E114" s="86"/>
      <c r="F114" s="86">
        <v>720645</v>
      </c>
      <c r="G114" s="86"/>
      <c r="H114" s="90">
        <v>140670</v>
      </c>
      <c r="I114" s="86"/>
      <c r="J114" s="90">
        <v>177964</v>
      </c>
    </row>
    <row r="115" spans="1:10" ht="21.75">
      <c r="A115" s="84" t="s">
        <v>61</v>
      </c>
      <c r="D115" s="86"/>
      <c r="E115" s="86"/>
      <c r="F115" s="86"/>
      <c r="G115" s="86"/>
      <c r="H115" s="86"/>
      <c r="I115" s="86"/>
      <c r="J115" s="86"/>
    </row>
    <row r="116" spans="1:10" ht="21.75">
      <c r="A116" s="84" t="s">
        <v>196</v>
      </c>
      <c r="D116" s="86"/>
      <c r="E116" s="86"/>
      <c r="F116" s="86"/>
      <c r="G116" s="86"/>
      <c r="H116" s="86"/>
      <c r="I116" s="86"/>
      <c r="J116" s="86"/>
    </row>
    <row r="117" spans="1:10" ht="21.75">
      <c r="A117" s="84" t="s">
        <v>200</v>
      </c>
      <c r="D117" s="90">
        <v>203059</v>
      </c>
      <c r="E117" s="86"/>
      <c r="F117" s="87" t="s">
        <v>43</v>
      </c>
      <c r="G117" s="86"/>
      <c r="H117" s="90">
        <v>73101</v>
      </c>
      <c r="I117" s="86"/>
      <c r="J117" s="90">
        <v>8958</v>
      </c>
    </row>
    <row r="118" spans="1:10" ht="21.75">
      <c r="A118" s="84" t="s">
        <v>197</v>
      </c>
      <c r="B118" s="53">
        <v>11</v>
      </c>
      <c r="D118" s="86">
        <v>899224</v>
      </c>
      <c r="E118" s="86"/>
      <c r="F118" s="86">
        <v>52516</v>
      </c>
      <c r="G118" s="86"/>
      <c r="H118" s="87" t="s">
        <v>43</v>
      </c>
      <c r="I118" s="86"/>
      <c r="J118" s="86">
        <v>67</v>
      </c>
    </row>
    <row r="119" spans="1:10" ht="21.75">
      <c r="A119" s="84" t="s">
        <v>198</v>
      </c>
      <c r="B119" s="53">
        <v>6</v>
      </c>
      <c r="D119" s="86">
        <v>40767</v>
      </c>
      <c r="E119" s="86"/>
      <c r="F119" s="86">
        <v>22063</v>
      </c>
      <c r="G119" s="86"/>
      <c r="H119" s="86">
        <v>200474</v>
      </c>
      <c r="I119" s="86"/>
      <c r="J119" s="86">
        <v>225632</v>
      </c>
    </row>
    <row r="120" spans="1:10" ht="21.75">
      <c r="A120" s="84" t="s">
        <v>199</v>
      </c>
      <c r="B120" s="53">
        <v>6</v>
      </c>
      <c r="D120" s="86">
        <v>46257</v>
      </c>
      <c r="E120" s="86"/>
      <c r="F120" s="86">
        <v>51581</v>
      </c>
      <c r="G120" s="86"/>
      <c r="H120" s="87" t="s">
        <v>43</v>
      </c>
      <c r="I120" s="86"/>
      <c r="J120" s="87" t="s">
        <v>43</v>
      </c>
    </row>
    <row r="121" spans="1:10" ht="21.75">
      <c r="A121" s="84" t="s">
        <v>15</v>
      </c>
      <c r="B121" s="53">
        <v>6</v>
      </c>
      <c r="D121" s="89">
        <v>1090736</v>
      </c>
      <c r="E121" s="86"/>
      <c r="F121" s="89">
        <v>894588</v>
      </c>
      <c r="G121" s="86"/>
      <c r="H121" s="89">
        <v>228325</v>
      </c>
      <c r="I121" s="86"/>
      <c r="J121" s="89">
        <v>135669</v>
      </c>
    </row>
    <row r="122" spans="1:10" ht="21.75">
      <c r="A122" s="24" t="s">
        <v>62</v>
      </c>
      <c r="D122" s="89">
        <f>SUM(D110:D121)</f>
        <v>116518528</v>
      </c>
      <c r="E122" s="86"/>
      <c r="F122" s="89">
        <f>SUM(F110:F121)</f>
        <v>93539533</v>
      </c>
      <c r="G122" s="86"/>
      <c r="H122" s="89">
        <f>SUM(H110:H121)</f>
        <v>49345166</v>
      </c>
      <c r="I122" s="86"/>
      <c r="J122" s="89">
        <f>SUM(J110:J121)</f>
        <v>27854039</v>
      </c>
    </row>
    <row r="123" spans="1:10" ht="21.75">
      <c r="A123" s="24"/>
      <c r="D123" s="86"/>
      <c r="E123" s="86"/>
      <c r="F123" s="86"/>
      <c r="G123" s="86"/>
      <c r="H123" s="86"/>
      <c r="I123" s="86"/>
      <c r="J123" s="86"/>
    </row>
    <row r="124" spans="1:10" ht="21.75">
      <c r="A124" s="55" t="s">
        <v>63</v>
      </c>
      <c r="B124" s="53" t="s">
        <v>64</v>
      </c>
      <c r="D124" s="86"/>
      <c r="E124" s="86"/>
      <c r="F124" s="86"/>
      <c r="G124" s="86"/>
      <c r="H124" s="86"/>
      <c r="I124" s="86"/>
      <c r="J124" s="86"/>
    </row>
    <row r="125" spans="1:10" ht="21.75">
      <c r="A125" s="84" t="s">
        <v>65</v>
      </c>
      <c r="B125" s="53">
        <v>6</v>
      </c>
      <c r="D125" s="86">
        <v>94484751</v>
      </c>
      <c r="E125" s="86"/>
      <c r="F125" s="86">
        <v>81388358</v>
      </c>
      <c r="G125" s="86"/>
      <c r="H125" s="86">
        <v>37895805</v>
      </c>
      <c r="I125" s="86"/>
      <c r="J125" s="86">
        <v>22915747</v>
      </c>
    </row>
    <row r="126" spans="1:10" ht="21.75">
      <c r="A126" s="84" t="s">
        <v>66</v>
      </c>
      <c r="B126" s="53">
        <v>6</v>
      </c>
      <c r="D126" s="86">
        <v>12127566</v>
      </c>
      <c r="E126" s="86"/>
      <c r="F126" s="86">
        <v>9161469</v>
      </c>
      <c r="G126" s="86"/>
      <c r="H126" s="86">
        <v>3640526</v>
      </c>
      <c r="I126" s="86"/>
      <c r="J126" s="86">
        <v>2237179</v>
      </c>
    </row>
    <row r="127" spans="1:10" ht="21.75">
      <c r="A127" s="84" t="s">
        <v>67</v>
      </c>
      <c r="D127" s="86"/>
      <c r="E127" s="86"/>
      <c r="F127" s="86"/>
      <c r="G127" s="86"/>
      <c r="H127" s="86"/>
      <c r="I127" s="86"/>
      <c r="J127" s="86"/>
    </row>
    <row r="128" spans="1:10" ht="21.75">
      <c r="A128" s="84" t="s">
        <v>68</v>
      </c>
      <c r="D128" s="86"/>
      <c r="E128" s="86"/>
      <c r="F128" s="86"/>
      <c r="G128" s="86"/>
      <c r="H128" s="86"/>
      <c r="I128" s="86"/>
      <c r="J128" s="86"/>
    </row>
    <row r="129" spans="1:10" ht="21.75">
      <c r="A129" s="84" t="s">
        <v>187</v>
      </c>
      <c r="D129" s="87" t="s">
        <v>43</v>
      </c>
      <c r="E129" s="86"/>
      <c r="F129" s="87" t="s">
        <v>43</v>
      </c>
      <c r="G129" s="86"/>
      <c r="H129" s="86">
        <v>172050</v>
      </c>
      <c r="I129" s="86"/>
      <c r="J129" s="86">
        <v>822264</v>
      </c>
    </row>
    <row r="130" spans="1:10" ht="21.75">
      <c r="A130" s="84" t="s">
        <v>195</v>
      </c>
      <c r="D130" s="86">
        <v>136369</v>
      </c>
      <c r="E130" s="86"/>
      <c r="F130" s="86">
        <v>3256</v>
      </c>
      <c r="G130" s="86"/>
      <c r="H130" s="87" t="s">
        <v>43</v>
      </c>
      <c r="I130" s="86"/>
      <c r="J130" s="87" t="s">
        <v>43</v>
      </c>
    </row>
    <row r="131" spans="1:10" ht="21.75">
      <c r="A131" s="84" t="s">
        <v>75</v>
      </c>
      <c r="D131" s="86"/>
      <c r="E131" s="86"/>
      <c r="F131" s="86"/>
      <c r="G131" s="86"/>
      <c r="H131" s="86"/>
      <c r="I131" s="86"/>
      <c r="J131" s="86"/>
    </row>
    <row r="132" spans="1:10" ht="21.75">
      <c r="A132" s="84" t="s">
        <v>76</v>
      </c>
      <c r="D132" s="87" t="s">
        <v>43</v>
      </c>
      <c r="E132" s="86"/>
      <c r="F132" s="86">
        <v>336123</v>
      </c>
      <c r="G132" s="86"/>
      <c r="H132" s="87" t="s">
        <v>43</v>
      </c>
      <c r="I132" s="86"/>
      <c r="J132" s="87" t="s">
        <v>43</v>
      </c>
    </row>
    <row r="133" spans="1:10" ht="21.75">
      <c r="A133" s="84" t="s">
        <v>69</v>
      </c>
      <c r="D133" s="89">
        <v>39380</v>
      </c>
      <c r="E133" s="86"/>
      <c r="F133" s="89">
        <v>39192</v>
      </c>
      <c r="G133" s="86"/>
      <c r="H133" s="89">
        <v>26600</v>
      </c>
      <c r="I133" s="86"/>
      <c r="J133" s="89">
        <v>26600</v>
      </c>
    </row>
    <row r="134" spans="1:10" ht="21.75">
      <c r="A134" s="24" t="s">
        <v>70</v>
      </c>
      <c r="D134" s="89">
        <f>SUM(D125:D133)</f>
        <v>106788066</v>
      </c>
      <c r="E134" s="86"/>
      <c r="F134" s="89">
        <f>SUM(F125:F133)</f>
        <v>90928398</v>
      </c>
      <c r="G134" s="86"/>
      <c r="H134" s="89">
        <f>SUM(H125:H133)</f>
        <v>41734981</v>
      </c>
      <c r="I134" s="86"/>
      <c r="J134" s="89">
        <f>SUM(J125:J133)</f>
        <v>26001790</v>
      </c>
    </row>
    <row r="136" ht="23.25">
      <c r="A136" s="23" t="s">
        <v>0</v>
      </c>
    </row>
    <row r="137" ht="23.25">
      <c r="A137" s="23" t="s">
        <v>267</v>
      </c>
    </row>
    <row r="138" ht="23.25">
      <c r="A138" s="23" t="s">
        <v>186</v>
      </c>
    </row>
    <row r="139" ht="10.5" customHeight="1">
      <c r="A139" s="24"/>
    </row>
    <row r="140" spans="1:10" s="3" customFormat="1" ht="21.75">
      <c r="A140" s="99"/>
      <c r="B140" s="52"/>
      <c r="C140" s="85"/>
      <c r="D140" s="108" t="s">
        <v>4</v>
      </c>
      <c r="E140" s="108"/>
      <c r="F140" s="108"/>
      <c r="G140" s="18"/>
      <c r="H140" s="108" t="s">
        <v>5</v>
      </c>
      <c r="I140" s="108"/>
      <c r="J140" s="108"/>
    </row>
    <row r="141" spans="1:10" ht="21.75">
      <c r="A141" s="25"/>
      <c r="B141" s="52" t="s">
        <v>6</v>
      </c>
      <c r="C141" s="85"/>
      <c r="D141" s="73">
        <v>2548</v>
      </c>
      <c r="E141" s="73"/>
      <c r="F141" s="73">
        <v>2547</v>
      </c>
      <c r="G141" s="73"/>
      <c r="H141" s="73">
        <v>2548</v>
      </c>
      <c r="I141" s="73"/>
      <c r="J141" s="73">
        <v>2547</v>
      </c>
    </row>
    <row r="142" spans="2:10" ht="21.75">
      <c r="B142" s="52"/>
      <c r="C142" s="85"/>
      <c r="D142" s="109" t="s">
        <v>208</v>
      </c>
      <c r="E142" s="109"/>
      <c r="F142" s="109"/>
      <c r="G142" s="109"/>
      <c r="H142" s="109"/>
      <c r="I142" s="109"/>
      <c r="J142" s="109"/>
    </row>
    <row r="143" spans="1:10" ht="21.75">
      <c r="A143" s="24" t="s">
        <v>71</v>
      </c>
      <c r="D143" s="86">
        <v>9730462</v>
      </c>
      <c r="E143" s="86"/>
      <c r="F143" s="86">
        <f>+F122-F134</f>
        <v>2611135</v>
      </c>
      <c r="G143" s="86"/>
      <c r="H143" s="86">
        <v>7610185</v>
      </c>
      <c r="I143" s="86"/>
      <c r="J143" s="86">
        <f>+J122-J134</f>
        <v>1852249</v>
      </c>
    </row>
    <row r="144" spans="1:10" ht="10.5" customHeight="1">
      <c r="A144" s="24"/>
      <c r="D144" s="86"/>
      <c r="E144" s="86"/>
      <c r="F144" s="86"/>
      <c r="G144" s="86"/>
      <c r="H144" s="86"/>
      <c r="I144" s="86"/>
      <c r="J144" s="86"/>
    </row>
    <row r="145" spans="1:10" ht="21.75">
      <c r="A145" s="84" t="s">
        <v>72</v>
      </c>
      <c r="D145" s="86">
        <v>1244755</v>
      </c>
      <c r="E145" s="86"/>
      <c r="F145" s="86">
        <v>909989</v>
      </c>
      <c r="G145" s="86"/>
      <c r="H145" s="86">
        <v>862353</v>
      </c>
      <c r="I145" s="86"/>
      <c r="J145" s="86">
        <v>563697</v>
      </c>
    </row>
    <row r="146" spans="4:10" ht="10.5" customHeight="1">
      <c r="D146" s="86"/>
      <c r="E146" s="86"/>
      <c r="F146" s="86"/>
      <c r="G146" s="86"/>
      <c r="H146" s="86"/>
      <c r="I146" s="86"/>
      <c r="J146" s="86"/>
    </row>
    <row r="147" spans="1:10" ht="21.75">
      <c r="A147" s="84" t="s">
        <v>223</v>
      </c>
      <c r="D147" s="86"/>
      <c r="E147" s="86"/>
      <c r="F147" s="86"/>
      <c r="G147" s="86"/>
      <c r="H147" s="86"/>
      <c r="I147" s="86"/>
      <c r="J147" s="86"/>
    </row>
    <row r="148" spans="1:10" ht="21.75">
      <c r="A148" s="84" t="s">
        <v>77</v>
      </c>
      <c r="D148" s="86">
        <v>64796</v>
      </c>
      <c r="E148" s="86"/>
      <c r="F148" s="86">
        <v>-15058</v>
      </c>
      <c r="G148" s="86"/>
      <c r="H148" s="87" t="s">
        <v>43</v>
      </c>
      <c r="I148" s="86"/>
      <c r="J148" s="87" t="s">
        <v>43</v>
      </c>
    </row>
    <row r="149" spans="4:10" ht="10.5" customHeight="1">
      <c r="D149" s="86"/>
      <c r="E149" s="86"/>
      <c r="F149" s="86"/>
      <c r="G149" s="86"/>
      <c r="H149" s="86"/>
      <c r="I149" s="86"/>
      <c r="J149" s="86"/>
    </row>
    <row r="150" spans="1:10" ht="21.75">
      <c r="A150" s="84" t="s">
        <v>179</v>
      </c>
      <c r="B150" s="53">
        <v>16</v>
      </c>
      <c r="D150" s="89">
        <v>1592879</v>
      </c>
      <c r="E150" s="86"/>
      <c r="F150" s="89">
        <v>435863</v>
      </c>
      <c r="G150" s="86"/>
      <c r="H150" s="89">
        <v>37394</v>
      </c>
      <c r="I150" s="86"/>
      <c r="J150" s="89">
        <v>52931</v>
      </c>
    </row>
    <row r="151" spans="4:10" ht="10.5" customHeight="1">
      <c r="D151" s="86"/>
      <c r="E151" s="86"/>
      <c r="F151" s="86"/>
      <c r="G151" s="86"/>
      <c r="H151" s="86"/>
      <c r="I151" s="86"/>
      <c r="J151" s="86"/>
    </row>
    <row r="152" spans="1:10" ht="21.75">
      <c r="A152" s="24" t="s">
        <v>175</v>
      </c>
      <c r="D152" s="86">
        <f>+D143-D145-D148-D150</f>
        <v>6828032</v>
      </c>
      <c r="E152" s="86"/>
      <c r="F152" s="86">
        <f>+F143-F145-F148-F150</f>
        <v>1280341</v>
      </c>
      <c r="G152" s="86"/>
      <c r="H152" s="86">
        <f>+H143-H145-H150</f>
        <v>6710438</v>
      </c>
      <c r="I152" s="86"/>
      <c r="J152" s="86">
        <f>+J143-J145-J150</f>
        <v>1235621</v>
      </c>
    </row>
    <row r="153" spans="4:10" ht="10.5" customHeight="1">
      <c r="D153" s="86"/>
      <c r="E153" s="86"/>
      <c r="F153" s="86"/>
      <c r="G153" s="86"/>
      <c r="H153" s="86"/>
      <c r="I153" s="86"/>
      <c r="J153" s="86"/>
    </row>
    <row r="154" spans="1:10" ht="21.75">
      <c r="A154" s="84" t="s">
        <v>225</v>
      </c>
      <c r="D154" s="89">
        <v>-117594</v>
      </c>
      <c r="E154" s="86"/>
      <c r="F154" s="89">
        <v>-44720</v>
      </c>
      <c r="G154" s="86"/>
      <c r="H154" s="96" t="s">
        <v>43</v>
      </c>
      <c r="I154" s="86"/>
      <c r="J154" s="96" t="s">
        <v>43</v>
      </c>
    </row>
    <row r="155" spans="1:10" ht="10.5" customHeight="1">
      <c r="A155" s="24"/>
      <c r="D155" s="86"/>
      <c r="E155" s="86"/>
      <c r="F155" s="86"/>
      <c r="G155" s="86"/>
      <c r="H155" s="86"/>
      <c r="I155" s="86"/>
      <c r="J155" s="86"/>
    </row>
    <row r="156" spans="1:10" ht="21.75">
      <c r="A156" s="24" t="s">
        <v>176</v>
      </c>
      <c r="B156" s="54"/>
      <c r="D156" s="86">
        <f>SUM(D152:D154)</f>
        <v>6710438</v>
      </c>
      <c r="F156" s="86">
        <f>SUM(F152:F154)</f>
        <v>1235621</v>
      </c>
      <c r="H156" s="86">
        <f>SUM(H152:H154)</f>
        <v>6710438</v>
      </c>
      <c r="J156" s="86">
        <f>SUM(J152:J154)</f>
        <v>1235621</v>
      </c>
    </row>
    <row r="157" spans="1:10" ht="10.5" customHeight="1">
      <c r="A157" s="24"/>
      <c r="D157" s="86"/>
      <c r="E157" s="86"/>
      <c r="F157" s="86"/>
      <c r="G157" s="86"/>
      <c r="H157" s="86"/>
      <c r="I157" s="86"/>
      <c r="J157" s="86"/>
    </row>
    <row r="158" spans="1:10" ht="21.75">
      <c r="A158" s="24" t="s">
        <v>168</v>
      </c>
      <c r="B158" s="53">
        <v>25</v>
      </c>
      <c r="D158" s="95"/>
      <c r="E158" s="95"/>
      <c r="F158" s="95"/>
      <c r="G158" s="95"/>
      <c r="H158" s="95"/>
      <c r="I158" s="95"/>
      <c r="J158" s="95"/>
    </row>
    <row r="159" spans="1:10" ht="21.75">
      <c r="A159" s="97" t="s">
        <v>184</v>
      </c>
      <c r="D159" s="95"/>
      <c r="E159" s="86"/>
      <c r="F159" s="95"/>
      <c r="G159" s="86"/>
      <c r="H159" s="95"/>
      <c r="I159" s="86"/>
      <c r="J159" s="95"/>
    </row>
    <row r="160" spans="1:10" ht="21.75">
      <c r="A160" s="84" t="s">
        <v>183</v>
      </c>
      <c r="D160" s="87" t="s">
        <v>43</v>
      </c>
      <c r="E160" s="86"/>
      <c r="F160" s="95">
        <v>-51602</v>
      </c>
      <c r="G160" s="86"/>
      <c r="H160" s="87" t="s">
        <v>43</v>
      </c>
      <c r="I160" s="86"/>
      <c r="J160" s="95">
        <v>-51602</v>
      </c>
    </row>
    <row r="161" spans="1:10" ht="21.75">
      <c r="A161" s="97" t="s">
        <v>226</v>
      </c>
      <c r="D161" s="95"/>
      <c r="E161" s="86"/>
      <c r="F161" s="95"/>
      <c r="G161" s="86"/>
      <c r="H161" s="95"/>
      <c r="I161" s="86"/>
      <c r="J161" s="95"/>
    </row>
    <row r="162" spans="1:10" ht="21.75">
      <c r="A162" s="84" t="s">
        <v>183</v>
      </c>
      <c r="D162" s="89">
        <v>36841</v>
      </c>
      <c r="E162" s="86"/>
      <c r="F162" s="89">
        <v>52500</v>
      </c>
      <c r="G162" s="86"/>
      <c r="H162" s="89">
        <v>36841</v>
      </c>
      <c r="I162" s="86"/>
      <c r="J162" s="89">
        <v>52500</v>
      </c>
    </row>
    <row r="163" spans="4:10" ht="10.5" customHeight="1">
      <c r="D163" s="86"/>
      <c r="E163" s="86"/>
      <c r="F163" s="86"/>
      <c r="G163" s="86"/>
      <c r="H163" s="86"/>
      <c r="I163" s="86"/>
      <c r="J163" s="86"/>
    </row>
    <row r="164" spans="1:10" ht="22.5" thickBot="1">
      <c r="A164" s="24" t="s">
        <v>73</v>
      </c>
      <c r="D164" s="93">
        <f>SUM(D156:D162)</f>
        <v>6747279</v>
      </c>
      <c r="E164" s="86"/>
      <c r="F164" s="93">
        <f>SUM(F156:F162)</f>
        <v>1236519</v>
      </c>
      <c r="G164" s="86"/>
      <c r="H164" s="93">
        <f>SUM(H156:H162)</f>
        <v>6747279</v>
      </c>
      <c r="I164" s="86"/>
      <c r="J164" s="93">
        <f>SUM(J156:J162)</f>
        <v>1236519</v>
      </c>
    </row>
    <row r="165" spans="1:10" ht="10.5" customHeight="1" thickTop="1">
      <c r="A165" s="24"/>
      <c r="D165" s="86"/>
      <c r="E165" s="86"/>
      <c r="F165" s="86"/>
      <c r="G165" s="86"/>
      <c r="H165" s="86"/>
      <c r="I165" s="86"/>
      <c r="J165" s="86"/>
    </row>
    <row r="166" spans="1:10" ht="21.75">
      <c r="A166" s="24" t="s">
        <v>242</v>
      </c>
      <c r="B166" s="53">
        <v>26</v>
      </c>
      <c r="D166" s="86"/>
      <c r="E166" s="86"/>
      <c r="F166" s="86"/>
      <c r="G166" s="86"/>
      <c r="H166" s="86"/>
      <c r="I166" s="86"/>
      <c r="J166" s="86"/>
    </row>
    <row r="167" spans="1:10" ht="21.75">
      <c r="A167" s="84" t="s">
        <v>275</v>
      </c>
      <c r="D167" s="98">
        <v>1.1</v>
      </c>
      <c r="E167" s="98"/>
      <c r="F167" s="98">
        <v>0.23</v>
      </c>
      <c r="G167" s="98"/>
      <c r="H167" s="98">
        <v>1.1</v>
      </c>
      <c r="I167" s="98"/>
      <c r="J167" s="98">
        <v>0.23</v>
      </c>
    </row>
    <row r="168" spans="1:10" ht="21.75">
      <c r="A168" s="84" t="s">
        <v>276</v>
      </c>
      <c r="D168" s="87" t="s">
        <v>43</v>
      </c>
      <c r="E168" s="98"/>
      <c r="F168" s="87" t="s">
        <v>43</v>
      </c>
      <c r="G168" s="98"/>
      <c r="H168" s="87" t="s">
        <v>43</v>
      </c>
      <c r="I168" s="98"/>
      <c r="J168" s="87" t="s">
        <v>43</v>
      </c>
    </row>
    <row r="169" spans="1:10" ht="22.5" thickBot="1">
      <c r="A169" s="24" t="s">
        <v>277</v>
      </c>
      <c r="D169" s="100">
        <v>1.1</v>
      </c>
      <c r="E169" s="98"/>
      <c r="F169" s="100">
        <v>0.23</v>
      </c>
      <c r="G169" s="98"/>
      <c r="H169" s="100">
        <v>1.1</v>
      </c>
      <c r="I169" s="98"/>
      <c r="J169" s="100">
        <v>0.23</v>
      </c>
    </row>
    <row r="170" spans="4:10" ht="10.5" customHeight="1" thickTop="1">
      <c r="D170" s="85"/>
      <c r="E170" s="85"/>
      <c r="F170" s="85"/>
      <c r="G170" s="85"/>
      <c r="H170" s="85"/>
      <c r="I170" s="85"/>
      <c r="J170" s="85"/>
    </row>
    <row r="171" spans="1:10" ht="22.5" thickBot="1">
      <c r="A171" s="24" t="s">
        <v>280</v>
      </c>
      <c r="D171" s="105">
        <v>1.1</v>
      </c>
      <c r="F171" s="105">
        <v>0.23</v>
      </c>
      <c r="H171" s="105">
        <v>1.1</v>
      </c>
      <c r="J171" s="105">
        <v>0.23</v>
      </c>
    </row>
    <row r="172" ht="22.5" thickTop="1"/>
  </sheetData>
  <mergeCells count="15">
    <mergeCell ref="D142:J142"/>
    <mergeCell ref="D140:F140"/>
    <mergeCell ref="H140:J140"/>
    <mergeCell ref="D108:J108"/>
    <mergeCell ref="D72:J72"/>
    <mergeCell ref="D70:F70"/>
    <mergeCell ref="H70:J70"/>
    <mergeCell ref="D106:F106"/>
    <mergeCell ref="H106:J106"/>
    <mergeCell ref="D5:F5"/>
    <mergeCell ref="H5:J5"/>
    <mergeCell ref="D40:J40"/>
    <mergeCell ref="D38:F38"/>
    <mergeCell ref="H38:J38"/>
    <mergeCell ref="D7:J7"/>
  </mergeCells>
  <printOptions/>
  <pageMargins left="0.984251968503937" right="0.5118110236220472" top="0.4724409448818898" bottom="0.5118110236220472" header="0.5118110236220472" footer="0.2755905511811024"/>
  <pageSetup firstPageNumber="3" useFirstPageNumber="1" horizontalDpi="600" verticalDpi="600" orientation="portrait" paperSize="9" r:id="rId1"/>
  <headerFooter alignWithMargins="0">
    <oddFooter>&amp;L        หมายเหตุประกอบงบการเงินเป็นส่วนหนึ่งของงบการเงินนี้
&amp;C &amp;R&amp;P</oddFooter>
  </headerFooter>
  <rowBreaks count="4" manualBreakCount="4">
    <brk id="33" max="255" man="1"/>
    <brk id="65" max="255" man="1"/>
    <brk id="101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="75" zoomScaleNormal="75" zoomScaleSheetLayoutView="75" workbookViewId="0" topLeftCell="E1">
      <selection activeCell="N6" sqref="N6"/>
    </sheetView>
  </sheetViews>
  <sheetFormatPr defaultColWidth="9.140625" defaultRowHeight="22.5" customHeight="1"/>
  <cols>
    <col min="1" max="1" width="38.28125" style="0" customWidth="1"/>
    <col min="2" max="2" width="15.28125" style="0" customWidth="1"/>
    <col min="3" max="3" width="1.421875" style="0" customWidth="1"/>
    <col min="4" max="4" width="15.8515625" style="0" customWidth="1"/>
    <col min="5" max="5" width="1.421875" style="0" customWidth="1"/>
    <col min="6" max="6" width="14.00390625" style="0" customWidth="1"/>
    <col min="7" max="7" width="1.421875" style="0" customWidth="1"/>
    <col min="8" max="8" width="14.28125" style="0" customWidth="1"/>
    <col min="9" max="9" width="0.71875" style="0" customWidth="1"/>
    <col min="10" max="10" width="13.57421875" style="0" customWidth="1"/>
    <col min="11" max="11" width="0.71875" style="0" customWidth="1"/>
    <col min="12" max="12" width="15.00390625" style="0" customWidth="1"/>
    <col min="13" max="13" width="0.71875" style="0" customWidth="1"/>
    <col min="14" max="14" width="16.7109375" style="0" customWidth="1"/>
    <col min="15" max="15" width="0.71875" style="0" customWidth="1"/>
    <col min="16" max="16" width="13.57421875" style="0" customWidth="1"/>
    <col min="17" max="17" width="0.71875" style="0" customWidth="1"/>
    <col min="18" max="18" width="13.7109375" style="0" customWidth="1"/>
    <col min="19" max="19" width="0.71875" style="0" customWidth="1"/>
    <col min="20" max="20" width="14.421875" style="0" customWidth="1"/>
    <col min="21" max="21" width="0.71875" style="0" customWidth="1"/>
    <col min="22" max="22" width="15.57421875" style="0" customWidth="1"/>
    <col min="23" max="23" width="0.71875" style="0" customWidth="1"/>
    <col min="24" max="24" width="15.57421875" style="0" customWidth="1"/>
  </cols>
  <sheetData>
    <row r="1" spans="1:23" ht="22.5" customHeight="1">
      <c r="A1" s="16" t="s">
        <v>0</v>
      </c>
      <c r="B1" s="16"/>
      <c r="C1" s="5"/>
      <c r="E1" s="5"/>
      <c r="G1" s="5"/>
      <c r="I1" s="5"/>
      <c r="K1" s="5"/>
      <c r="M1" s="5"/>
      <c r="O1" s="5"/>
      <c r="Q1" s="5"/>
      <c r="S1" s="5"/>
      <c r="U1" s="5"/>
      <c r="W1" s="5"/>
    </row>
    <row r="2" spans="1:23" ht="22.5" customHeight="1">
      <c r="A2" s="16" t="s">
        <v>210</v>
      </c>
      <c r="B2" s="16"/>
      <c r="C2" s="5"/>
      <c r="E2" s="5"/>
      <c r="G2" s="5"/>
      <c r="I2" s="5"/>
      <c r="K2" s="5"/>
      <c r="M2" s="5"/>
      <c r="O2" s="5"/>
      <c r="Q2" s="5"/>
      <c r="S2" s="5"/>
      <c r="U2" s="5"/>
      <c r="W2" s="5"/>
    </row>
    <row r="3" ht="22.5" customHeight="1">
      <c r="A3" s="5" t="s">
        <v>186</v>
      </c>
    </row>
    <row r="5" spans="1:25" s="38" customFormat="1" ht="22.5" customHeight="1">
      <c r="A5" s="51"/>
      <c r="B5" s="108" t="s">
        <v>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56" t="s">
        <v>241</v>
      </c>
    </row>
    <row r="6" spans="1:24" s="38" customFormat="1" ht="22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165</v>
      </c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38" customFormat="1" ht="22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 t="s">
        <v>101</v>
      </c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38" customFormat="1" ht="22.5" customHeight="1">
      <c r="A8" s="11"/>
      <c r="B8" s="11" t="s">
        <v>78</v>
      </c>
      <c r="C8" s="11"/>
      <c r="D8" s="11" t="s">
        <v>79</v>
      </c>
      <c r="E8" s="11"/>
      <c r="F8" s="11"/>
      <c r="G8" s="11"/>
      <c r="H8" s="11"/>
      <c r="I8" s="11"/>
      <c r="J8" s="11" t="s">
        <v>44</v>
      </c>
      <c r="K8" s="11"/>
      <c r="L8" s="11" t="s">
        <v>44</v>
      </c>
      <c r="M8" s="11"/>
      <c r="N8" s="11" t="s">
        <v>102</v>
      </c>
      <c r="O8" s="11"/>
      <c r="P8" s="11" t="s">
        <v>80</v>
      </c>
      <c r="Q8" s="11"/>
      <c r="R8" s="11" t="s">
        <v>81</v>
      </c>
      <c r="S8" s="11"/>
      <c r="T8" s="11"/>
      <c r="U8" s="11"/>
      <c r="V8" s="11" t="s">
        <v>181</v>
      </c>
      <c r="W8" s="11"/>
      <c r="X8" s="11"/>
    </row>
    <row r="9" spans="1:24" s="38" customFormat="1" ht="22.5" customHeight="1">
      <c r="A9" s="11"/>
      <c r="B9" s="11" t="s">
        <v>82</v>
      </c>
      <c r="C9" s="11"/>
      <c r="D9" s="11" t="s">
        <v>83</v>
      </c>
      <c r="E9" s="11"/>
      <c r="F9" s="11" t="s">
        <v>84</v>
      </c>
      <c r="G9" s="11"/>
      <c r="H9" s="11" t="s">
        <v>85</v>
      </c>
      <c r="I9" s="11"/>
      <c r="J9" s="11" t="s">
        <v>86</v>
      </c>
      <c r="K9" s="11"/>
      <c r="L9" s="11" t="s">
        <v>87</v>
      </c>
      <c r="M9" s="11"/>
      <c r="N9" s="11" t="s">
        <v>34</v>
      </c>
      <c r="O9" s="11"/>
      <c r="P9" s="11" t="s">
        <v>88</v>
      </c>
      <c r="Q9" s="11"/>
      <c r="R9" s="11" t="s">
        <v>89</v>
      </c>
      <c r="S9" s="11"/>
      <c r="T9" s="11"/>
      <c r="U9" s="11"/>
      <c r="V9" s="11" t="s">
        <v>182</v>
      </c>
      <c r="W9" s="11"/>
      <c r="X9" s="11" t="s">
        <v>64</v>
      </c>
    </row>
    <row r="10" spans="1:24" s="38" customFormat="1" ht="22.5" customHeight="1">
      <c r="A10" s="39"/>
      <c r="B10" s="11" t="s">
        <v>116</v>
      </c>
      <c r="C10" s="11"/>
      <c r="D10" s="11" t="s">
        <v>115</v>
      </c>
      <c r="E10" s="11"/>
      <c r="F10" s="11" t="s">
        <v>103</v>
      </c>
      <c r="G10" s="11"/>
      <c r="H10" s="11" t="s">
        <v>104</v>
      </c>
      <c r="I10" s="11"/>
      <c r="J10" s="11" t="s">
        <v>117</v>
      </c>
      <c r="K10" s="11"/>
      <c r="L10" s="11" t="s">
        <v>91</v>
      </c>
      <c r="M10" s="11"/>
      <c r="N10" s="11" t="s">
        <v>114</v>
      </c>
      <c r="O10" s="11"/>
      <c r="P10" s="11" t="s">
        <v>113</v>
      </c>
      <c r="Q10" s="11"/>
      <c r="R10" s="11" t="s">
        <v>112</v>
      </c>
      <c r="S10" s="11"/>
      <c r="T10" s="11" t="s">
        <v>111</v>
      </c>
      <c r="U10" s="11"/>
      <c r="V10" s="11" t="s">
        <v>118</v>
      </c>
      <c r="W10" s="11"/>
      <c r="X10" s="11" t="s">
        <v>119</v>
      </c>
    </row>
    <row r="11" spans="1:24" s="38" customFormat="1" ht="22.5" customHeight="1">
      <c r="A11" s="11"/>
      <c r="B11" s="110" t="s">
        <v>209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 s="59" customFormat="1" ht="22.5" customHeight="1">
      <c r="A12" s="9" t="s">
        <v>227</v>
      </c>
      <c r="B12" s="57">
        <v>5727562</v>
      </c>
      <c r="C12" s="57"/>
      <c r="D12" s="57">
        <v>1160</v>
      </c>
      <c r="E12" s="57"/>
      <c r="F12" s="58" t="s">
        <v>43</v>
      </c>
      <c r="G12" s="57"/>
      <c r="H12" s="57">
        <v>11012752</v>
      </c>
      <c r="I12" s="57"/>
      <c r="J12" s="57">
        <v>1277483</v>
      </c>
      <c r="K12" s="57"/>
      <c r="L12" s="57">
        <v>153880</v>
      </c>
      <c r="M12" s="57"/>
      <c r="N12" s="57">
        <v>668709</v>
      </c>
      <c r="O12" s="57"/>
      <c r="P12" s="57">
        <v>415517</v>
      </c>
      <c r="Q12" s="57"/>
      <c r="R12" s="57">
        <v>-720700</v>
      </c>
      <c r="S12" s="57"/>
      <c r="T12" s="57">
        <v>12671202</v>
      </c>
      <c r="U12" s="57"/>
      <c r="V12" s="57">
        <v>420853</v>
      </c>
      <c r="W12" s="57"/>
      <c r="X12" s="57">
        <f>SUM(B12:V12)</f>
        <v>31628418</v>
      </c>
    </row>
    <row r="13" spans="1:24" ht="22.5" customHeight="1">
      <c r="A13" s="8" t="s">
        <v>249</v>
      </c>
      <c r="B13" s="50" t="s">
        <v>43</v>
      </c>
      <c r="C13" s="12"/>
      <c r="D13" s="50" t="s">
        <v>43</v>
      </c>
      <c r="E13" s="12"/>
      <c r="F13" s="50" t="s">
        <v>43</v>
      </c>
      <c r="G13" s="12"/>
      <c r="H13" s="50" t="s">
        <v>43</v>
      </c>
      <c r="I13" s="12"/>
      <c r="J13" s="10">
        <v>857818</v>
      </c>
      <c r="K13" s="12"/>
      <c r="L13" s="50" t="s">
        <v>43</v>
      </c>
      <c r="M13" s="12"/>
      <c r="N13" s="50" t="s">
        <v>43</v>
      </c>
      <c r="O13" s="12"/>
      <c r="P13" s="50" t="s">
        <v>43</v>
      </c>
      <c r="Q13" s="12"/>
      <c r="R13" s="50" t="s">
        <v>43</v>
      </c>
      <c r="S13" s="12"/>
      <c r="T13" s="10">
        <v>45</v>
      </c>
      <c r="U13" s="12"/>
      <c r="V13" s="50" t="s">
        <v>43</v>
      </c>
      <c r="W13" s="12"/>
      <c r="X13" s="10">
        <f>SUM(B13:V13)</f>
        <v>857863</v>
      </c>
    </row>
    <row r="14" spans="1:24" ht="22.5" customHeight="1">
      <c r="A14" s="8" t="s">
        <v>251</v>
      </c>
      <c r="B14" s="50" t="s">
        <v>43</v>
      </c>
      <c r="C14" s="12"/>
      <c r="D14" s="50" t="s">
        <v>43</v>
      </c>
      <c r="E14" s="12"/>
      <c r="F14" s="50" t="s">
        <v>43</v>
      </c>
      <c r="G14" s="12"/>
      <c r="H14" s="50" t="s">
        <v>43</v>
      </c>
      <c r="I14" s="12"/>
      <c r="J14" s="50" t="s">
        <v>43</v>
      </c>
      <c r="K14" s="12"/>
      <c r="L14" s="10">
        <v>9155</v>
      </c>
      <c r="M14" s="12"/>
      <c r="N14" s="10">
        <v>-503132</v>
      </c>
      <c r="O14" s="12"/>
      <c r="P14" s="50" t="s">
        <v>43</v>
      </c>
      <c r="Q14" s="12"/>
      <c r="R14" s="50" t="s">
        <v>43</v>
      </c>
      <c r="S14" s="50"/>
      <c r="T14" s="50" t="s">
        <v>43</v>
      </c>
      <c r="U14" s="12"/>
      <c r="V14" s="10">
        <v>-56</v>
      </c>
      <c r="W14" s="12"/>
      <c r="X14" s="10">
        <f>SUM(B14:V14)</f>
        <v>-494033</v>
      </c>
    </row>
    <row r="15" spans="1:24" ht="22.5" customHeight="1">
      <c r="A15" s="8" t="s">
        <v>50</v>
      </c>
      <c r="B15" s="50" t="s">
        <v>43</v>
      </c>
      <c r="C15" s="12"/>
      <c r="D15" s="50" t="s">
        <v>43</v>
      </c>
      <c r="E15" s="12"/>
      <c r="F15" s="50" t="s">
        <v>43</v>
      </c>
      <c r="G15" s="12"/>
      <c r="H15" s="50" t="s">
        <v>43</v>
      </c>
      <c r="I15" s="12"/>
      <c r="J15" s="50" t="s">
        <v>43</v>
      </c>
      <c r="K15" s="12"/>
      <c r="L15" s="50" t="s">
        <v>43</v>
      </c>
      <c r="M15" s="12"/>
      <c r="N15" s="50" t="s">
        <v>43</v>
      </c>
      <c r="O15" s="12"/>
      <c r="P15" s="10">
        <v>480978</v>
      </c>
      <c r="Q15" s="12"/>
      <c r="R15" s="50" t="s">
        <v>43</v>
      </c>
      <c r="S15" s="12"/>
      <c r="T15" s="50" t="s">
        <v>43</v>
      </c>
      <c r="U15" s="12"/>
      <c r="V15" s="10">
        <v>33452</v>
      </c>
      <c r="W15" s="12"/>
      <c r="X15" s="10">
        <f>SUM(B15:V15)</f>
        <v>514430</v>
      </c>
    </row>
    <row r="16" spans="1:24" ht="22.5" customHeight="1">
      <c r="A16" s="8" t="s">
        <v>73</v>
      </c>
      <c r="B16" s="50" t="s">
        <v>43</v>
      </c>
      <c r="C16" s="12"/>
      <c r="D16" s="50" t="s">
        <v>43</v>
      </c>
      <c r="E16" s="12"/>
      <c r="F16" s="50" t="s">
        <v>43</v>
      </c>
      <c r="G16" s="12"/>
      <c r="H16" s="50" t="s">
        <v>43</v>
      </c>
      <c r="I16" s="12"/>
      <c r="J16" s="50" t="s">
        <v>43</v>
      </c>
      <c r="K16" s="12"/>
      <c r="L16" s="50" t="s">
        <v>43</v>
      </c>
      <c r="M16" s="12"/>
      <c r="N16" s="50" t="s">
        <v>43</v>
      </c>
      <c r="O16" s="12"/>
      <c r="P16" s="50" t="s">
        <v>43</v>
      </c>
      <c r="Q16" s="12"/>
      <c r="R16" s="50" t="s">
        <v>43</v>
      </c>
      <c r="S16" s="12"/>
      <c r="T16" s="10">
        <v>6747279</v>
      </c>
      <c r="U16" s="12"/>
      <c r="V16" s="10">
        <v>117594</v>
      </c>
      <c r="W16" s="12"/>
      <c r="X16" s="10">
        <f>SUM(B16:V16)</f>
        <v>6864873</v>
      </c>
    </row>
    <row r="17" spans="1:24" ht="22.5" customHeight="1">
      <c r="A17" s="8" t="s">
        <v>92</v>
      </c>
      <c r="B17" s="50"/>
      <c r="C17" s="12"/>
      <c r="D17" s="50"/>
      <c r="E17" s="12"/>
      <c r="F17" s="50"/>
      <c r="G17" s="12"/>
      <c r="H17" s="50"/>
      <c r="I17" s="12"/>
      <c r="J17" s="50"/>
      <c r="K17" s="12"/>
      <c r="L17" s="50"/>
      <c r="M17" s="12"/>
      <c r="N17" s="50"/>
      <c r="O17" s="12"/>
      <c r="P17" s="50"/>
      <c r="Q17" s="12"/>
      <c r="R17" s="50"/>
      <c r="S17" s="12"/>
      <c r="T17" s="10"/>
      <c r="U17" s="12"/>
      <c r="V17" s="10"/>
      <c r="W17" s="12"/>
      <c r="X17" s="10"/>
    </row>
    <row r="18" spans="1:24" ht="22.5" customHeight="1">
      <c r="A18" s="8" t="s">
        <v>105</v>
      </c>
      <c r="B18" s="12"/>
      <c r="C18" s="12"/>
      <c r="D18" s="12"/>
      <c r="E18" s="12"/>
      <c r="F18" s="12"/>
      <c r="G18" s="12"/>
      <c r="H18" s="10"/>
      <c r="I18" s="12"/>
      <c r="J18" s="12"/>
      <c r="K18" s="12"/>
      <c r="L18" s="10"/>
      <c r="M18" s="12"/>
      <c r="N18" s="10"/>
      <c r="O18" s="12"/>
      <c r="P18" s="12"/>
      <c r="Q18" s="12"/>
      <c r="R18" s="12"/>
      <c r="S18" s="12"/>
      <c r="T18" s="10"/>
      <c r="U18" s="12"/>
      <c r="V18" s="10"/>
      <c r="W18" s="12"/>
      <c r="X18" s="10"/>
    </row>
    <row r="19" spans="1:24" ht="22.5" customHeight="1">
      <c r="A19" s="8" t="s">
        <v>211</v>
      </c>
      <c r="B19" s="50" t="s">
        <v>43</v>
      </c>
      <c r="C19" s="12"/>
      <c r="D19" s="50" t="s">
        <v>43</v>
      </c>
      <c r="E19" s="12"/>
      <c r="F19" s="50" t="s">
        <v>43</v>
      </c>
      <c r="G19" s="12"/>
      <c r="H19" s="50" t="s">
        <v>43</v>
      </c>
      <c r="I19" s="12"/>
      <c r="J19" s="50" t="s">
        <v>43</v>
      </c>
      <c r="K19" s="12"/>
      <c r="L19" s="50" t="s">
        <v>43</v>
      </c>
      <c r="M19" s="12"/>
      <c r="N19" s="50" t="s">
        <v>43</v>
      </c>
      <c r="O19" s="12"/>
      <c r="P19" s="50" t="s">
        <v>43</v>
      </c>
      <c r="Q19" s="12"/>
      <c r="R19" s="50" t="s">
        <v>43</v>
      </c>
      <c r="S19" s="12"/>
      <c r="T19" s="10">
        <v>-2949416</v>
      </c>
      <c r="U19" s="12"/>
      <c r="V19" s="10">
        <v>-18692</v>
      </c>
      <c r="W19" s="12"/>
      <c r="X19" s="10">
        <f>SUM(B19:V19)</f>
        <v>-2968108</v>
      </c>
    </row>
    <row r="20" spans="1:24" ht="22.5" customHeight="1">
      <c r="A20" s="8" t="s">
        <v>250</v>
      </c>
      <c r="B20" s="10">
        <v>1792376</v>
      </c>
      <c r="C20" s="10"/>
      <c r="D20" s="10">
        <v>-1160</v>
      </c>
      <c r="E20" s="10"/>
      <c r="F20" s="10">
        <v>-47120</v>
      </c>
      <c r="G20" s="10"/>
      <c r="H20" s="10">
        <v>5423740</v>
      </c>
      <c r="I20" s="10"/>
      <c r="J20" s="50" t="s">
        <v>43</v>
      </c>
      <c r="K20" s="12"/>
      <c r="L20" s="50" t="s">
        <v>43</v>
      </c>
      <c r="M20" s="12"/>
      <c r="N20" s="50" t="s">
        <v>43</v>
      </c>
      <c r="O20" s="12"/>
      <c r="P20" s="50" t="s">
        <v>43</v>
      </c>
      <c r="Q20" s="12"/>
      <c r="R20" s="50" t="s">
        <v>43</v>
      </c>
      <c r="S20" s="10"/>
      <c r="T20" s="50" t="s">
        <v>43</v>
      </c>
      <c r="U20" s="12"/>
      <c r="V20" s="50" t="s">
        <v>43</v>
      </c>
      <c r="W20" s="10"/>
      <c r="X20" s="10">
        <f>SUM(B20:V20)</f>
        <v>7167836</v>
      </c>
    </row>
    <row r="21" spans="1:24" ht="22.5" customHeight="1">
      <c r="A21" s="8" t="s">
        <v>96</v>
      </c>
      <c r="B21" s="12"/>
      <c r="C21" s="12"/>
      <c r="D21" s="12"/>
      <c r="E21" s="12"/>
      <c r="F21" s="10"/>
      <c r="G21" s="12"/>
      <c r="H21" s="10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0"/>
    </row>
    <row r="22" spans="1:24" ht="22.5" customHeight="1">
      <c r="A22" s="8" t="s">
        <v>213</v>
      </c>
      <c r="B22" s="50" t="s">
        <v>43</v>
      </c>
      <c r="C22" s="12"/>
      <c r="D22" s="50" t="s">
        <v>43</v>
      </c>
      <c r="E22" s="10"/>
      <c r="F22" s="10">
        <v>47120</v>
      </c>
      <c r="G22" s="10"/>
      <c r="H22" s="50" t="s">
        <v>43</v>
      </c>
      <c r="I22" s="12"/>
      <c r="J22" s="50" t="s">
        <v>43</v>
      </c>
      <c r="K22" s="12"/>
      <c r="L22" s="50" t="s">
        <v>43</v>
      </c>
      <c r="M22" s="12"/>
      <c r="N22" s="50" t="s">
        <v>43</v>
      </c>
      <c r="O22" s="12"/>
      <c r="P22" s="50" t="s">
        <v>43</v>
      </c>
      <c r="Q22" s="12"/>
      <c r="R22" s="50" t="s">
        <v>43</v>
      </c>
      <c r="S22" s="10"/>
      <c r="T22" s="50" t="s">
        <v>43</v>
      </c>
      <c r="U22" s="12"/>
      <c r="V22" s="50" t="s">
        <v>43</v>
      </c>
      <c r="W22" s="10"/>
      <c r="X22" s="10">
        <f>SUM(B22:V22)</f>
        <v>47120</v>
      </c>
    </row>
    <row r="23" spans="1:24" ht="22.5" customHeight="1">
      <c r="A23" s="8" t="s">
        <v>268</v>
      </c>
      <c r="B23" s="50" t="s">
        <v>43</v>
      </c>
      <c r="C23" s="12"/>
      <c r="D23" s="50" t="s">
        <v>43</v>
      </c>
      <c r="E23" s="10"/>
      <c r="F23" s="50" t="s">
        <v>43</v>
      </c>
      <c r="G23" s="10"/>
      <c r="H23" s="50" t="s">
        <v>43</v>
      </c>
      <c r="I23" s="12"/>
      <c r="J23" s="50" t="s">
        <v>43</v>
      </c>
      <c r="K23" s="12"/>
      <c r="L23" s="50" t="s">
        <v>43</v>
      </c>
      <c r="M23" s="12"/>
      <c r="N23" s="50" t="s">
        <v>43</v>
      </c>
      <c r="O23" s="12"/>
      <c r="P23" s="50" t="s">
        <v>43</v>
      </c>
      <c r="Q23" s="12"/>
      <c r="R23" s="50" t="s">
        <v>43</v>
      </c>
      <c r="S23" s="10"/>
      <c r="T23" s="50" t="s">
        <v>43</v>
      </c>
      <c r="U23" s="12"/>
      <c r="V23" s="49">
        <v>170778</v>
      </c>
      <c r="W23" s="10"/>
      <c r="X23" s="10">
        <f>SUM(B23:V23)</f>
        <v>170778</v>
      </c>
    </row>
    <row r="24" spans="1:24" ht="22.5" customHeight="1">
      <c r="A24" s="8" t="s">
        <v>99</v>
      </c>
      <c r="B24" s="12"/>
      <c r="C24" s="10"/>
      <c r="D24" s="10"/>
      <c r="E24" s="10"/>
      <c r="F24" s="10"/>
      <c r="G24" s="10"/>
      <c r="H24" s="10"/>
      <c r="I24" s="10"/>
      <c r="J24" s="12"/>
      <c r="K24" s="10"/>
      <c r="L24" s="12"/>
      <c r="M24" s="10"/>
      <c r="N24" s="12"/>
      <c r="O24" s="10"/>
      <c r="P24" s="12"/>
      <c r="Q24" s="10"/>
      <c r="R24" s="12"/>
      <c r="S24" s="10"/>
      <c r="T24" s="12"/>
      <c r="U24" s="10"/>
      <c r="V24" s="10"/>
      <c r="W24" s="10"/>
      <c r="X24" s="10"/>
    </row>
    <row r="25" spans="1:24" ht="22.5" customHeight="1">
      <c r="A25" s="8" t="s">
        <v>100</v>
      </c>
      <c r="B25" s="13" t="s">
        <v>43</v>
      </c>
      <c r="C25" s="15"/>
      <c r="D25" s="13" t="s">
        <v>43</v>
      </c>
      <c r="E25" s="15"/>
      <c r="F25" s="13" t="s">
        <v>43</v>
      </c>
      <c r="G25" s="15"/>
      <c r="H25" s="13" t="s">
        <v>43</v>
      </c>
      <c r="I25" s="15"/>
      <c r="J25" s="13" t="s">
        <v>43</v>
      </c>
      <c r="K25" s="15"/>
      <c r="L25" s="13" t="s">
        <v>43</v>
      </c>
      <c r="M25" s="15"/>
      <c r="N25" s="13" t="s">
        <v>43</v>
      </c>
      <c r="O25" s="15"/>
      <c r="P25" s="13" t="s">
        <v>43</v>
      </c>
      <c r="Q25" s="15"/>
      <c r="R25" s="13" t="s">
        <v>43</v>
      </c>
      <c r="S25" s="15"/>
      <c r="T25" s="13" t="s">
        <v>43</v>
      </c>
      <c r="U25" s="15"/>
      <c r="V25" s="14">
        <v>-34</v>
      </c>
      <c r="W25" s="15"/>
      <c r="X25" s="14">
        <f>SUM(B25:V25)</f>
        <v>-34</v>
      </c>
    </row>
    <row r="26" spans="1:24" s="59" customFormat="1" ht="22.5" customHeight="1" thickBot="1">
      <c r="A26" s="9" t="s">
        <v>228</v>
      </c>
      <c r="B26" s="60">
        <f>SUM(B12:B25)</f>
        <v>7519938</v>
      </c>
      <c r="C26" s="57"/>
      <c r="D26" s="61" t="s">
        <v>43</v>
      </c>
      <c r="E26" s="57"/>
      <c r="F26" s="61" t="s">
        <v>43</v>
      </c>
      <c r="G26" s="57"/>
      <c r="H26" s="60">
        <f>SUM(H12:H25)</f>
        <v>16436492</v>
      </c>
      <c r="I26" s="57"/>
      <c r="J26" s="60">
        <f>SUM(J12:J25)</f>
        <v>2135301</v>
      </c>
      <c r="K26" s="57"/>
      <c r="L26" s="60">
        <f>SUM(L12:L25)</f>
        <v>163035</v>
      </c>
      <c r="M26" s="57"/>
      <c r="N26" s="60">
        <f>SUM(N12:N25)</f>
        <v>165577</v>
      </c>
      <c r="O26" s="57"/>
      <c r="P26" s="60">
        <f>SUM(P12:P25)</f>
        <v>896495</v>
      </c>
      <c r="Q26" s="57"/>
      <c r="R26" s="60">
        <f>SUM(R12:R25)</f>
        <v>-720700</v>
      </c>
      <c r="S26" s="57"/>
      <c r="T26" s="60">
        <f>SUM(T12:T25)</f>
        <v>16469110</v>
      </c>
      <c r="U26" s="57"/>
      <c r="V26" s="60">
        <f>SUM(V12:V25)</f>
        <v>723895</v>
      </c>
      <c r="W26" s="57"/>
      <c r="X26" s="60">
        <f>SUM(X12:X25)</f>
        <v>43789143</v>
      </c>
    </row>
    <row r="27" ht="22.5" customHeight="1" thickTop="1">
      <c r="A27" s="9"/>
    </row>
    <row r="28" spans="1:23" ht="22.5" customHeight="1">
      <c r="A28" s="16" t="s">
        <v>0</v>
      </c>
      <c r="B28" s="16"/>
      <c r="C28" s="5"/>
      <c r="E28" s="5"/>
      <c r="G28" s="5"/>
      <c r="I28" s="5"/>
      <c r="K28" s="5"/>
      <c r="M28" s="5"/>
      <c r="O28" s="5"/>
      <c r="Q28" s="5"/>
      <c r="S28" s="5"/>
      <c r="U28" s="5"/>
      <c r="W28" s="5"/>
    </row>
    <row r="29" spans="1:23" ht="22.5" customHeight="1">
      <c r="A29" s="16" t="s">
        <v>202</v>
      </c>
      <c r="B29" s="16"/>
      <c r="C29" s="5"/>
      <c r="E29" s="5"/>
      <c r="G29" s="5"/>
      <c r="I29" s="5"/>
      <c r="K29" s="5"/>
      <c r="M29" s="5"/>
      <c r="O29" s="5"/>
      <c r="Q29" s="5"/>
      <c r="S29" s="5"/>
      <c r="U29" s="5"/>
      <c r="W29" s="5"/>
    </row>
    <row r="30" ht="22.5" customHeight="1">
      <c r="A30" s="5" t="s">
        <v>186</v>
      </c>
    </row>
    <row r="32" spans="1:24" s="38" customFormat="1" ht="22.5" customHeight="1">
      <c r="A32" s="51"/>
      <c r="B32" s="108" t="s">
        <v>4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</row>
    <row r="33" spans="1:24" s="41" customFormat="1" ht="22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 t="s">
        <v>85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41" customFormat="1" ht="22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 t="s">
        <v>101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41" customFormat="1" ht="22.5" customHeight="1">
      <c r="A35" s="11"/>
      <c r="B35" s="11" t="s">
        <v>78</v>
      </c>
      <c r="C35" s="11"/>
      <c r="D35" s="11" t="s">
        <v>79</v>
      </c>
      <c r="E35" s="11"/>
      <c r="F35" s="11"/>
      <c r="G35" s="11"/>
      <c r="H35" s="11"/>
      <c r="I35" s="11"/>
      <c r="J35" s="11" t="s">
        <v>44</v>
      </c>
      <c r="K35" s="11"/>
      <c r="L35" s="11" t="s">
        <v>44</v>
      </c>
      <c r="M35" s="11"/>
      <c r="N35" s="11" t="s">
        <v>102</v>
      </c>
      <c r="O35" s="11"/>
      <c r="P35" s="11" t="s">
        <v>80</v>
      </c>
      <c r="Q35" s="11"/>
      <c r="R35" s="11" t="s">
        <v>81</v>
      </c>
      <c r="S35" s="11"/>
      <c r="T35" s="11"/>
      <c r="U35" s="11"/>
      <c r="V35" s="11" t="s">
        <v>181</v>
      </c>
      <c r="W35" s="11"/>
      <c r="X35" s="11"/>
    </row>
    <row r="36" spans="1:24" s="41" customFormat="1" ht="22.5" customHeight="1">
      <c r="A36" s="11"/>
      <c r="B36" s="11" t="s">
        <v>82</v>
      </c>
      <c r="C36" s="11"/>
      <c r="D36" s="11" t="s">
        <v>83</v>
      </c>
      <c r="E36" s="11"/>
      <c r="F36" s="11" t="s">
        <v>84</v>
      </c>
      <c r="G36" s="11"/>
      <c r="H36" s="11" t="s">
        <v>85</v>
      </c>
      <c r="I36" s="11"/>
      <c r="J36" s="11" t="s">
        <v>86</v>
      </c>
      <c r="K36" s="11"/>
      <c r="L36" s="11" t="s">
        <v>87</v>
      </c>
      <c r="M36" s="11"/>
      <c r="N36" s="11" t="s">
        <v>34</v>
      </c>
      <c r="O36" s="11"/>
      <c r="P36" s="11" t="s">
        <v>88</v>
      </c>
      <c r="Q36" s="11"/>
      <c r="R36" s="11" t="s">
        <v>89</v>
      </c>
      <c r="S36" s="11"/>
      <c r="T36" s="11"/>
      <c r="U36" s="11"/>
      <c r="V36" s="11" t="s">
        <v>182</v>
      </c>
      <c r="W36" s="11"/>
      <c r="X36" s="11" t="s">
        <v>64</v>
      </c>
    </row>
    <row r="37" spans="1:24" s="41" customFormat="1" ht="22.5" customHeight="1">
      <c r="A37" s="39"/>
      <c r="B37" s="11" t="s">
        <v>116</v>
      </c>
      <c r="C37" s="11"/>
      <c r="D37" s="11" t="s">
        <v>115</v>
      </c>
      <c r="E37" s="11"/>
      <c r="F37" s="11" t="s">
        <v>103</v>
      </c>
      <c r="G37" s="11"/>
      <c r="H37" s="11" t="s">
        <v>104</v>
      </c>
      <c r="I37" s="11"/>
      <c r="J37" s="11" t="s">
        <v>117</v>
      </c>
      <c r="K37" s="11"/>
      <c r="L37" s="11" t="s">
        <v>91</v>
      </c>
      <c r="M37" s="11"/>
      <c r="N37" s="11" t="s">
        <v>114</v>
      </c>
      <c r="O37" s="11"/>
      <c r="P37" s="11" t="s">
        <v>113</v>
      </c>
      <c r="Q37" s="11"/>
      <c r="R37" s="11" t="s">
        <v>112</v>
      </c>
      <c r="S37" s="11"/>
      <c r="T37" s="11" t="s">
        <v>111</v>
      </c>
      <c r="U37" s="11"/>
      <c r="V37" s="11" t="s">
        <v>118</v>
      </c>
      <c r="W37" s="11"/>
      <c r="X37" s="11" t="s">
        <v>119</v>
      </c>
    </row>
    <row r="38" spans="1:24" s="42" customFormat="1" ht="22.5" customHeight="1">
      <c r="A38" s="40"/>
      <c r="B38" s="110" t="s">
        <v>109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 s="59" customFormat="1" ht="22.5" customHeight="1">
      <c r="A39" s="9" t="s">
        <v>229</v>
      </c>
      <c r="B39" s="57">
        <v>5718533</v>
      </c>
      <c r="C39" s="57"/>
      <c r="D39" s="57">
        <v>36056</v>
      </c>
      <c r="E39" s="62"/>
      <c r="F39" s="63" t="s">
        <v>43</v>
      </c>
      <c r="G39" s="62"/>
      <c r="H39" s="57">
        <v>10985674</v>
      </c>
      <c r="I39" s="57"/>
      <c r="J39" s="57">
        <v>1290834</v>
      </c>
      <c r="K39" s="57"/>
      <c r="L39" s="57">
        <v>153880</v>
      </c>
      <c r="M39" s="57"/>
      <c r="N39" s="57">
        <v>567183</v>
      </c>
      <c r="O39" s="57"/>
      <c r="P39" s="57">
        <v>186524</v>
      </c>
      <c r="Q39" s="57"/>
      <c r="R39" s="57">
        <v>-720700</v>
      </c>
      <c r="S39" s="57"/>
      <c r="T39" s="57">
        <v>12243042</v>
      </c>
      <c r="U39" s="57"/>
      <c r="V39" s="57">
        <v>42940</v>
      </c>
      <c r="W39" s="57"/>
      <c r="X39" s="64">
        <f>SUM(B39:V39)</f>
        <v>30503966</v>
      </c>
    </row>
    <row r="40" spans="1:24" s="7" customFormat="1" ht="22.5" customHeight="1">
      <c r="A40" s="8" t="s">
        <v>44</v>
      </c>
      <c r="B40" s="12" t="s">
        <v>43</v>
      </c>
      <c r="C40" s="12"/>
      <c r="D40" s="12" t="s">
        <v>43</v>
      </c>
      <c r="E40" s="6"/>
      <c r="F40" s="12" t="s">
        <v>43</v>
      </c>
      <c r="G40" s="6"/>
      <c r="H40" s="12" t="s">
        <v>43</v>
      </c>
      <c r="I40" s="12"/>
      <c r="J40" s="10">
        <f>1277483-J39</f>
        <v>-13351</v>
      </c>
      <c r="K40" s="12"/>
      <c r="L40" s="12" t="s">
        <v>43</v>
      </c>
      <c r="M40" s="12"/>
      <c r="N40" s="10">
        <f>668709-N39</f>
        <v>101526</v>
      </c>
      <c r="O40" s="12"/>
      <c r="P40" s="12" t="s">
        <v>43</v>
      </c>
      <c r="Q40" s="12"/>
      <c r="R40" s="12" t="s">
        <v>43</v>
      </c>
      <c r="S40" s="12"/>
      <c r="T40" s="10">
        <f>11850536+820666-T39-T42-T45</f>
        <v>1451</v>
      </c>
      <c r="U40" s="12"/>
      <c r="V40" s="10">
        <f>1277-1302</f>
        <v>-25</v>
      </c>
      <c r="W40" s="12"/>
      <c r="X40" s="19">
        <f>SUM(B40:V40)</f>
        <v>89601</v>
      </c>
    </row>
    <row r="41" spans="1:24" s="7" customFormat="1" ht="22.5" customHeight="1">
      <c r="A41" s="8" t="s">
        <v>50</v>
      </c>
      <c r="B41" s="12" t="s">
        <v>43</v>
      </c>
      <c r="C41" s="12"/>
      <c r="D41" s="12" t="s">
        <v>43</v>
      </c>
      <c r="E41" s="6"/>
      <c r="F41" s="12" t="s">
        <v>43</v>
      </c>
      <c r="G41" s="6"/>
      <c r="H41" s="12" t="s">
        <v>43</v>
      </c>
      <c r="I41" s="12"/>
      <c r="J41" s="12" t="s">
        <v>43</v>
      </c>
      <c r="K41" s="12"/>
      <c r="L41" s="12" t="s">
        <v>43</v>
      </c>
      <c r="M41" s="12"/>
      <c r="N41" s="12" t="s">
        <v>43</v>
      </c>
      <c r="O41" s="12"/>
      <c r="P41" s="10">
        <f>415517-P39</f>
        <v>228993</v>
      </c>
      <c r="Q41" s="12"/>
      <c r="R41" s="12" t="s">
        <v>43</v>
      </c>
      <c r="S41" s="12"/>
      <c r="T41" s="12" t="s">
        <v>43</v>
      </c>
      <c r="U41" s="12"/>
      <c r="V41" s="10">
        <f>12932+20-408-10+1</f>
        <v>12535</v>
      </c>
      <c r="W41" s="12"/>
      <c r="X41" s="19">
        <f>SUM(B41:V41)</f>
        <v>241528</v>
      </c>
    </row>
    <row r="42" spans="1:24" s="7" customFormat="1" ht="22.5" customHeight="1">
      <c r="A42" s="8" t="s">
        <v>73</v>
      </c>
      <c r="B42" s="12" t="s">
        <v>43</v>
      </c>
      <c r="C42" s="12"/>
      <c r="D42" s="12" t="s">
        <v>43</v>
      </c>
      <c r="E42" s="6"/>
      <c r="F42" s="12" t="s">
        <v>43</v>
      </c>
      <c r="G42" s="6"/>
      <c r="H42" s="12" t="s">
        <v>43</v>
      </c>
      <c r="I42" s="12"/>
      <c r="J42" s="12" t="s">
        <v>43</v>
      </c>
      <c r="K42" s="12"/>
      <c r="L42" s="12" t="s">
        <v>43</v>
      </c>
      <c r="M42" s="12"/>
      <c r="N42" s="12" t="s">
        <v>43</v>
      </c>
      <c r="O42" s="12"/>
      <c r="P42" s="12" t="s">
        <v>43</v>
      </c>
      <c r="Q42" s="12"/>
      <c r="R42" s="12" t="s">
        <v>43</v>
      </c>
      <c r="S42" s="12"/>
      <c r="T42" s="10">
        <v>1236519</v>
      </c>
      <c r="U42" s="12"/>
      <c r="V42" s="10">
        <v>44720</v>
      </c>
      <c r="W42" s="12"/>
      <c r="X42" s="19">
        <f>SUM(B42:V42)</f>
        <v>1281239</v>
      </c>
    </row>
    <row r="43" spans="1:24" s="7" customFormat="1" ht="22.5" customHeight="1">
      <c r="A43" s="8" t="s">
        <v>92</v>
      </c>
      <c r="B43" s="12"/>
      <c r="C43" s="12"/>
      <c r="D43" s="12"/>
      <c r="E43" s="6"/>
      <c r="F43" s="12"/>
      <c r="G43" s="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0"/>
      <c r="U43" s="12"/>
      <c r="V43" s="10"/>
      <c r="W43" s="12"/>
      <c r="X43" s="19"/>
    </row>
    <row r="44" spans="1:24" s="7" customFormat="1" ht="22.5" customHeight="1">
      <c r="A44" s="8" t="s">
        <v>93</v>
      </c>
      <c r="E44" s="6"/>
      <c r="G44" s="6"/>
      <c r="X44" s="21"/>
    </row>
    <row r="45" spans="1:24" s="7" customFormat="1" ht="22.5" customHeight="1">
      <c r="A45" s="8" t="s">
        <v>201</v>
      </c>
      <c r="B45" s="12" t="s">
        <v>43</v>
      </c>
      <c r="C45" s="12"/>
      <c r="D45" s="12" t="s">
        <v>43</v>
      </c>
      <c r="F45" s="12" t="s">
        <v>43</v>
      </c>
      <c r="H45" s="12" t="s">
        <v>43</v>
      </c>
      <c r="I45" s="12"/>
      <c r="J45" s="12" t="s">
        <v>43</v>
      </c>
      <c r="K45" s="12"/>
      <c r="L45" s="12" t="s">
        <v>43</v>
      </c>
      <c r="M45" s="12"/>
      <c r="N45" s="12" t="s">
        <v>43</v>
      </c>
      <c r="O45" s="12"/>
      <c r="P45" s="12" t="s">
        <v>43</v>
      </c>
      <c r="Q45" s="12"/>
      <c r="R45" s="12" t="s">
        <v>43</v>
      </c>
      <c r="S45" s="12"/>
      <c r="T45" s="10">
        <v>-809810</v>
      </c>
      <c r="U45" s="12"/>
      <c r="V45" s="10">
        <v>-990</v>
      </c>
      <c r="W45" s="12"/>
      <c r="X45" s="19">
        <f>SUM(B45:V45)</f>
        <v>-810800</v>
      </c>
    </row>
    <row r="46" spans="1:24" s="7" customFormat="1" ht="22.5" customHeight="1">
      <c r="A46" s="8" t="s">
        <v>94</v>
      </c>
      <c r="B46" s="12"/>
      <c r="C46" s="12"/>
      <c r="D46" s="12"/>
      <c r="F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0"/>
      <c r="U46" s="12"/>
      <c r="V46" s="10"/>
      <c r="W46" s="12"/>
      <c r="X46" s="19"/>
    </row>
    <row r="47" spans="1:24" s="7" customFormat="1" ht="22.5" customHeight="1">
      <c r="A47" s="8" t="s">
        <v>262</v>
      </c>
      <c r="B47" s="10">
        <f>5727562-B39</f>
        <v>9029</v>
      </c>
      <c r="C47" s="10"/>
      <c r="D47" s="10">
        <f>-D39</f>
        <v>-36056</v>
      </c>
      <c r="E47" s="10"/>
      <c r="F47" s="12" t="s">
        <v>43</v>
      </c>
      <c r="H47" s="10">
        <f>11012752-H39</f>
        <v>27078</v>
      </c>
      <c r="I47" s="10"/>
      <c r="J47" s="12" t="s">
        <v>43</v>
      </c>
      <c r="K47" s="10"/>
      <c r="L47" s="12" t="s">
        <v>43</v>
      </c>
      <c r="M47" s="10"/>
      <c r="N47" s="12" t="s">
        <v>43</v>
      </c>
      <c r="O47" s="10"/>
      <c r="P47" s="12" t="s">
        <v>43</v>
      </c>
      <c r="Q47" s="10"/>
      <c r="R47" s="12" t="s">
        <v>43</v>
      </c>
      <c r="S47" s="10"/>
      <c r="T47" s="12" t="s">
        <v>43</v>
      </c>
      <c r="U47" s="10"/>
      <c r="V47" s="12" t="s">
        <v>43</v>
      </c>
      <c r="W47" s="10"/>
      <c r="X47" s="19">
        <f>SUM(B47:V47)</f>
        <v>51</v>
      </c>
    </row>
    <row r="48" spans="1:24" s="7" customFormat="1" ht="22.5" customHeight="1">
      <c r="A48" s="8" t="s">
        <v>95</v>
      </c>
      <c r="E48" s="12"/>
      <c r="X48" s="19"/>
    </row>
    <row r="49" spans="1:24" s="7" customFormat="1" ht="22.5" customHeight="1">
      <c r="A49" s="8" t="s">
        <v>212</v>
      </c>
      <c r="B49" s="12" t="s">
        <v>43</v>
      </c>
      <c r="C49" s="12"/>
      <c r="D49" s="10">
        <v>1160</v>
      </c>
      <c r="E49" s="12"/>
      <c r="F49" s="12" t="s">
        <v>43</v>
      </c>
      <c r="H49" s="12" t="s">
        <v>43</v>
      </c>
      <c r="I49" s="12"/>
      <c r="J49" s="12" t="s">
        <v>43</v>
      </c>
      <c r="K49" s="12"/>
      <c r="L49" s="12" t="s">
        <v>43</v>
      </c>
      <c r="M49" s="12"/>
      <c r="N49" s="12" t="s">
        <v>43</v>
      </c>
      <c r="O49" s="12"/>
      <c r="P49" s="12" t="s">
        <v>43</v>
      </c>
      <c r="Q49" s="12"/>
      <c r="R49" s="12" t="s">
        <v>43</v>
      </c>
      <c r="S49" s="12"/>
      <c r="T49" s="12" t="s">
        <v>43</v>
      </c>
      <c r="U49" s="12"/>
      <c r="V49" s="12" t="s">
        <v>43</v>
      </c>
      <c r="W49" s="12"/>
      <c r="X49" s="19">
        <f>SUM(B49:V49)</f>
        <v>1160</v>
      </c>
    </row>
    <row r="50" spans="1:24" s="7" customFormat="1" ht="22.5" customHeight="1">
      <c r="A50" s="8" t="s">
        <v>42</v>
      </c>
      <c r="B50" s="12"/>
      <c r="C50" s="12"/>
      <c r="D50" s="10"/>
      <c r="E50" s="12"/>
      <c r="F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9"/>
    </row>
    <row r="51" spans="1:24" s="7" customFormat="1" ht="22.5" customHeight="1">
      <c r="A51" s="8" t="s">
        <v>214</v>
      </c>
      <c r="B51" s="12" t="s">
        <v>43</v>
      </c>
      <c r="C51" s="12"/>
      <c r="D51" s="12" t="s">
        <v>43</v>
      </c>
      <c r="E51" s="12"/>
      <c r="F51" s="12" t="s">
        <v>43</v>
      </c>
      <c r="H51" s="12" t="s">
        <v>43</v>
      </c>
      <c r="I51" s="12"/>
      <c r="J51" s="12" t="s">
        <v>43</v>
      </c>
      <c r="K51" s="12"/>
      <c r="L51" s="12" t="s">
        <v>43</v>
      </c>
      <c r="M51" s="12"/>
      <c r="N51" s="12" t="s">
        <v>43</v>
      </c>
      <c r="O51" s="12"/>
      <c r="P51" s="12" t="s">
        <v>43</v>
      </c>
      <c r="Q51" s="12"/>
      <c r="R51" s="12" t="s">
        <v>43</v>
      </c>
      <c r="S51" s="12"/>
      <c r="T51" s="12" t="s">
        <v>43</v>
      </c>
      <c r="U51" s="12"/>
      <c r="V51" s="12" t="s">
        <v>43</v>
      </c>
      <c r="W51" s="12"/>
      <c r="X51" s="12" t="s">
        <v>43</v>
      </c>
    </row>
    <row r="52" spans="1:24" s="7" customFormat="1" ht="22.5" customHeight="1">
      <c r="A52" s="8" t="s">
        <v>97</v>
      </c>
      <c r="X52" s="21"/>
    </row>
    <row r="53" spans="1:24" s="7" customFormat="1" ht="22.5" customHeight="1">
      <c r="A53" s="8" t="s">
        <v>98</v>
      </c>
      <c r="B53" s="12" t="s">
        <v>43</v>
      </c>
      <c r="C53" s="10"/>
      <c r="D53" s="12" t="s">
        <v>43</v>
      </c>
      <c r="E53" s="12"/>
      <c r="F53" s="12" t="s">
        <v>43</v>
      </c>
      <c r="H53" s="12" t="s">
        <v>43</v>
      </c>
      <c r="I53" s="10"/>
      <c r="J53" s="12" t="s">
        <v>43</v>
      </c>
      <c r="K53" s="10"/>
      <c r="L53" s="12" t="s">
        <v>43</v>
      </c>
      <c r="M53" s="10"/>
      <c r="N53" s="12" t="s">
        <v>43</v>
      </c>
      <c r="O53" s="10"/>
      <c r="P53" s="12" t="s">
        <v>43</v>
      </c>
      <c r="Q53" s="10"/>
      <c r="R53" s="12" t="s">
        <v>43</v>
      </c>
      <c r="S53" s="10"/>
      <c r="T53" s="12" t="s">
        <v>43</v>
      </c>
      <c r="U53" s="10"/>
      <c r="V53" s="19">
        <v>322041</v>
      </c>
      <c r="W53" s="10"/>
      <c r="X53" s="19">
        <f>SUM(B53:V53)</f>
        <v>322041</v>
      </c>
    </row>
    <row r="54" spans="1:24" s="7" customFormat="1" ht="22.5" customHeight="1">
      <c r="A54" s="8" t="s">
        <v>99</v>
      </c>
      <c r="B54" s="10"/>
      <c r="C54" s="10"/>
      <c r="D54" s="10"/>
      <c r="E54" s="10"/>
      <c r="F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9"/>
    </row>
    <row r="55" spans="1:24" s="7" customFormat="1" ht="22.5" customHeight="1">
      <c r="A55" s="8" t="s">
        <v>100</v>
      </c>
      <c r="B55" s="13" t="s">
        <v>43</v>
      </c>
      <c r="C55" s="15"/>
      <c r="D55" s="13" t="s">
        <v>43</v>
      </c>
      <c r="F55" s="13" t="s">
        <v>43</v>
      </c>
      <c r="H55" s="13" t="s">
        <v>43</v>
      </c>
      <c r="I55" s="15"/>
      <c r="J55" s="13" t="s">
        <v>43</v>
      </c>
      <c r="K55" s="15"/>
      <c r="L55" s="13" t="s">
        <v>43</v>
      </c>
      <c r="M55" s="15"/>
      <c r="N55" s="13" t="s">
        <v>43</v>
      </c>
      <c r="O55" s="15"/>
      <c r="P55" s="13" t="s">
        <v>43</v>
      </c>
      <c r="Q55" s="15"/>
      <c r="R55" s="13" t="s">
        <v>43</v>
      </c>
      <c r="S55" s="15"/>
      <c r="T55" s="13" t="s">
        <v>43</v>
      </c>
      <c r="U55" s="15"/>
      <c r="V55" s="14">
        <v>-368</v>
      </c>
      <c r="W55" s="15"/>
      <c r="X55" s="22">
        <f>SUM(C55:V55)</f>
        <v>-368</v>
      </c>
    </row>
    <row r="56" spans="1:24" s="59" customFormat="1" ht="22.5" customHeight="1" thickBot="1">
      <c r="A56" s="9" t="s">
        <v>230</v>
      </c>
      <c r="B56" s="60">
        <f>SUM(B39:B55)</f>
        <v>5727562</v>
      </c>
      <c r="C56" s="57"/>
      <c r="D56" s="60">
        <f>SUM(D39:D55)</f>
        <v>1160</v>
      </c>
      <c r="E56" s="63"/>
      <c r="F56" s="61" t="s">
        <v>43</v>
      </c>
      <c r="H56" s="60">
        <f>SUM(H39:H55)</f>
        <v>11012752</v>
      </c>
      <c r="I56" s="57"/>
      <c r="J56" s="60">
        <f>SUM(J39:J55)</f>
        <v>1277483</v>
      </c>
      <c r="K56" s="57"/>
      <c r="L56" s="60">
        <f>SUM(L39:L55)</f>
        <v>153880</v>
      </c>
      <c r="M56" s="57"/>
      <c r="N56" s="60">
        <f>SUM(N39:N55)</f>
        <v>668709</v>
      </c>
      <c r="O56" s="57"/>
      <c r="P56" s="60">
        <f>SUM(P39:P55)</f>
        <v>415517</v>
      </c>
      <c r="Q56" s="57"/>
      <c r="R56" s="60">
        <f>SUM(R39:R55)</f>
        <v>-720700</v>
      </c>
      <c r="S56" s="57"/>
      <c r="T56" s="60">
        <f>SUM(T39:T55)</f>
        <v>12671202</v>
      </c>
      <c r="U56" s="57"/>
      <c r="V56" s="60">
        <f>SUM(V39:V55)</f>
        <v>420853</v>
      </c>
      <c r="W56" s="57"/>
      <c r="X56" s="60">
        <f>SUM(X39:X55)</f>
        <v>31628418</v>
      </c>
    </row>
    <row r="57" s="7" customFormat="1" ht="22.5" customHeight="1" thickTop="1">
      <c r="A57" s="9"/>
    </row>
  </sheetData>
  <mergeCells count="4">
    <mergeCell ref="B38:X38"/>
    <mergeCell ref="B11:X11"/>
    <mergeCell ref="B5:X5"/>
    <mergeCell ref="B32:X32"/>
  </mergeCells>
  <printOptions/>
  <pageMargins left="0.6" right="0.3" top="0.47244094488189" bottom="0.511811023622047" header="0.511811023622047" footer="0.511811023622047"/>
  <pageSetup firstPageNumber="8" useFirstPageNumber="1" horizontalDpi="600" verticalDpi="600" orientation="landscape" paperSize="9" scale="69" r:id="rId1"/>
  <headerFooter alignWithMargins="0">
    <oddFooter>&amp;L          หมายเหตุประกอบงบการเงินเป็นส่วนหนึ่งของงบการเงินนี้
&amp;C &amp;R&amp;P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showGridLines="0" zoomScale="75" zoomScaleNormal="75" zoomScaleSheetLayoutView="75" workbookViewId="0" topLeftCell="B4">
      <selection activeCell="L15" sqref="L15"/>
    </sheetView>
  </sheetViews>
  <sheetFormatPr defaultColWidth="9.140625" defaultRowHeight="21.75"/>
  <cols>
    <col min="1" max="1" width="38.8515625" style="0" customWidth="1"/>
    <col min="2" max="2" width="11.28125" style="0" customWidth="1"/>
    <col min="3" max="3" width="1.57421875" style="0" customWidth="1"/>
    <col min="4" max="4" width="13.4218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28125" style="0" customWidth="1"/>
    <col min="9" max="9" width="1.57421875" style="0" customWidth="1"/>
    <col min="10" max="10" width="11.57421875" style="0" customWidth="1"/>
    <col min="11" max="11" width="1.7109375" style="0" customWidth="1"/>
    <col min="12" max="12" width="12.28125" style="0" customWidth="1"/>
    <col min="13" max="13" width="1.7109375" style="0" customWidth="1"/>
    <col min="14" max="14" width="14.421875" style="0" bestFit="1" customWidth="1"/>
    <col min="15" max="15" width="1.57421875" style="0" customWidth="1"/>
    <col min="16" max="16" width="13.7109375" style="0" customWidth="1"/>
    <col min="17" max="17" width="1.57421875" style="0" customWidth="1"/>
    <col min="18" max="18" width="12.140625" style="0" bestFit="1" customWidth="1"/>
    <col min="19" max="19" width="1.57421875" style="0" customWidth="1"/>
    <col min="20" max="20" width="11.8515625" style="0" customWidth="1"/>
    <col min="21" max="21" width="1.7109375" style="0" customWidth="1"/>
    <col min="22" max="22" width="11.421875" style="0" customWidth="1"/>
  </cols>
  <sheetData>
    <row r="1" s="17" customFormat="1" ht="21.75" customHeight="1">
      <c r="A1" s="16" t="s">
        <v>0</v>
      </c>
    </row>
    <row r="2" s="17" customFormat="1" ht="21.75" customHeight="1">
      <c r="A2" s="16" t="s">
        <v>263</v>
      </c>
    </row>
    <row r="3" s="17" customFormat="1" ht="21.75" customHeight="1">
      <c r="A3" s="16" t="s">
        <v>186</v>
      </c>
    </row>
    <row r="4" spans="1:24" s="17" customFormat="1" ht="21.75" customHeight="1">
      <c r="A4" s="2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2:24" s="38" customFormat="1" ht="22.5" customHeight="1">
      <c r="B5" s="108" t="s">
        <v>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51"/>
      <c r="X5" s="51"/>
    </row>
    <row r="6" spans="1:24" s="17" customFormat="1" ht="21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 t="s">
        <v>178</v>
      </c>
      <c r="O6" s="26"/>
      <c r="P6" s="26"/>
      <c r="Q6" s="26"/>
      <c r="R6" s="26"/>
      <c r="S6" s="26"/>
      <c r="T6" s="26"/>
      <c r="U6" s="26"/>
      <c r="V6" s="26"/>
      <c r="W6" s="26"/>
      <c r="X6" s="21"/>
    </row>
    <row r="7" spans="1:24" s="20" customFormat="1" ht="21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 t="s">
        <v>101</v>
      </c>
      <c r="O7" s="27"/>
      <c r="P7" s="27"/>
      <c r="Q7" s="27"/>
      <c r="R7" s="27"/>
      <c r="S7" s="27"/>
      <c r="T7" s="27"/>
      <c r="U7" s="27"/>
      <c r="V7" s="27"/>
      <c r="W7" s="27"/>
      <c r="X7" s="43"/>
    </row>
    <row r="8" spans="1:24" s="20" customFormat="1" ht="21.75" customHeight="1">
      <c r="A8" s="27"/>
      <c r="B8" s="27" t="s">
        <v>107</v>
      </c>
      <c r="C8" s="27"/>
      <c r="D8" s="27" t="s">
        <v>79</v>
      </c>
      <c r="E8" s="27"/>
      <c r="F8" s="27"/>
      <c r="G8" s="27"/>
      <c r="H8" s="27"/>
      <c r="I8" s="27"/>
      <c r="J8" s="27" t="s">
        <v>44</v>
      </c>
      <c r="K8" s="27"/>
      <c r="L8" s="27" t="s">
        <v>44</v>
      </c>
      <c r="M8" s="27"/>
      <c r="N8" s="27" t="s">
        <v>102</v>
      </c>
      <c r="O8" s="27"/>
      <c r="P8" s="27" t="s">
        <v>80</v>
      </c>
      <c r="Q8" s="27"/>
      <c r="R8" s="27" t="s">
        <v>81</v>
      </c>
      <c r="S8" s="27"/>
      <c r="T8" s="27"/>
      <c r="U8" s="27"/>
      <c r="V8" s="27"/>
      <c r="W8" s="27"/>
      <c r="X8" s="43"/>
    </row>
    <row r="9" spans="1:24" s="20" customFormat="1" ht="21.75" customHeight="1">
      <c r="A9" s="27"/>
      <c r="B9" s="27" t="s">
        <v>108</v>
      </c>
      <c r="C9" s="27"/>
      <c r="D9" s="27" t="s">
        <v>83</v>
      </c>
      <c r="E9" s="27"/>
      <c r="F9" s="27" t="s">
        <v>84</v>
      </c>
      <c r="G9" s="27"/>
      <c r="H9" s="27" t="s">
        <v>85</v>
      </c>
      <c r="I9" s="27"/>
      <c r="J9" s="27" t="s">
        <v>86</v>
      </c>
      <c r="K9" s="27"/>
      <c r="L9" s="27" t="s">
        <v>87</v>
      </c>
      <c r="M9" s="27"/>
      <c r="N9" s="27" t="s">
        <v>34</v>
      </c>
      <c r="O9" s="27"/>
      <c r="P9" s="27" t="s">
        <v>88</v>
      </c>
      <c r="Q9" s="27"/>
      <c r="R9" s="27" t="s">
        <v>89</v>
      </c>
      <c r="S9" s="27"/>
      <c r="T9" s="27"/>
      <c r="U9" s="27"/>
      <c r="V9" s="27"/>
      <c r="W9" s="27"/>
      <c r="X9" s="43"/>
    </row>
    <row r="10" spans="1:24" s="20" customFormat="1" ht="21.75" customHeight="1">
      <c r="A10" s="44"/>
      <c r="B10" s="27" t="s">
        <v>116</v>
      </c>
      <c r="C10" s="27"/>
      <c r="D10" s="27" t="s">
        <v>115</v>
      </c>
      <c r="E10" s="27"/>
      <c r="F10" s="27" t="s">
        <v>103</v>
      </c>
      <c r="G10" s="27"/>
      <c r="H10" s="27" t="s">
        <v>90</v>
      </c>
      <c r="I10" s="27"/>
      <c r="J10" s="27" t="s">
        <v>117</v>
      </c>
      <c r="K10" s="27"/>
      <c r="L10" s="27" t="s">
        <v>91</v>
      </c>
      <c r="M10" s="27"/>
      <c r="N10" s="27" t="s">
        <v>114</v>
      </c>
      <c r="O10" s="27"/>
      <c r="P10" s="27" t="s">
        <v>113</v>
      </c>
      <c r="Q10" s="27"/>
      <c r="R10" s="27" t="s">
        <v>112</v>
      </c>
      <c r="S10" s="27"/>
      <c r="T10" s="27" t="s">
        <v>111</v>
      </c>
      <c r="U10" s="27"/>
      <c r="V10" s="27" t="s">
        <v>110</v>
      </c>
      <c r="W10" s="27"/>
      <c r="X10" s="43"/>
    </row>
    <row r="11" spans="1:23" s="47" customFormat="1" ht="21.75" customHeight="1">
      <c r="A11" s="45"/>
      <c r="B11" s="111" t="s">
        <v>121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46"/>
    </row>
    <row r="12" spans="1:23" s="2" customFormat="1" ht="21.75" customHeight="1">
      <c r="A12" s="9" t="s">
        <v>227</v>
      </c>
      <c r="B12" s="65">
        <v>5727562</v>
      </c>
      <c r="C12" s="65"/>
      <c r="D12" s="65">
        <v>1160</v>
      </c>
      <c r="E12" s="65"/>
      <c r="F12" s="63" t="s">
        <v>43</v>
      </c>
      <c r="G12" s="65"/>
      <c r="H12" s="65">
        <v>11012752</v>
      </c>
      <c r="I12" s="65"/>
      <c r="J12" s="106">
        <v>1277483</v>
      </c>
      <c r="K12" s="65"/>
      <c r="L12" s="65">
        <v>153880</v>
      </c>
      <c r="M12" s="65"/>
      <c r="N12" s="65">
        <v>668709</v>
      </c>
      <c r="O12" s="65"/>
      <c r="P12" s="65">
        <v>415517</v>
      </c>
      <c r="Q12" s="65"/>
      <c r="R12" s="65">
        <v>-720700</v>
      </c>
      <c r="S12" s="65"/>
      <c r="T12" s="65">
        <v>12671202</v>
      </c>
      <c r="U12" s="65"/>
      <c r="V12" s="65">
        <f>SUM(B12:T12)</f>
        <v>31207565</v>
      </c>
      <c r="W12" s="65"/>
    </row>
    <row r="13" spans="1:24" ht="22.5" customHeight="1">
      <c r="A13" s="8" t="s">
        <v>249</v>
      </c>
      <c r="B13" s="50" t="s">
        <v>43</v>
      </c>
      <c r="C13" s="12"/>
      <c r="D13" s="50" t="s">
        <v>43</v>
      </c>
      <c r="E13" s="12"/>
      <c r="F13" s="50" t="s">
        <v>43</v>
      </c>
      <c r="G13" s="12"/>
      <c r="H13" s="50" t="s">
        <v>43</v>
      </c>
      <c r="I13" s="12"/>
      <c r="J13" s="107">
        <v>857818</v>
      </c>
      <c r="K13" s="12"/>
      <c r="L13" s="50" t="s">
        <v>43</v>
      </c>
      <c r="M13" s="12"/>
      <c r="N13" s="50" t="s">
        <v>43</v>
      </c>
      <c r="O13" s="12"/>
      <c r="P13" s="50" t="s">
        <v>43</v>
      </c>
      <c r="Q13" s="12"/>
      <c r="R13" s="50" t="s">
        <v>43</v>
      </c>
      <c r="S13" s="12"/>
      <c r="T13" s="30">
        <v>45</v>
      </c>
      <c r="U13" s="12"/>
      <c r="V13" s="30">
        <f>SUM(B13:T13)</f>
        <v>857863</v>
      </c>
      <c r="W13" s="12"/>
      <c r="X13" s="10"/>
    </row>
    <row r="14" spans="1:24" s="17" customFormat="1" ht="21.75" customHeight="1">
      <c r="A14" s="28" t="s">
        <v>257</v>
      </c>
      <c r="B14" s="12" t="s">
        <v>43</v>
      </c>
      <c r="C14" s="31"/>
      <c r="D14" s="12" t="s">
        <v>43</v>
      </c>
      <c r="E14" s="31"/>
      <c r="F14" s="12" t="s">
        <v>43</v>
      </c>
      <c r="G14" s="31"/>
      <c r="H14" s="12" t="s">
        <v>43</v>
      </c>
      <c r="I14" s="31"/>
      <c r="J14" s="12" t="s">
        <v>43</v>
      </c>
      <c r="K14" s="31"/>
      <c r="L14" s="30">
        <v>9155</v>
      </c>
      <c r="M14" s="31"/>
      <c r="N14" s="30">
        <v>-503132</v>
      </c>
      <c r="O14" s="31"/>
      <c r="P14" s="12" t="s">
        <v>43</v>
      </c>
      <c r="Q14" s="31"/>
      <c r="R14" s="12" t="s">
        <v>43</v>
      </c>
      <c r="S14" s="31"/>
      <c r="T14" s="12" t="s">
        <v>43</v>
      </c>
      <c r="U14" s="31"/>
      <c r="V14" s="30">
        <f>SUM(B14:T14)</f>
        <v>-493977</v>
      </c>
      <c r="W14" s="31"/>
      <c r="X14" s="21"/>
    </row>
    <row r="15" spans="1:24" s="17" customFormat="1" ht="21.75" customHeight="1">
      <c r="A15" s="28" t="s">
        <v>50</v>
      </c>
      <c r="B15" s="12" t="s">
        <v>43</v>
      </c>
      <c r="C15" s="31"/>
      <c r="D15" s="12" t="s">
        <v>43</v>
      </c>
      <c r="E15" s="31"/>
      <c r="F15" s="12" t="s">
        <v>43</v>
      </c>
      <c r="G15" s="31"/>
      <c r="H15" s="12" t="s">
        <v>43</v>
      </c>
      <c r="I15" s="31"/>
      <c r="J15" s="12" t="s">
        <v>43</v>
      </c>
      <c r="K15" s="31"/>
      <c r="L15" s="12" t="s">
        <v>43</v>
      </c>
      <c r="M15" s="31"/>
      <c r="N15" s="12" t="s">
        <v>43</v>
      </c>
      <c r="O15" s="31"/>
      <c r="P15" s="30">
        <v>480978</v>
      </c>
      <c r="Q15" s="31"/>
      <c r="R15" s="12" t="s">
        <v>43</v>
      </c>
      <c r="S15" s="31"/>
      <c r="T15" s="12" t="s">
        <v>43</v>
      </c>
      <c r="U15" s="31"/>
      <c r="V15" s="30">
        <f>SUM(B15:T15)</f>
        <v>480978</v>
      </c>
      <c r="W15" s="31"/>
      <c r="X15" s="21"/>
    </row>
    <row r="16" spans="1:24" s="17" customFormat="1" ht="21.75" customHeight="1">
      <c r="A16" s="28" t="s">
        <v>73</v>
      </c>
      <c r="B16" s="12" t="s">
        <v>43</v>
      </c>
      <c r="C16" s="31"/>
      <c r="D16" s="12" t="s">
        <v>43</v>
      </c>
      <c r="E16" s="31"/>
      <c r="F16" s="12" t="s">
        <v>43</v>
      </c>
      <c r="G16" s="31"/>
      <c r="H16" s="12" t="s">
        <v>43</v>
      </c>
      <c r="I16" s="31"/>
      <c r="J16" s="12" t="s">
        <v>43</v>
      </c>
      <c r="K16" s="31"/>
      <c r="L16" s="12" t="s">
        <v>43</v>
      </c>
      <c r="M16" s="31"/>
      <c r="N16" s="12" t="s">
        <v>43</v>
      </c>
      <c r="O16" s="31"/>
      <c r="P16" s="12" t="s">
        <v>43</v>
      </c>
      <c r="Q16" s="31"/>
      <c r="R16" s="12" t="s">
        <v>43</v>
      </c>
      <c r="S16" s="31"/>
      <c r="T16" s="30">
        <v>6747279</v>
      </c>
      <c r="U16" s="31"/>
      <c r="V16" s="30">
        <f>SUM(B16:T16)</f>
        <v>6747279</v>
      </c>
      <c r="W16" s="31"/>
      <c r="X16" s="21"/>
    </row>
    <row r="17" spans="1:24" s="17" customFormat="1" ht="21.75" customHeight="1">
      <c r="A17" s="28" t="s">
        <v>92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0"/>
      <c r="U17" s="31"/>
      <c r="V17" s="30"/>
      <c r="W17" s="31"/>
      <c r="X17" s="21"/>
    </row>
    <row r="18" spans="1:24" s="17" customFormat="1" ht="21.75" customHeight="1">
      <c r="A18" s="17" t="s">
        <v>93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1"/>
    </row>
    <row r="19" spans="1:24" s="17" customFormat="1" ht="21.75" customHeight="1">
      <c r="A19" s="28" t="s">
        <v>215</v>
      </c>
      <c r="B19" s="12" t="s">
        <v>43</v>
      </c>
      <c r="C19" s="31"/>
      <c r="D19" s="12" t="s">
        <v>43</v>
      </c>
      <c r="E19" s="31"/>
      <c r="F19" s="12" t="s">
        <v>43</v>
      </c>
      <c r="G19" s="31"/>
      <c r="H19" s="12" t="s">
        <v>43</v>
      </c>
      <c r="I19" s="31"/>
      <c r="J19" s="12" t="s">
        <v>43</v>
      </c>
      <c r="K19" s="31"/>
      <c r="L19" s="12" t="s">
        <v>43</v>
      </c>
      <c r="M19" s="31"/>
      <c r="N19" s="12" t="s">
        <v>43</v>
      </c>
      <c r="O19" s="31"/>
      <c r="P19" s="12" t="s">
        <v>43</v>
      </c>
      <c r="Q19" s="31"/>
      <c r="R19" s="12" t="s">
        <v>43</v>
      </c>
      <c r="S19" s="31"/>
      <c r="T19" s="30">
        <v>-2949416</v>
      </c>
      <c r="U19" s="31"/>
      <c r="V19" s="30">
        <f>SUM(B19:T19)</f>
        <v>-2949416</v>
      </c>
      <c r="W19" s="31"/>
      <c r="X19" s="21"/>
    </row>
    <row r="20" spans="1:24" s="17" customFormat="1" ht="21.75" customHeight="1">
      <c r="A20" s="28" t="s">
        <v>258</v>
      </c>
      <c r="B20" s="30">
        <v>1792376</v>
      </c>
      <c r="C20" s="30"/>
      <c r="D20" s="30">
        <v>-1160</v>
      </c>
      <c r="E20" s="30"/>
      <c r="F20" s="30">
        <v>-47120</v>
      </c>
      <c r="G20" s="30"/>
      <c r="H20" s="30">
        <v>5423740</v>
      </c>
      <c r="I20" s="30"/>
      <c r="J20" s="12" t="s">
        <v>43</v>
      </c>
      <c r="K20" s="31"/>
      <c r="L20" s="12" t="s">
        <v>43</v>
      </c>
      <c r="M20" s="31"/>
      <c r="N20" s="12" t="s">
        <v>43</v>
      </c>
      <c r="O20" s="31"/>
      <c r="P20" s="12" t="s">
        <v>43</v>
      </c>
      <c r="Q20" s="31"/>
      <c r="R20" s="12" t="s">
        <v>43</v>
      </c>
      <c r="S20" s="30"/>
      <c r="T20" s="12" t="s">
        <v>43</v>
      </c>
      <c r="U20" s="30"/>
      <c r="V20" s="30">
        <f>SUM(B20:T20)</f>
        <v>7167836</v>
      </c>
      <c r="W20" s="30"/>
      <c r="X20" s="21"/>
    </row>
    <row r="21" spans="1:24" s="17" customFormat="1" ht="21.75" customHeight="1">
      <c r="A21" s="35" t="s">
        <v>42</v>
      </c>
      <c r="B21" s="3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1"/>
    </row>
    <row r="22" spans="1:24" s="17" customFormat="1" ht="21.75" customHeight="1">
      <c r="A22" s="28" t="s">
        <v>214</v>
      </c>
      <c r="B22" s="13" t="s">
        <v>43</v>
      </c>
      <c r="C22" s="31"/>
      <c r="D22" s="13" t="s">
        <v>43</v>
      </c>
      <c r="E22" s="31"/>
      <c r="F22" s="37">
        <v>47120</v>
      </c>
      <c r="G22" s="31"/>
      <c r="H22" s="36" t="s">
        <v>43</v>
      </c>
      <c r="I22" s="31"/>
      <c r="J22" s="36" t="s">
        <v>43</v>
      </c>
      <c r="K22" s="31"/>
      <c r="L22" s="36" t="s">
        <v>43</v>
      </c>
      <c r="M22" s="31"/>
      <c r="N22" s="36" t="s">
        <v>43</v>
      </c>
      <c r="O22" s="31"/>
      <c r="P22" s="36" t="s">
        <v>43</v>
      </c>
      <c r="Q22" s="31"/>
      <c r="R22" s="36" t="s">
        <v>43</v>
      </c>
      <c r="S22" s="31"/>
      <c r="T22" s="36" t="s">
        <v>43</v>
      </c>
      <c r="U22" s="31"/>
      <c r="V22" s="37">
        <f>SUM(B22:T22)</f>
        <v>47120</v>
      </c>
      <c r="W22" s="31"/>
      <c r="X22" s="21"/>
    </row>
    <row r="23" spans="1:23" s="2" customFormat="1" ht="21.75" customHeight="1" thickBot="1">
      <c r="A23" s="9" t="s">
        <v>228</v>
      </c>
      <c r="B23" s="66">
        <f>SUM(B12:B22)</f>
        <v>7519938</v>
      </c>
      <c r="C23" s="65"/>
      <c r="D23" s="67" t="s">
        <v>43</v>
      </c>
      <c r="E23" s="65"/>
      <c r="F23" s="67" t="s">
        <v>43</v>
      </c>
      <c r="G23" s="65"/>
      <c r="H23" s="66">
        <f>SUM(H12:H22)</f>
        <v>16436492</v>
      </c>
      <c r="I23" s="65"/>
      <c r="J23" s="66">
        <f>SUM(J12:J22)</f>
        <v>2135301</v>
      </c>
      <c r="K23" s="65"/>
      <c r="L23" s="66">
        <f>SUM(L12:L22)</f>
        <v>163035</v>
      </c>
      <c r="M23" s="65"/>
      <c r="N23" s="66">
        <f>SUM(N12:N22)</f>
        <v>165577</v>
      </c>
      <c r="O23" s="65"/>
      <c r="P23" s="66">
        <f>SUM(P12:P22)</f>
        <v>896495</v>
      </c>
      <c r="Q23" s="65"/>
      <c r="R23" s="66">
        <f>SUM(R12:R22)</f>
        <v>-720700</v>
      </c>
      <c r="S23" s="65"/>
      <c r="T23" s="66">
        <f>SUM(T12:T22)</f>
        <v>16469110</v>
      </c>
      <c r="U23" s="65"/>
      <c r="V23" s="66">
        <f>SUM(V12:V22)</f>
        <v>43065248</v>
      </c>
      <c r="W23" s="65"/>
    </row>
    <row r="24" spans="1:24" s="17" customFormat="1" ht="21.75" customHeight="1" thickTop="1">
      <c r="A24" s="29"/>
      <c r="W24" s="30"/>
      <c r="X24" s="34"/>
    </row>
  </sheetData>
  <mergeCells count="2">
    <mergeCell ref="B11:V11"/>
    <mergeCell ref="B5:V5"/>
  </mergeCells>
  <printOptions/>
  <pageMargins left="0.7" right="0.3" top="0.48" bottom="0.5" header="0.5" footer="0.5"/>
  <pageSetup firstPageNumber="10" useFirstPageNumber="1" horizontalDpi="600" verticalDpi="600" orientation="landscape" paperSize="9" scale="80" r:id="rId1"/>
  <headerFooter alignWithMargins="0">
    <oddFooter>&amp;Lหมายเหตุประกอบงบการเงินเป็นส่วนหนึ่งของงบการเงินนี้
&amp;C 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="75" zoomScaleNormal="75" zoomScaleSheetLayoutView="75" workbookViewId="0" topLeftCell="A1">
      <selection activeCell="N4" sqref="N4"/>
    </sheetView>
  </sheetViews>
  <sheetFormatPr defaultColWidth="9.140625" defaultRowHeight="21.75" customHeight="1"/>
  <cols>
    <col min="1" max="1" width="35.00390625" style="17" customWidth="1"/>
    <col min="2" max="2" width="12.421875" style="17" customWidth="1"/>
    <col min="3" max="3" width="1.421875" style="17" customWidth="1"/>
    <col min="4" max="4" width="13.8515625" style="17" customWidth="1"/>
    <col min="5" max="5" width="1.421875" style="17" customWidth="1"/>
    <col min="6" max="6" width="13.00390625" style="17" customWidth="1"/>
    <col min="7" max="7" width="1.421875" style="17" customWidth="1"/>
    <col min="8" max="8" width="13.00390625" style="17" customWidth="1"/>
    <col min="9" max="9" width="1.7109375" style="17" customWidth="1"/>
    <col min="10" max="10" width="13.140625" style="17" customWidth="1"/>
    <col min="11" max="11" width="1.7109375" style="17" customWidth="1"/>
    <col min="12" max="12" width="13.00390625" style="17" customWidth="1"/>
    <col min="13" max="13" width="1.421875" style="17" customWidth="1"/>
    <col min="14" max="14" width="14.421875" style="17" customWidth="1"/>
    <col min="15" max="15" width="1.57421875" style="17" customWidth="1"/>
    <col min="16" max="16" width="13.140625" style="17" customWidth="1"/>
    <col min="17" max="17" width="1.57421875" style="17" customWidth="1"/>
    <col min="18" max="18" width="13.28125" style="17" customWidth="1"/>
    <col min="19" max="19" width="1.421875" style="17" customWidth="1"/>
    <col min="20" max="20" width="12.57421875" style="17" customWidth="1"/>
    <col min="21" max="21" width="1.7109375" style="17" customWidth="1"/>
    <col min="22" max="22" width="11.57421875" style="17" customWidth="1"/>
    <col min="23" max="16384" width="9.140625" style="17" customWidth="1"/>
  </cols>
  <sheetData>
    <row r="1" ht="21.75" customHeight="1">
      <c r="A1" s="16" t="s">
        <v>106</v>
      </c>
    </row>
    <row r="2" ht="21.75" customHeight="1">
      <c r="A2" s="16" t="s">
        <v>264</v>
      </c>
    </row>
    <row r="3" spans="1:8" ht="21.75" customHeight="1">
      <c r="A3" s="16" t="s">
        <v>186</v>
      </c>
      <c r="H3" s="17" t="s">
        <v>64</v>
      </c>
    </row>
    <row r="4" spans="1:22" ht="21.75" customHeight="1">
      <c r="A4" s="16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6" ht="21.75" customHeight="1">
      <c r="B5" s="108" t="s">
        <v>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51"/>
      <c r="X5" s="51"/>
      <c r="Y5" s="51"/>
      <c r="Z5" s="51"/>
    </row>
    <row r="6" spans="1:24" s="20" customFormat="1" ht="21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 t="s">
        <v>44</v>
      </c>
      <c r="O6" s="27"/>
      <c r="P6" s="27"/>
      <c r="Q6" s="27"/>
      <c r="R6" s="27"/>
      <c r="S6" s="27"/>
      <c r="T6" s="27"/>
      <c r="U6" s="27"/>
      <c r="V6" s="27"/>
      <c r="W6" s="27"/>
      <c r="X6" s="43"/>
    </row>
    <row r="7" spans="1:24" s="20" customFormat="1" ht="21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 t="s">
        <v>86</v>
      </c>
      <c r="O7" s="27"/>
      <c r="P7" s="27"/>
      <c r="Q7" s="27"/>
      <c r="R7" s="27"/>
      <c r="S7" s="27"/>
      <c r="T7" s="27"/>
      <c r="U7" s="27"/>
      <c r="V7" s="27"/>
      <c r="W7" s="27"/>
      <c r="X7" s="43"/>
    </row>
    <row r="8" spans="1:24" s="20" customFormat="1" ht="21.75" customHeight="1">
      <c r="A8" s="27"/>
      <c r="B8" s="27" t="s">
        <v>107</v>
      </c>
      <c r="C8" s="27"/>
      <c r="D8" s="27" t="s">
        <v>79</v>
      </c>
      <c r="E8" s="27"/>
      <c r="F8" s="27"/>
      <c r="G8" s="27"/>
      <c r="H8" s="27"/>
      <c r="I8" s="27"/>
      <c r="J8" s="27" t="s">
        <v>44</v>
      </c>
      <c r="K8" s="27"/>
      <c r="L8" s="27" t="s">
        <v>44</v>
      </c>
      <c r="M8" s="27"/>
      <c r="N8" s="27" t="s">
        <v>102</v>
      </c>
      <c r="O8" s="27"/>
      <c r="P8" s="27" t="s">
        <v>80</v>
      </c>
      <c r="Q8" s="27"/>
      <c r="R8" s="27" t="s">
        <v>81</v>
      </c>
      <c r="S8" s="27"/>
      <c r="T8" s="27"/>
      <c r="U8" s="27"/>
      <c r="V8" s="27"/>
      <c r="W8" s="27"/>
      <c r="X8" s="43"/>
    </row>
    <row r="9" spans="1:24" s="20" customFormat="1" ht="21.75" customHeight="1">
      <c r="A9" s="27"/>
      <c r="B9" s="27" t="s">
        <v>108</v>
      </c>
      <c r="C9" s="27"/>
      <c r="D9" s="27" t="s">
        <v>83</v>
      </c>
      <c r="E9" s="27"/>
      <c r="F9" s="27" t="s">
        <v>84</v>
      </c>
      <c r="G9" s="27"/>
      <c r="H9" s="27" t="s">
        <v>85</v>
      </c>
      <c r="I9" s="27"/>
      <c r="J9" s="27" t="s">
        <v>86</v>
      </c>
      <c r="K9" s="27"/>
      <c r="L9" s="27" t="s">
        <v>87</v>
      </c>
      <c r="M9" s="27"/>
      <c r="N9" s="27" t="s">
        <v>34</v>
      </c>
      <c r="O9" s="27"/>
      <c r="P9" s="27" t="s">
        <v>88</v>
      </c>
      <c r="Q9" s="27"/>
      <c r="R9" s="27" t="s">
        <v>89</v>
      </c>
      <c r="S9" s="27"/>
      <c r="T9" s="27"/>
      <c r="U9" s="27"/>
      <c r="V9" s="27"/>
      <c r="W9" s="27"/>
      <c r="X9" s="43"/>
    </row>
    <row r="10" spans="1:24" s="20" customFormat="1" ht="21.75" customHeight="1">
      <c r="A10" s="44"/>
      <c r="B10" s="27" t="s">
        <v>116</v>
      </c>
      <c r="C10" s="27"/>
      <c r="D10" s="27" t="s">
        <v>115</v>
      </c>
      <c r="E10" s="27"/>
      <c r="F10" s="27" t="s">
        <v>103</v>
      </c>
      <c r="G10" s="27"/>
      <c r="H10" s="27" t="s">
        <v>90</v>
      </c>
      <c r="I10" s="27"/>
      <c r="J10" s="27" t="s">
        <v>117</v>
      </c>
      <c r="K10" s="27"/>
      <c r="L10" s="27" t="s">
        <v>91</v>
      </c>
      <c r="M10" s="27"/>
      <c r="N10" s="27" t="s">
        <v>114</v>
      </c>
      <c r="O10" s="27"/>
      <c r="P10" s="27" t="s">
        <v>120</v>
      </c>
      <c r="Q10" s="27"/>
      <c r="R10" s="27" t="s">
        <v>112</v>
      </c>
      <c r="S10" s="27"/>
      <c r="T10" s="27" t="s">
        <v>111</v>
      </c>
      <c r="U10" s="27"/>
      <c r="V10" s="27" t="s">
        <v>110</v>
      </c>
      <c r="W10" s="27"/>
      <c r="X10" s="43"/>
    </row>
    <row r="11" spans="1:24" s="20" customFormat="1" ht="21.75" customHeight="1">
      <c r="A11" s="27"/>
      <c r="B11" s="27"/>
      <c r="C11" s="27"/>
      <c r="D11" s="111" t="s">
        <v>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48"/>
      <c r="X11" s="43"/>
    </row>
    <row r="12" spans="1:23" s="2" customFormat="1" ht="21.75" customHeight="1">
      <c r="A12" s="29" t="s">
        <v>229</v>
      </c>
      <c r="B12" s="65">
        <v>5718533</v>
      </c>
      <c r="C12" s="65"/>
      <c r="D12" s="65">
        <v>36056</v>
      </c>
      <c r="E12" s="65"/>
      <c r="F12" s="68" t="s">
        <v>43</v>
      </c>
      <c r="G12" s="65"/>
      <c r="H12" s="65">
        <v>10985674</v>
      </c>
      <c r="I12" s="65"/>
      <c r="J12" s="65">
        <v>1290834</v>
      </c>
      <c r="K12" s="65"/>
      <c r="L12" s="65">
        <v>153880</v>
      </c>
      <c r="M12" s="65"/>
      <c r="N12" s="65">
        <v>567183</v>
      </c>
      <c r="O12" s="65"/>
      <c r="P12" s="65">
        <v>186524</v>
      </c>
      <c r="Q12" s="65"/>
      <c r="R12" s="65">
        <v>-720700</v>
      </c>
      <c r="S12" s="65"/>
      <c r="T12" s="65">
        <v>12243042</v>
      </c>
      <c r="U12" s="65"/>
      <c r="V12" s="65">
        <f>SUM(B12:T12)</f>
        <v>30461026</v>
      </c>
      <c r="W12" s="65"/>
    </row>
    <row r="13" spans="1:24" ht="21.75" customHeight="1">
      <c r="A13" s="28" t="s">
        <v>257</v>
      </c>
      <c r="B13" s="31" t="s">
        <v>43</v>
      </c>
      <c r="C13" s="31"/>
      <c r="D13" s="31" t="s">
        <v>43</v>
      </c>
      <c r="E13" s="31"/>
      <c r="F13" s="31" t="s">
        <v>43</v>
      </c>
      <c r="G13" s="31"/>
      <c r="H13" s="31" t="s">
        <v>43</v>
      </c>
      <c r="I13" s="31"/>
      <c r="J13" s="30">
        <f>1277483-J12</f>
        <v>-13351</v>
      </c>
      <c r="K13" s="31"/>
      <c r="L13" s="31" t="s">
        <v>43</v>
      </c>
      <c r="M13" s="31"/>
      <c r="N13" s="30">
        <f>668709-N12</f>
        <v>101526</v>
      </c>
      <c r="O13" s="31"/>
      <c r="P13" s="31" t="s">
        <v>43</v>
      </c>
      <c r="Q13" s="31"/>
      <c r="R13" s="31" t="s">
        <v>43</v>
      </c>
      <c r="S13" s="31"/>
      <c r="T13" s="30">
        <f>11850536+820666-T12-T15-T18</f>
        <v>1451</v>
      </c>
      <c r="U13" s="31"/>
      <c r="V13" s="30">
        <f>SUM(B13:T13)</f>
        <v>89626</v>
      </c>
      <c r="W13" s="31"/>
      <c r="X13" s="21"/>
    </row>
    <row r="14" spans="1:24" ht="21.75" customHeight="1">
      <c r="A14" s="28" t="s">
        <v>50</v>
      </c>
      <c r="B14" s="31" t="s">
        <v>43</v>
      </c>
      <c r="C14" s="31"/>
      <c r="D14" s="31" t="s">
        <v>43</v>
      </c>
      <c r="E14" s="31"/>
      <c r="F14" s="31" t="s">
        <v>43</v>
      </c>
      <c r="G14" s="31"/>
      <c r="H14" s="31" t="s">
        <v>43</v>
      </c>
      <c r="I14" s="31"/>
      <c r="J14" s="31" t="s">
        <v>43</v>
      </c>
      <c r="K14" s="31"/>
      <c r="L14" s="31" t="s">
        <v>43</v>
      </c>
      <c r="M14" s="31"/>
      <c r="N14" s="31" t="s">
        <v>43</v>
      </c>
      <c r="O14" s="31"/>
      <c r="P14" s="30">
        <f>415517-P12</f>
        <v>228993</v>
      </c>
      <c r="Q14" s="31"/>
      <c r="R14" s="31" t="s">
        <v>43</v>
      </c>
      <c r="S14" s="31"/>
      <c r="T14" s="31" t="s">
        <v>43</v>
      </c>
      <c r="U14" s="31"/>
      <c r="V14" s="30">
        <f>SUM(B14:T14)</f>
        <v>228993</v>
      </c>
      <c r="W14" s="31"/>
      <c r="X14" s="21"/>
    </row>
    <row r="15" spans="1:24" ht="21.75" customHeight="1">
      <c r="A15" s="28" t="s">
        <v>73</v>
      </c>
      <c r="B15" s="31" t="s">
        <v>43</v>
      </c>
      <c r="C15" s="31"/>
      <c r="D15" s="31" t="s">
        <v>43</v>
      </c>
      <c r="E15" s="31"/>
      <c r="F15" s="31" t="s">
        <v>43</v>
      </c>
      <c r="G15" s="31"/>
      <c r="H15" s="31" t="s">
        <v>43</v>
      </c>
      <c r="I15" s="31"/>
      <c r="J15" s="31" t="s">
        <v>43</v>
      </c>
      <c r="K15" s="31"/>
      <c r="L15" s="31" t="s">
        <v>43</v>
      </c>
      <c r="M15" s="31"/>
      <c r="N15" s="31" t="s">
        <v>43</v>
      </c>
      <c r="O15" s="31"/>
      <c r="P15" s="31" t="s">
        <v>43</v>
      </c>
      <c r="Q15" s="31"/>
      <c r="R15" s="31" t="s">
        <v>43</v>
      </c>
      <c r="S15" s="31"/>
      <c r="T15" s="30">
        <v>1236519</v>
      </c>
      <c r="U15" s="31"/>
      <c r="V15" s="30">
        <f>SUM(B15:T15)</f>
        <v>1236519</v>
      </c>
      <c r="W15" s="31"/>
      <c r="X15" s="21"/>
    </row>
    <row r="16" spans="1:24" ht="21.75" customHeight="1">
      <c r="A16" s="28" t="s">
        <v>92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30"/>
      <c r="W16" s="21"/>
      <c r="X16" s="21"/>
    </row>
    <row r="17" spans="1:24" ht="21.75" customHeight="1">
      <c r="A17" s="28" t="s">
        <v>105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1"/>
      <c r="U17" s="31"/>
      <c r="V17" s="21"/>
      <c r="W17" s="31"/>
      <c r="X17" s="21"/>
    </row>
    <row r="18" spans="1:24" ht="21.75" customHeight="1">
      <c r="A18" s="28" t="s">
        <v>211</v>
      </c>
      <c r="B18" s="31" t="s">
        <v>43</v>
      </c>
      <c r="C18" s="31"/>
      <c r="D18" s="31" t="s">
        <v>43</v>
      </c>
      <c r="E18" s="31"/>
      <c r="F18" s="31" t="s">
        <v>43</v>
      </c>
      <c r="G18" s="31"/>
      <c r="H18" s="31" t="s">
        <v>43</v>
      </c>
      <c r="I18" s="31"/>
      <c r="J18" s="31" t="s">
        <v>43</v>
      </c>
      <c r="K18" s="31"/>
      <c r="L18" s="31" t="s">
        <v>43</v>
      </c>
      <c r="M18" s="31"/>
      <c r="N18" s="31" t="s">
        <v>43</v>
      </c>
      <c r="O18" s="31"/>
      <c r="P18" s="31" t="s">
        <v>43</v>
      </c>
      <c r="Q18" s="31"/>
      <c r="R18" s="31" t="s">
        <v>43</v>
      </c>
      <c r="S18" s="31"/>
      <c r="T18" s="30">
        <v>-809810</v>
      </c>
      <c r="U18" s="31"/>
      <c r="V18" s="30">
        <f>SUM(B18:T18)</f>
        <v>-809810</v>
      </c>
      <c r="W18" s="31"/>
      <c r="X18" s="21"/>
    </row>
    <row r="19" spans="1:24" ht="21.75" customHeight="1">
      <c r="A19" s="28" t="s">
        <v>94</v>
      </c>
      <c r="B19" s="30">
        <f>5727562-B12</f>
        <v>9029</v>
      </c>
      <c r="C19" s="30"/>
      <c r="D19" s="30">
        <f>-D12</f>
        <v>-36056</v>
      </c>
      <c r="E19" s="30"/>
      <c r="F19" s="31" t="s">
        <v>43</v>
      </c>
      <c r="G19" s="30"/>
      <c r="H19" s="30">
        <f>11012752-H12</f>
        <v>27078</v>
      </c>
      <c r="I19" s="30"/>
      <c r="J19" s="31" t="s">
        <v>43</v>
      </c>
      <c r="K19" s="30"/>
      <c r="L19" s="31" t="s">
        <v>43</v>
      </c>
      <c r="M19" s="30"/>
      <c r="N19" s="31" t="s">
        <v>43</v>
      </c>
      <c r="O19" s="30"/>
      <c r="P19" s="31" t="s">
        <v>43</v>
      </c>
      <c r="Q19" s="30"/>
      <c r="R19" s="31" t="s">
        <v>43</v>
      </c>
      <c r="S19" s="30"/>
      <c r="T19" s="31" t="s">
        <v>43</v>
      </c>
      <c r="U19" s="30"/>
      <c r="V19" s="30">
        <f>SUM(B19:T19)</f>
        <v>51</v>
      </c>
      <c r="W19" s="30"/>
      <c r="X19" s="21"/>
    </row>
    <row r="20" spans="1:24" ht="21.75" customHeight="1">
      <c r="A20" s="28" t="s">
        <v>166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21.75" customHeight="1">
      <c r="A21" s="28" t="s">
        <v>265</v>
      </c>
      <c r="B21" s="32" t="s">
        <v>43</v>
      </c>
      <c r="C21" s="32"/>
      <c r="D21" s="33">
        <v>1160</v>
      </c>
      <c r="E21" s="32"/>
      <c r="F21" s="32" t="s">
        <v>43</v>
      </c>
      <c r="G21" s="32"/>
      <c r="H21" s="32" t="s">
        <v>43</v>
      </c>
      <c r="I21" s="32"/>
      <c r="J21" s="32" t="s">
        <v>43</v>
      </c>
      <c r="K21" s="32"/>
      <c r="L21" s="32" t="s">
        <v>43</v>
      </c>
      <c r="M21" s="32"/>
      <c r="N21" s="32" t="s">
        <v>43</v>
      </c>
      <c r="O21" s="32"/>
      <c r="P21" s="32" t="s">
        <v>43</v>
      </c>
      <c r="Q21" s="32"/>
      <c r="R21" s="32" t="s">
        <v>43</v>
      </c>
      <c r="S21" s="32"/>
      <c r="T21" s="32" t="s">
        <v>43</v>
      </c>
      <c r="U21" s="32"/>
      <c r="V21" s="30">
        <f>SUM(B21:T21)</f>
        <v>1160</v>
      </c>
      <c r="W21" s="31"/>
      <c r="X21" s="21"/>
    </row>
    <row r="22" spans="1:24" ht="21.75" customHeight="1">
      <c r="A22" s="28" t="s">
        <v>42</v>
      </c>
      <c r="B22" s="32"/>
      <c r="C22" s="31"/>
      <c r="D22" s="33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3"/>
      <c r="W22" s="31"/>
      <c r="X22" s="21"/>
    </row>
    <row r="23" spans="1:24" ht="21.75" customHeight="1">
      <c r="A23" s="28" t="s">
        <v>214</v>
      </c>
      <c r="B23" s="4" t="s">
        <v>43</v>
      </c>
      <c r="C23" s="31"/>
      <c r="D23" s="4" t="s">
        <v>43</v>
      </c>
      <c r="E23" s="31"/>
      <c r="F23" s="4" t="s">
        <v>43</v>
      </c>
      <c r="G23" s="31"/>
      <c r="H23" s="4" t="s">
        <v>43</v>
      </c>
      <c r="I23" s="31"/>
      <c r="J23" s="4" t="s">
        <v>43</v>
      </c>
      <c r="K23" s="31"/>
      <c r="L23" s="4" t="s">
        <v>43</v>
      </c>
      <c r="M23" s="31"/>
      <c r="N23" s="4" t="s">
        <v>43</v>
      </c>
      <c r="O23" s="31"/>
      <c r="P23" s="4" t="s">
        <v>43</v>
      </c>
      <c r="Q23" s="31"/>
      <c r="R23" s="4" t="s">
        <v>43</v>
      </c>
      <c r="S23" s="31"/>
      <c r="T23" s="4" t="s">
        <v>43</v>
      </c>
      <c r="U23" s="31"/>
      <c r="V23" s="4" t="s">
        <v>43</v>
      </c>
      <c r="W23" s="31"/>
      <c r="X23" s="21"/>
    </row>
    <row r="24" spans="1:23" s="2" customFormat="1" ht="21.75" customHeight="1" thickBot="1">
      <c r="A24" s="29" t="s">
        <v>230</v>
      </c>
      <c r="B24" s="66">
        <f>SUM(B8:B21)</f>
        <v>5727562</v>
      </c>
      <c r="C24" s="65"/>
      <c r="D24" s="66">
        <f>SUM(D8:D21)</f>
        <v>1160</v>
      </c>
      <c r="E24" s="65"/>
      <c r="F24" s="69" t="s">
        <v>43</v>
      </c>
      <c r="G24" s="65"/>
      <c r="H24" s="66">
        <f>SUM(H8:H21)</f>
        <v>11012752</v>
      </c>
      <c r="I24" s="65"/>
      <c r="J24" s="66">
        <f>SUM(J8:J21)</f>
        <v>1277483</v>
      </c>
      <c r="K24" s="65"/>
      <c r="L24" s="66">
        <f>SUM(L8:L21)</f>
        <v>153880</v>
      </c>
      <c r="M24" s="65"/>
      <c r="N24" s="66">
        <f>SUM(N8:N21)</f>
        <v>668709</v>
      </c>
      <c r="O24" s="65"/>
      <c r="P24" s="66">
        <f>SUM(P8:P21)</f>
        <v>415517</v>
      </c>
      <c r="Q24" s="65"/>
      <c r="R24" s="66">
        <f>SUM(R8:R21)</f>
        <v>-720700</v>
      </c>
      <c r="S24" s="65"/>
      <c r="T24" s="66">
        <f>SUM(T8:T21)</f>
        <v>12671202</v>
      </c>
      <c r="U24" s="65"/>
      <c r="V24" s="66">
        <f>SUM(B24:T24)</f>
        <v>31207565</v>
      </c>
      <c r="W24" s="65"/>
    </row>
    <row r="25" spans="1:24" ht="21.75" customHeight="1" thickTop="1">
      <c r="A25" s="29"/>
      <c r="W25" s="30"/>
      <c r="X25" s="33"/>
    </row>
    <row r="26" ht="21.75" customHeight="1">
      <c r="A26" s="16"/>
    </row>
  </sheetData>
  <mergeCells count="2">
    <mergeCell ref="D11:V11"/>
    <mergeCell ref="B5:V5"/>
  </mergeCells>
  <printOptions/>
  <pageMargins left="0.7" right="0.3" top="0.48" bottom="0.5" header="0.5" footer="0.5"/>
  <pageSetup firstPageNumber="11" useFirstPageNumber="1" horizontalDpi="600" verticalDpi="600" orientation="landscape" paperSize="9" scale="80" r:id="rId1"/>
  <headerFooter alignWithMargins="0">
    <oddFooter>&amp;Lหมายเหตุประกอบงบการเงินเป็นส่วนหนึ่งของงบการเงินนี้
&amp;C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SheetLayoutView="100" workbookViewId="0" topLeftCell="A110">
      <selection activeCell="A121" sqref="A121"/>
    </sheetView>
  </sheetViews>
  <sheetFormatPr defaultColWidth="9.140625" defaultRowHeight="22.5" customHeight="1"/>
  <cols>
    <col min="1" max="1" width="46.7109375" style="72" customWidth="1"/>
    <col min="2" max="2" width="8.140625" style="53" customWidth="1"/>
    <col min="3" max="3" width="12.00390625" style="72" customWidth="1"/>
    <col min="4" max="4" width="1.1484375" style="72" customWidth="1"/>
    <col min="5" max="5" width="12.00390625" style="72" customWidth="1"/>
    <col min="6" max="6" width="0.9921875" style="72" customWidth="1"/>
    <col min="7" max="7" width="11.7109375" style="72" customWidth="1"/>
    <col min="8" max="8" width="1.1484375" style="72" customWidth="1"/>
    <col min="9" max="9" width="11.7109375" style="72" customWidth="1"/>
    <col min="10" max="16384" width="9.140625" style="72" customWidth="1"/>
  </cols>
  <sheetData>
    <row r="1" spans="1:2" ht="22.5" customHeight="1">
      <c r="A1" s="1" t="s">
        <v>0</v>
      </c>
      <c r="B1" s="71"/>
    </row>
    <row r="2" spans="1:2" ht="22.5" customHeight="1">
      <c r="A2" s="1" t="s">
        <v>122</v>
      </c>
      <c r="B2" s="71"/>
    </row>
    <row r="3" spans="1:2" ht="22.5" customHeight="1">
      <c r="A3" s="1" t="s">
        <v>186</v>
      </c>
      <c r="B3" s="71"/>
    </row>
    <row r="4" spans="1:2" ht="22.5" customHeight="1">
      <c r="A4" s="2"/>
      <c r="B4" s="71"/>
    </row>
    <row r="5" spans="1:9" s="3" customFormat="1" ht="22.5" customHeight="1">
      <c r="A5" s="72"/>
      <c r="B5" s="53"/>
      <c r="C5" s="108" t="s">
        <v>4</v>
      </c>
      <c r="D5" s="108"/>
      <c r="E5" s="108"/>
      <c r="F5" s="18"/>
      <c r="G5" s="108" t="s">
        <v>5</v>
      </c>
      <c r="H5" s="108"/>
      <c r="I5" s="108"/>
    </row>
    <row r="6" spans="1:9" ht="22.5" customHeight="1">
      <c r="A6" s="3"/>
      <c r="B6" s="53" t="s">
        <v>6</v>
      </c>
      <c r="C6" s="73">
        <v>2548</v>
      </c>
      <c r="D6" s="73"/>
      <c r="E6" s="73">
        <v>2547</v>
      </c>
      <c r="F6" s="73"/>
      <c r="G6" s="73">
        <v>2548</v>
      </c>
      <c r="H6" s="73"/>
      <c r="I6" s="73">
        <v>2547</v>
      </c>
    </row>
    <row r="7" spans="3:9" ht="22.5" customHeight="1">
      <c r="C7" s="109" t="s">
        <v>3</v>
      </c>
      <c r="D7" s="109"/>
      <c r="E7" s="109"/>
      <c r="F7" s="109"/>
      <c r="G7" s="109"/>
      <c r="H7" s="109"/>
      <c r="I7" s="109"/>
    </row>
    <row r="8" spans="1:9" ht="22.5" customHeight="1">
      <c r="A8" s="70" t="s">
        <v>123</v>
      </c>
      <c r="B8" s="71"/>
      <c r="C8" s="74"/>
      <c r="D8" s="74"/>
      <c r="E8" s="74"/>
      <c r="F8" s="74"/>
      <c r="G8" s="74"/>
      <c r="H8" s="74"/>
      <c r="I8" s="74"/>
    </row>
    <row r="9" spans="1:9" ht="22.5" customHeight="1">
      <c r="A9" s="72" t="s">
        <v>73</v>
      </c>
      <c r="C9" s="74">
        <v>6747279</v>
      </c>
      <c r="D9" s="74"/>
      <c r="E9" s="74">
        <v>1236519</v>
      </c>
      <c r="F9" s="74"/>
      <c r="G9" s="74">
        <v>6747279</v>
      </c>
      <c r="H9" s="74"/>
      <c r="I9" s="74">
        <v>1236519</v>
      </c>
    </row>
    <row r="10" spans="1:9" ht="22.5" customHeight="1">
      <c r="A10" s="70" t="s">
        <v>253</v>
      </c>
      <c r="B10" s="71"/>
      <c r="C10" s="74"/>
      <c r="D10" s="74"/>
      <c r="E10" s="74"/>
      <c r="F10" s="74"/>
      <c r="G10" s="74"/>
      <c r="H10" s="74"/>
      <c r="I10" s="74"/>
    </row>
    <row r="11" spans="1:9" ht="22.5" customHeight="1">
      <c r="A11" s="72" t="s">
        <v>124</v>
      </c>
      <c r="C11" s="74">
        <v>3200147</v>
      </c>
      <c r="D11" s="74"/>
      <c r="E11" s="74">
        <v>2602341</v>
      </c>
      <c r="F11" s="74"/>
      <c r="G11" s="74">
        <v>1298320</v>
      </c>
      <c r="H11" s="74"/>
      <c r="I11" s="74">
        <v>896445</v>
      </c>
    </row>
    <row r="12" spans="1:9" ht="22.5" customHeight="1">
      <c r="A12" s="72" t="s">
        <v>125</v>
      </c>
      <c r="C12" s="74">
        <v>73264</v>
      </c>
      <c r="D12" s="74"/>
      <c r="E12" s="74">
        <v>2716</v>
      </c>
      <c r="F12" s="74"/>
      <c r="G12" s="74">
        <v>-8378</v>
      </c>
      <c r="H12" s="74"/>
      <c r="I12" s="74">
        <v>-5863</v>
      </c>
    </row>
    <row r="13" spans="1:9" ht="22.5" customHeight="1">
      <c r="A13" s="72" t="s">
        <v>177</v>
      </c>
      <c r="C13" s="74">
        <v>73685</v>
      </c>
      <c r="D13" s="74"/>
      <c r="E13" s="74">
        <v>-57559</v>
      </c>
      <c r="F13" s="74"/>
      <c r="G13" s="74">
        <v>26603</v>
      </c>
      <c r="H13" s="74"/>
      <c r="I13" s="74">
        <v>57213</v>
      </c>
    </row>
    <row r="14" spans="1:9" ht="22.5" customHeight="1">
      <c r="A14" s="72" t="s">
        <v>278</v>
      </c>
      <c r="B14" s="53">
        <v>11</v>
      </c>
      <c r="C14" s="74">
        <v>-60993</v>
      </c>
      <c r="D14" s="74"/>
      <c r="E14" s="75" t="s">
        <v>43</v>
      </c>
      <c r="F14" s="74"/>
      <c r="G14" s="74">
        <v>-26052</v>
      </c>
      <c r="H14" s="74"/>
      <c r="I14" s="75" t="s">
        <v>43</v>
      </c>
    </row>
    <row r="15" spans="1:9" ht="22.5" customHeight="1">
      <c r="A15" s="72" t="s">
        <v>259</v>
      </c>
      <c r="C15" s="74">
        <v>-810604</v>
      </c>
      <c r="D15" s="74"/>
      <c r="E15" s="74">
        <v>-720645</v>
      </c>
      <c r="F15" s="74"/>
      <c r="G15" s="74">
        <v>-6215195</v>
      </c>
      <c r="H15" s="74"/>
      <c r="I15" s="74">
        <v>-2530468</v>
      </c>
    </row>
    <row r="16" spans="1:9" ht="22.5" customHeight="1">
      <c r="A16" s="72" t="s">
        <v>254</v>
      </c>
      <c r="C16" s="74">
        <v>136369</v>
      </c>
      <c r="D16" s="74"/>
      <c r="E16" s="74">
        <v>3256</v>
      </c>
      <c r="F16" s="74"/>
      <c r="G16" s="74">
        <v>172050</v>
      </c>
      <c r="H16" s="74"/>
      <c r="I16" s="74">
        <v>822264</v>
      </c>
    </row>
    <row r="17" spans="1:9" ht="22.5" customHeight="1">
      <c r="A17" s="72" t="s">
        <v>174</v>
      </c>
      <c r="C17" s="74"/>
      <c r="D17" s="74"/>
      <c r="E17" s="74"/>
      <c r="F17" s="74"/>
      <c r="G17" s="74"/>
      <c r="H17" s="74"/>
      <c r="I17" s="74"/>
    </row>
    <row r="18" spans="1:9" ht="22.5" customHeight="1">
      <c r="A18" s="72" t="s">
        <v>126</v>
      </c>
      <c r="B18" s="53">
        <v>11</v>
      </c>
      <c r="C18" s="74">
        <v>-940468</v>
      </c>
      <c r="D18" s="74"/>
      <c r="E18" s="74">
        <f>-52516-11145</f>
        <v>-63661</v>
      </c>
      <c r="F18" s="74"/>
      <c r="G18" s="74">
        <v>-2384</v>
      </c>
      <c r="H18" s="74"/>
      <c r="I18" s="74">
        <v>-5894</v>
      </c>
    </row>
    <row r="19" spans="1:9" ht="22.5" customHeight="1">
      <c r="A19" s="72" t="s">
        <v>217</v>
      </c>
      <c r="C19" s="74">
        <v>2697</v>
      </c>
      <c r="D19" s="74"/>
      <c r="E19" s="75" t="s">
        <v>43</v>
      </c>
      <c r="F19" s="74"/>
      <c r="G19" s="74">
        <v>529</v>
      </c>
      <c r="H19" s="74"/>
      <c r="I19" s="75" t="s">
        <v>43</v>
      </c>
    </row>
    <row r="20" spans="1:9" ht="22.5" customHeight="1">
      <c r="A20" s="72" t="s">
        <v>218</v>
      </c>
      <c r="C20" s="74">
        <v>-8</v>
      </c>
      <c r="D20" s="74"/>
      <c r="E20" s="76">
        <v>-4</v>
      </c>
      <c r="F20" s="74"/>
      <c r="G20" s="75" t="s">
        <v>43</v>
      </c>
      <c r="H20" s="74"/>
      <c r="I20" s="76">
        <v>-3</v>
      </c>
    </row>
    <row r="21" spans="1:9" ht="22.5" customHeight="1">
      <c r="A21" s="72" t="s">
        <v>219</v>
      </c>
      <c r="C21" s="74">
        <v>107238</v>
      </c>
      <c r="D21" s="74"/>
      <c r="E21" s="75" t="s">
        <v>43</v>
      </c>
      <c r="F21" s="74"/>
      <c r="G21" s="74">
        <v>927</v>
      </c>
      <c r="H21" s="74"/>
      <c r="I21" s="75" t="s">
        <v>43</v>
      </c>
    </row>
    <row r="22" spans="1:9" ht="22.5" customHeight="1">
      <c r="A22" s="72" t="s">
        <v>220</v>
      </c>
      <c r="C22" s="74"/>
      <c r="D22" s="74"/>
      <c r="E22" s="74"/>
      <c r="F22" s="74"/>
      <c r="G22" s="74"/>
      <c r="H22" s="74"/>
      <c r="I22" s="74"/>
    </row>
    <row r="23" spans="1:9" ht="22.5" customHeight="1">
      <c r="A23" s="72" t="s">
        <v>169</v>
      </c>
      <c r="C23" s="74">
        <v>-94204</v>
      </c>
      <c r="D23" s="74"/>
      <c r="E23" s="74">
        <v>5840</v>
      </c>
      <c r="F23" s="74"/>
      <c r="G23" s="74">
        <v>-77604</v>
      </c>
      <c r="H23" s="74"/>
      <c r="I23" s="74">
        <f>15554+53+28</f>
        <v>15635</v>
      </c>
    </row>
    <row r="24" spans="1:9" ht="22.5" customHeight="1">
      <c r="A24" s="72" t="s">
        <v>231</v>
      </c>
      <c r="C24" s="74">
        <v>26421</v>
      </c>
      <c r="D24" s="74"/>
      <c r="E24" s="74">
        <v>25968</v>
      </c>
      <c r="F24" s="74"/>
      <c r="G24" s="74">
        <v>26421</v>
      </c>
      <c r="H24" s="74"/>
      <c r="I24" s="74">
        <v>25968</v>
      </c>
    </row>
    <row r="25" spans="1:9" ht="22.5" customHeight="1">
      <c r="A25" s="72" t="s">
        <v>255</v>
      </c>
      <c r="C25" s="74">
        <v>-40767</v>
      </c>
      <c r="D25" s="74"/>
      <c r="E25" s="74">
        <v>-22063</v>
      </c>
      <c r="F25" s="74"/>
      <c r="G25" s="74">
        <v>-200474</v>
      </c>
      <c r="H25" s="74"/>
      <c r="I25" s="74">
        <v>-225632</v>
      </c>
    </row>
    <row r="26" spans="1:9" ht="22.5" customHeight="1">
      <c r="A26" s="72" t="s">
        <v>72</v>
      </c>
      <c r="C26" s="74">
        <v>1244755</v>
      </c>
      <c r="D26" s="74"/>
      <c r="E26" s="74">
        <v>909989</v>
      </c>
      <c r="F26" s="74"/>
      <c r="G26" s="74">
        <v>862353</v>
      </c>
      <c r="H26" s="74"/>
      <c r="I26" s="74">
        <v>563697</v>
      </c>
    </row>
    <row r="27" spans="1:9" ht="22.5" customHeight="1">
      <c r="A27" s="72" t="s">
        <v>269</v>
      </c>
      <c r="C27" s="74">
        <v>53220</v>
      </c>
      <c r="D27" s="74"/>
      <c r="E27" s="74">
        <v>-193205</v>
      </c>
      <c r="F27" s="74"/>
      <c r="G27" s="74">
        <v>32029</v>
      </c>
      <c r="H27" s="74"/>
      <c r="I27" s="74">
        <v>31510</v>
      </c>
    </row>
    <row r="28" spans="1:9" ht="22.5" customHeight="1">
      <c r="A28" s="72" t="s">
        <v>282</v>
      </c>
      <c r="C28" s="74">
        <v>-36841</v>
      </c>
      <c r="D28" s="74"/>
      <c r="E28" s="74">
        <v>-898</v>
      </c>
      <c r="F28" s="74"/>
      <c r="G28" s="74">
        <v>-36841</v>
      </c>
      <c r="H28" s="74"/>
      <c r="I28" s="74">
        <v>-898</v>
      </c>
    </row>
    <row r="29" spans="1:9" ht="22.5" customHeight="1">
      <c r="A29" s="72" t="s">
        <v>127</v>
      </c>
      <c r="C29" s="74">
        <v>44812</v>
      </c>
      <c r="D29" s="74"/>
      <c r="E29" s="74">
        <v>32410</v>
      </c>
      <c r="F29" s="74"/>
      <c r="G29" s="76">
        <v>6962</v>
      </c>
      <c r="H29" s="74"/>
      <c r="I29" s="75" t="s">
        <v>43</v>
      </c>
    </row>
    <row r="30" spans="1:9" ht="22.5" customHeight="1">
      <c r="A30" s="72" t="s">
        <v>232</v>
      </c>
      <c r="C30" s="74"/>
      <c r="D30" s="74"/>
      <c r="E30" s="74"/>
      <c r="F30" s="74"/>
      <c r="G30" s="75"/>
      <c r="H30" s="74"/>
      <c r="I30" s="75"/>
    </row>
    <row r="31" spans="1:9" ht="22.5" customHeight="1">
      <c r="A31" s="72" t="s">
        <v>233</v>
      </c>
      <c r="C31" s="74">
        <v>-12634</v>
      </c>
      <c r="D31" s="74"/>
      <c r="E31" s="74">
        <v>104367</v>
      </c>
      <c r="F31" s="74"/>
      <c r="G31" s="75" t="s">
        <v>43</v>
      </c>
      <c r="H31" s="74"/>
      <c r="I31" s="75" t="s">
        <v>43</v>
      </c>
    </row>
    <row r="32" spans="1:9" ht="22.5" customHeight="1">
      <c r="A32" s="72" t="s">
        <v>170</v>
      </c>
      <c r="C32" s="77">
        <v>117594</v>
      </c>
      <c r="D32" s="74"/>
      <c r="E32" s="77">
        <v>44720</v>
      </c>
      <c r="F32" s="74"/>
      <c r="G32" s="78" t="s">
        <v>43</v>
      </c>
      <c r="H32" s="74"/>
      <c r="I32" s="78" t="s">
        <v>43</v>
      </c>
    </row>
    <row r="33" spans="1:9" ht="22.5" customHeight="1">
      <c r="A33" s="2" t="s">
        <v>128</v>
      </c>
      <c r="C33" s="74"/>
      <c r="D33" s="74"/>
      <c r="E33" s="74"/>
      <c r="F33" s="74"/>
      <c r="G33" s="74"/>
      <c r="H33" s="74"/>
      <c r="I33" s="74"/>
    </row>
    <row r="34" spans="1:9" ht="22.5" customHeight="1">
      <c r="A34" s="2" t="s">
        <v>129</v>
      </c>
      <c r="C34" s="74">
        <f>SUM(C9:C32)</f>
        <v>9830962</v>
      </c>
      <c r="D34" s="74"/>
      <c r="E34" s="74">
        <f>SUM(E9:E32)</f>
        <v>3910091</v>
      </c>
      <c r="F34" s="74"/>
      <c r="G34" s="74">
        <f>SUM(G9:G32)</f>
        <v>2606545</v>
      </c>
      <c r="H34" s="74"/>
      <c r="I34" s="74">
        <f>SUM(I9:I32)</f>
        <v>880493</v>
      </c>
    </row>
    <row r="36" spans="1:2" ht="22.5" customHeight="1">
      <c r="A36" s="1" t="s">
        <v>0</v>
      </c>
      <c r="B36" s="71"/>
    </row>
    <row r="37" spans="1:2" ht="22.5" customHeight="1">
      <c r="A37" s="1" t="s">
        <v>266</v>
      </c>
      <c r="B37" s="71"/>
    </row>
    <row r="38" spans="1:2" ht="22.5" customHeight="1">
      <c r="A38" s="1" t="s">
        <v>186</v>
      </c>
      <c r="B38" s="71"/>
    </row>
    <row r="40" spans="1:9" s="3" customFormat="1" ht="22.5" customHeight="1">
      <c r="A40" s="72"/>
      <c r="B40" s="53"/>
      <c r="C40" s="108" t="s">
        <v>4</v>
      </c>
      <c r="D40" s="108"/>
      <c r="E40" s="108"/>
      <c r="F40" s="18"/>
      <c r="G40" s="108" t="s">
        <v>5</v>
      </c>
      <c r="H40" s="108"/>
      <c r="I40" s="108"/>
    </row>
    <row r="41" spans="1:9" ht="22.5" customHeight="1">
      <c r="A41" s="3"/>
      <c r="B41" s="53" t="s">
        <v>6</v>
      </c>
      <c r="C41" s="73">
        <v>2548</v>
      </c>
      <c r="D41" s="73"/>
      <c r="E41" s="73">
        <v>2547</v>
      </c>
      <c r="F41" s="73"/>
      <c r="G41" s="73">
        <v>2548</v>
      </c>
      <c r="H41" s="73"/>
      <c r="I41" s="73">
        <v>2547</v>
      </c>
    </row>
    <row r="42" spans="3:9" ht="22.5" customHeight="1">
      <c r="C42" s="109" t="s">
        <v>3</v>
      </c>
      <c r="D42" s="109"/>
      <c r="E42" s="109"/>
      <c r="F42" s="109"/>
      <c r="G42" s="109"/>
      <c r="H42" s="109"/>
      <c r="I42" s="109"/>
    </row>
    <row r="43" spans="1:9" ht="22.5" customHeight="1">
      <c r="A43" s="54" t="s">
        <v>130</v>
      </c>
      <c r="C43" s="74"/>
      <c r="D43" s="74"/>
      <c r="E43" s="74"/>
      <c r="F43" s="74"/>
      <c r="G43" s="74"/>
      <c r="H43" s="74"/>
      <c r="I43" s="74"/>
    </row>
    <row r="44" spans="1:9" ht="22.5" customHeight="1">
      <c r="A44" s="72" t="s">
        <v>131</v>
      </c>
      <c r="C44" s="74">
        <v>-3334451</v>
      </c>
      <c r="D44" s="74"/>
      <c r="E44" s="74">
        <v>-454511</v>
      </c>
      <c r="F44" s="74"/>
      <c r="G44" s="74">
        <v>-3167639</v>
      </c>
      <c r="H44" s="74"/>
      <c r="I44" s="74">
        <v>-693333</v>
      </c>
    </row>
    <row r="45" spans="1:9" ht="22.5" customHeight="1">
      <c r="A45" s="72" t="s">
        <v>132</v>
      </c>
      <c r="C45" s="74">
        <v>-5369970</v>
      </c>
      <c r="D45" s="74"/>
      <c r="E45" s="74">
        <v>1292591</v>
      </c>
      <c r="F45" s="74"/>
      <c r="G45" s="74">
        <v>-5356509</v>
      </c>
      <c r="H45" s="74"/>
      <c r="I45" s="74">
        <v>-292831</v>
      </c>
    </row>
    <row r="46" spans="1:9" ht="22.5" customHeight="1">
      <c r="A46" s="72" t="s">
        <v>134</v>
      </c>
      <c r="C46" s="74">
        <v>-72537</v>
      </c>
      <c r="D46" s="74"/>
      <c r="E46" s="74">
        <v>241857</v>
      </c>
      <c r="F46" s="74"/>
      <c r="G46" s="74">
        <v>-115060</v>
      </c>
      <c r="H46" s="74"/>
      <c r="I46" s="74">
        <v>-37327</v>
      </c>
    </row>
    <row r="47" spans="1:9" ht="22.5" customHeight="1">
      <c r="A47" s="72" t="s">
        <v>20</v>
      </c>
      <c r="C47" s="74">
        <v>-13858</v>
      </c>
      <c r="D47" s="74"/>
      <c r="E47" s="74">
        <v>-23308</v>
      </c>
      <c r="F47" s="74"/>
      <c r="G47" s="74">
        <v>-42898</v>
      </c>
      <c r="H47" s="74"/>
      <c r="I47" s="74">
        <v>-21256</v>
      </c>
    </row>
    <row r="48" spans="1:9" ht="22.5" customHeight="1">
      <c r="A48" s="54" t="s">
        <v>135</v>
      </c>
      <c r="C48" s="74"/>
      <c r="D48" s="74"/>
      <c r="E48" s="74"/>
      <c r="F48" s="74"/>
      <c r="G48" s="74"/>
      <c r="H48" s="74"/>
      <c r="I48" s="74"/>
    </row>
    <row r="49" spans="1:9" ht="22.5" customHeight="1">
      <c r="A49" s="72" t="s">
        <v>136</v>
      </c>
      <c r="C49" s="74">
        <v>1266815</v>
      </c>
      <c r="D49" s="74"/>
      <c r="E49" s="74">
        <v>116606</v>
      </c>
      <c r="F49" s="74"/>
      <c r="G49" s="74">
        <v>1198524</v>
      </c>
      <c r="H49" s="74"/>
      <c r="I49" s="74">
        <v>-231484</v>
      </c>
    </row>
    <row r="50" spans="1:9" ht="22.5" customHeight="1">
      <c r="A50" s="72" t="s">
        <v>279</v>
      </c>
      <c r="C50" s="74">
        <v>655844</v>
      </c>
      <c r="D50" s="74"/>
      <c r="E50" s="74">
        <v>145830</v>
      </c>
      <c r="F50" s="74"/>
      <c r="G50" s="75" t="s">
        <v>43</v>
      </c>
      <c r="H50" s="74"/>
      <c r="I50" s="74">
        <v>-35018</v>
      </c>
    </row>
    <row r="51" spans="1:9" ht="22.5" customHeight="1">
      <c r="A51" s="72" t="s">
        <v>29</v>
      </c>
      <c r="C51" s="77">
        <v>-74962</v>
      </c>
      <c r="D51" s="74"/>
      <c r="E51" s="77">
        <v>174444</v>
      </c>
      <c r="F51" s="74"/>
      <c r="G51" s="77">
        <v>220408</v>
      </c>
      <c r="H51" s="74"/>
      <c r="I51" s="77">
        <v>-76241</v>
      </c>
    </row>
    <row r="52" spans="1:9" ht="22.5" customHeight="1">
      <c r="A52" s="2" t="s">
        <v>180</v>
      </c>
      <c r="B52" s="71"/>
      <c r="C52" s="77">
        <f>SUM(C34)+SUM(C44:C51)</f>
        <v>2887843</v>
      </c>
      <c r="D52" s="74"/>
      <c r="E52" s="77">
        <f>SUM(E34)+SUM(E44:E51)</f>
        <v>5403600</v>
      </c>
      <c r="F52" s="74"/>
      <c r="G52" s="77">
        <f>SUM(G34)+SUM(G44:G51)</f>
        <v>-4656629</v>
      </c>
      <c r="H52" s="74"/>
      <c r="I52" s="77">
        <f>SUM(I34)+SUM(I44:I51)</f>
        <v>-506997</v>
      </c>
    </row>
    <row r="53" spans="1:9" ht="11.25" customHeight="1">
      <c r="A53" s="2"/>
      <c r="B53" s="71"/>
      <c r="C53" s="74"/>
      <c r="D53" s="74"/>
      <c r="E53" s="74"/>
      <c r="F53" s="74"/>
      <c r="G53" s="74"/>
      <c r="H53" s="74"/>
      <c r="I53" s="74"/>
    </row>
    <row r="54" spans="1:9" ht="22.5" customHeight="1">
      <c r="A54" s="70" t="s">
        <v>137</v>
      </c>
      <c r="B54" s="71"/>
      <c r="C54" s="74"/>
      <c r="D54" s="74"/>
      <c r="E54" s="74"/>
      <c r="F54" s="74"/>
      <c r="G54" s="74"/>
      <c r="H54" s="74"/>
      <c r="I54" s="74"/>
    </row>
    <row r="55" spans="1:9" ht="22.5" customHeight="1">
      <c r="A55" s="72" t="s">
        <v>171</v>
      </c>
      <c r="C55" s="75" t="s">
        <v>43</v>
      </c>
      <c r="D55" s="74"/>
      <c r="E55" s="75" t="s">
        <v>43</v>
      </c>
      <c r="F55" s="74"/>
      <c r="G55" s="74">
        <v>1941167</v>
      </c>
      <c r="H55" s="74"/>
      <c r="I55" s="74">
        <v>1238705</v>
      </c>
    </row>
    <row r="56" spans="1:9" ht="22.5" customHeight="1">
      <c r="A56" s="72" t="s">
        <v>270</v>
      </c>
      <c r="C56" s="74">
        <v>1212488</v>
      </c>
      <c r="D56" s="74"/>
      <c r="E56" s="74">
        <f>71306+60975-1</f>
        <v>132280</v>
      </c>
      <c r="F56" s="74"/>
      <c r="G56" s="74">
        <v>26307</v>
      </c>
      <c r="H56" s="74"/>
      <c r="I56" s="74">
        <f>67+33067</f>
        <v>33134</v>
      </c>
    </row>
    <row r="57" spans="1:9" ht="22.5" customHeight="1">
      <c r="A57" s="72" t="s">
        <v>138</v>
      </c>
      <c r="C57" s="76">
        <v>2</v>
      </c>
      <c r="D57" s="74"/>
      <c r="E57" s="75" t="s">
        <v>43</v>
      </c>
      <c r="F57" s="74"/>
      <c r="G57" s="74">
        <v>19</v>
      </c>
      <c r="H57" s="74"/>
      <c r="I57" s="74">
        <v>2300</v>
      </c>
    </row>
    <row r="58" spans="1:9" ht="22.5" customHeight="1">
      <c r="A58" s="72" t="s">
        <v>139</v>
      </c>
      <c r="C58" s="75" t="s">
        <v>43</v>
      </c>
      <c r="D58" s="74"/>
      <c r="E58" s="74">
        <v>1058705</v>
      </c>
      <c r="F58" s="74"/>
      <c r="G58" s="75" t="s">
        <v>43</v>
      </c>
      <c r="H58" s="74"/>
      <c r="I58" s="75" t="s">
        <v>43</v>
      </c>
    </row>
    <row r="59" spans="1:9" ht="22.5" customHeight="1">
      <c r="A59" s="72" t="s">
        <v>221</v>
      </c>
      <c r="C59" s="76">
        <v>106842</v>
      </c>
      <c r="D59" s="76"/>
      <c r="E59" s="75" t="s">
        <v>43</v>
      </c>
      <c r="F59" s="76"/>
      <c r="G59" s="76">
        <v>106842</v>
      </c>
      <c r="H59" s="76"/>
      <c r="I59" s="75" t="s">
        <v>43</v>
      </c>
    </row>
    <row r="60" spans="1:9" ht="22.5" customHeight="1">
      <c r="A60" s="72" t="s">
        <v>140</v>
      </c>
      <c r="C60" s="74">
        <v>-7666577</v>
      </c>
      <c r="D60" s="74"/>
      <c r="E60" s="74">
        <v>-8015135</v>
      </c>
      <c r="F60" s="74"/>
      <c r="G60" s="74">
        <v>-4568644</v>
      </c>
      <c r="H60" s="74"/>
      <c r="I60" s="74">
        <v>-5863718</v>
      </c>
    </row>
    <row r="61" spans="1:9" ht="22.5" customHeight="1">
      <c r="A61" s="72" t="s">
        <v>141</v>
      </c>
      <c r="C61" s="74">
        <v>-39544</v>
      </c>
      <c r="D61" s="74"/>
      <c r="E61" s="74">
        <v>-56059</v>
      </c>
      <c r="F61" s="74"/>
      <c r="G61" s="74">
        <v>-6340</v>
      </c>
      <c r="H61" s="74"/>
      <c r="I61" s="74">
        <v>-4810</v>
      </c>
    </row>
    <row r="62" spans="1:9" ht="22.5" customHeight="1">
      <c r="A62" s="72" t="s">
        <v>222</v>
      </c>
      <c r="C62" s="74">
        <v>-7165</v>
      </c>
      <c r="D62" s="74"/>
      <c r="E62" s="75" t="s">
        <v>43</v>
      </c>
      <c r="F62" s="74"/>
      <c r="G62" s="75" t="s">
        <v>43</v>
      </c>
      <c r="H62" s="74"/>
      <c r="I62" s="75" t="s">
        <v>43</v>
      </c>
    </row>
    <row r="63" spans="1:9" ht="22.5" customHeight="1">
      <c r="A63" s="72" t="s">
        <v>142</v>
      </c>
      <c r="C63" s="74">
        <v>-1137742</v>
      </c>
      <c r="D63" s="74"/>
      <c r="E63" s="74">
        <v>-261959</v>
      </c>
      <c r="F63" s="74"/>
      <c r="G63" s="74">
        <v>-2643123</v>
      </c>
      <c r="H63" s="74"/>
      <c r="I63" s="74">
        <v>-1210540</v>
      </c>
    </row>
    <row r="64" spans="1:9" ht="22.5" customHeight="1">
      <c r="A64" s="72" t="s">
        <v>143</v>
      </c>
      <c r="C64" s="74">
        <v>216845</v>
      </c>
      <c r="D64" s="74"/>
      <c r="E64" s="74">
        <v>165998</v>
      </c>
      <c r="F64" s="74"/>
      <c r="G64" s="74">
        <v>3453944</v>
      </c>
      <c r="H64" s="74"/>
      <c r="I64" s="74">
        <v>665490</v>
      </c>
    </row>
    <row r="65" spans="1:9" ht="22.5" customHeight="1">
      <c r="A65" s="72" t="s">
        <v>256</v>
      </c>
      <c r="C65" s="74">
        <v>40767</v>
      </c>
      <c r="D65" s="74"/>
      <c r="E65" s="74">
        <v>22063</v>
      </c>
      <c r="F65" s="74"/>
      <c r="G65" s="74">
        <v>214729</v>
      </c>
      <c r="H65" s="74"/>
      <c r="I65" s="74">
        <v>268224</v>
      </c>
    </row>
    <row r="66" spans="1:9" ht="22.5" customHeight="1">
      <c r="A66" s="72" t="s">
        <v>234</v>
      </c>
      <c r="C66" s="74"/>
      <c r="D66" s="74"/>
      <c r="E66" s="74"/>
      <c r="F66" s="74"/>
      <c r="G66" s="74"/>
      <c r="H66" s="74"/>
      <c r="I66" s="74"/>
    </row>
    <row r="67" spans="1:9" ht="22.5" customHeight="1">
      <c r="A67" s="72" t="s">
        <v>235</v>
      </c>
      <c r="B67" s="53">
        <v>5</v>
      </c>
      <c r="C67" s="77">
        <v>25321</v>
      </c>
      <c r="D67" s="74"/>
      <c r="E67" s="77">
        <f>-868958+363465+1</f>
        <v>-505492</v>
      </c>
      <c r="F67" s="74"/>
      <c r="G67" s="78" t="s">
        <v>43</v>
      </c>
      <c r="H67" s="74"/>
      <c r="I67" s="78" t="s">
        <v>43</v>
      </c>
    </row>
    <row r="68" spans="1:9" ht="22.5" customHeight="1">
      <c r="A68" s="2" t="s">
        <v>144</v>
      </c>
      <c r="B68" s="71"/>
      <c r="C68" s="77">
        <f>SUM(C55:C67)</f>
        <v>-7248763</v>
      </c>
      <c r="D68" s="74"/>
      <c r="E68" s="77">
        <f>SUM(E55:E67)</f>
        <v>-7459599</v>
      </c>
      <c r="F68" s="74"/>
      <c r="G68" s="77">
        <f>SUM(G55:G67)</f>
        <v>-1475099</v>
      </c>
      <c r="H68" s="74"/>
      <c r="I68" s="77">
        <f>SUM(I55:I67)</f>
        <v>-4871215</v>
      </c>
    </row>
    <row r="70" spans="1:2" ht="22.5" customHeight="1">
      <c r="A70" s="1" t="s">
        <v>0</v>
      </c>
      <c r="B70" s="71"/>
    </row>
    <row r="71" spans="1:2" ht="22.5" customHeight="1">
      <c r="A71" s="1" t="s">
        <v>266</v>
      </c>
      <c r="B71" s="71"/>
    </row>
    <row r="72" spans="1:2" ht="22.5" customHeight="1">
      <c r="A72" s="1" t="s">
        <v>186</v>
      </c>
      <c r="B72" s="71"/>
    </row>
    <row r="73" spans="1:2" ht="22.5" customHeight="1">
      <c r="A73" s="2"/>
      <c r="B73" s="71"/>
    </row>
    <row r="74" spans="1:9" s="3" customFormat="1" ht="22.5" customHeight="1">
      <c r="A74" s="72"/>
      <c r="B74" s="53"/>
      <c r="C74" s="108" t="s">
        <v>4</v>
      </c>
      <c r="D74" s="108"/>
      <c r="E74" s="108"/>
      <c r="F74" s="18"/>
      <c r="G74" s="108" t="s">
        <v>5</v>
      </c>
      <c r="H74" s="108"/>
      <c r="I74" s="108"/>
    </row>
    <row r="75" spans="1:9" ht="22.5" customHeight="1">
      <c r="A75" s="3"/>
      <c r="B75" s="53" t="s">
        <v>6</v>
      </c>
      <c r="C75" s="73">
        <v>2548</v>
      </c>
      <c r="D75" s="73"/>
      <c r="E75" s="73">
        <v>2547</v>
      </c>
      <c r="F75" s="73"/>
      <c r="G75" s="73">
        <v>2548</v>
      </c>
      <c r="H75" s="73"/>
      <c r="I75" s="73">
        <v>2547</v>
      </c>
    </row>
    <row r="76" spans="3:9" ht="22.5" customHeight="1">
      <c r="C76" s="109" t="s">
        <v>3</v>
      </c>
      <c r="D76" s="109"/>
      <c r="E76" s="109"/>
      <c r="F76" s="109"/>
      <c r="G76" s="109"/>
      <c r="H76" s="109"/>
      <c r="I76" s="109"/>
    </row>
    <row r="77" spans="1:9" ht="22.5" customHeight="1">
      <c r="A77" s="70" t="s">
        <v>145</v>
      </c>
      <c r="B77" s="71"/>
      <c r="C77" s="74"/>
      <c r="D77" s="74"/>
      <c r="E77" s="74"/>
      <c r="F77" s="74"/>
      <c r="G77" s="74"/>
      <c r="H77" s="74"/>
      <c r="I77" s="74"/>
    </row>
    <row r="78" spans="1:9" ht="22.5" customHeight="1">
      <c r="A78" s="72" t="s">
        <v>146</v>
      </c>
      <c r="C78" s="74"/>
      <c r="D78" s="74"/>
      <c r="E78" s="74"/>
      <c r="F78" s="74"/>
      <c r="G78" s="74"/>
      <c r="H78" s="74"/>
      <c r="I78" s="74"/>
    </row>
    <row r="79" spans="1:9" ht="22.5" customHeight="1">
      <c r="A79" s="72" t="s">
        <v>147</v>
      </c>
      <c r="C79" s="74">
        <v>7259266</v>
      </c>
      <c r="D79" s="74"/>
      <c r="E79" s="74">
        <v>3184</v>
      </c>
      <c r="F79" s="74"/>
      <c r="G79" s="74">
        <v>7168341</v>
      </c>
      <c r="H79" s="74"/>
      <c r="I79" s="74">
        <v>1224</v>
      </c>
    </row>
    <row r="80" spans="1:9" ht="22.5" customHeight="1">
      <c r="A80" s="72" t="s">
        <v>148</v>
      </c>
      <c r="C80" s="74">
        <v>-505</v>
      </c>
      <c r="D80" s="74"/>
      <c r="E80" s="74">
        <v>-12</v>
      </c>
      <c r="F80" s="74"/>
      <c r="G80" s="74">
        <v>-505</v>
      </c>
      <c r="H80" s="74"/>
      <c r="I80" s="74">
        <v>-12</v>
      </c>
    </row>
    <row r="81" spans="1:9" ht="22.5" customHeight="1">
      <c r="A81" s="72" t="s">
        <v>149</v>
      </c>
      <c r="C81" s="74"/>
      <c r="D81" s="74"/>
      <c r="E81" s="74"/>
      <c r="F81" s="74"/>
      <c r="G81" s="74"/>
      <c r="H81" s="74"/>
      <c r="I81" s="74"/>
    </row>
    <row r="82" spans="1:9" ht="22.5" customHeight="1">
      <c r="A82" s="72" t="s">
        <v>237</v>
      </c>
      <c r="C82" s="74"/>
      <c r="D82" s="74"/>
      <c r="E82" s="74"/>
      <c r="F82" s="74"/>
      <c r="G82" s="74"/>
      <c r="H82" s="74"/>
      <c r="I82" s="74"/>
    </row>
    <row r="83" spans="1:9" ht="22.5" customHeight="1">
      <c r="A83" s="72" t="s">
        <v>236</v>
      </c>
      <c r="C83" s="74">
        <v>-2968108</v>
      </c>
      <c r="D83" s="74"/>
      <c r="E83" s="74">
        <v>-810800</v>
      </c>
      <c r="F83" s="74"/>
      <c r="G83" s="74">
        <v>-3094097</v>
      </c>
      <c r="H83" s="74"/>
      <c r="I83" s="74">
        <v>-859133</v>
      </c>
    </row>
    <row r="84" spans="1:9" ht="22.5" customHeight="1">
      <c r="A84" s="72" t="s">
        <v>172</v>
      </c>
      <c r="C84" s="74">
        <v>2241484</v>
      </c>
      <c r="D84" s="74"/>
      <c r="E84" s="74">
        <v>-2108224</v>
      </c>
      <c r="F84" s="74"/>
      <c r="G84" s="74">
        <v>3075279</v>
      </c>
      <c r="H84" s="74"/>
      <c r="I84" s="74">
        <v>287050</v>
      </c>
    </row>
    <row r="85" spans="1:9" ht="22.5" customHeight="1">
      <c r="A85" s="72" t="s">
        <v>150</v>
      </c>
      <c r="C85" s="74">
        <v>470304</v>
      </c>
      <c r="D85" s="74"/>
      <c r="E85" s="74">
        <v>6107600</v>
      </c>
      <c r="F85" s="74"/>
      <c r="G85" s="75" t="s">
        <v>43</v>
      </c>
      <c r="H85" s="74"/>
      <c r="I85" s="74">
        <v>5967600</v>
      </c>
    </row>
    <row r="86" spans="1:9" ht="22.5" customHeight="1">
      <c r="A86" s="72" t="s">
        <v>173</v>
      </c>
      <c r="C86" s="74">
        <v>4000000</v>
      </c>
      <c r="D86" s="74"/>
      <c r="E86" s="74">
        <v>6000000</v>
      </c>
      <c r="F86" s="74"/>
      <c r="G86" s="74">
        <v>4000000</v>
      </c>
      <c r="H86" s="74"/>
      <c r="I86" s="74">
        <v>6000000</v>
      </c>
    </row>
    <row r="87" spans="1:9" ht="22.5" customHeight="1">
      <c r="A87" s="72" t="s">
        <v>151</v>
      </c>
      <c r="C87" s="74">
        <v>-1019774</v>
      </c>
      <c r="D87" s="74"/>
      <c r="E87" s="74">
        <v>-383131</v>
      </c>
      <c r="F87" s="74"/>
      <c r="G87" s="74">
        <v>-410000</v>
      </c>
      <c r="H87" s="74"/>
      <c r="I87" s="74">
        <v>-40000</v>
      </c>
    </row>
    <row r="88" spans="1:9" ht="22.5" customHeight="1">
      <c r="A88" s="72" t="s">
        <v>152</v>
      </c>
      <c r="C88" s="74">
        <v>-3780000</v>
      </c>
      <c r="D88" s="74"/>
      <c r="E88" s="74">
        <v>-5180000</v>
      </c>
      <c r="F88" s="74"/>
      <c r="G88" s="74">
        <v>-3780000</v>
      </c>
      <c r="H88" s="74"/>
      <c r="I88" s="74">
        <v>-5180000</v>
      </c>
    </row>
    <row r="89" spans="1:9" ht="22.5" customHeight="1">
      <c r="A89" s="72" t="s">
        <v>153</v>
      </c>
      <c r="C89" s="101">
        <v>-30505</v>
      </c>
      <c r="D89" s="101"/>
      <c r="E89" s="101">
        <v>-27101</v>
      </c>
      <c r="F89" s="101"/>
      <c r="G89" s="101">
        <v>-4320</v>
      </c>
      <c r="H89" s="101"/>
      <c r="I89" s="101">
        <v>-990</v>
      </c>
    </row>
    <row r="90" spans="1:9" ht="22.5" customHeight="1">
      <c r="A90" s="72" t="s">
        <v>252</v>
      </c>
      <c r="C90" s="77">
        <v>-1133565</v>
      </c>
      <c r="D90" s="101"/>
      <c r="E90" s="77">
        <v>-1083864</v>
      </c>
      <c r="F90" s="101"/>
      <c r="G90" s="77">
        <v>-753700</v>
      </c>
      <c r="H90" s="101"/>
      <c r="I90" s="77">
        <v>-753019</v>
      </c>
    </row>
    <row r="91" spans="1:9" ht="22.5" customHeight="1">
      <c r="A91" s="2" t="s">
        <v>238</v>
      </c>
      <c r="B91" s="71"/>
      <c r="C91" s="102">
        <f>SUM(C79:C90)</f>
        <v>5038597</v>
      </c>
      <c r="D91" s="103"/>
      <c r="E91" s="102">
        <f>SUM(E79:E90)</f>
        <v>2517652</v>
      </c>
      <c r="F91" s="103"/>
      <c r="G91" s="102">
        <f>SUM(G79:G90)</f>
        <v>6200998</v>
      </c>
      <c r="H91" s="103"/>
      <c r="I91" s="102">
        <f>SUM(I79:I90)</f>
        <v>5422720</v>
      </c>
    </row>
    <row r="92" spans="3:9" ht="22.5" customHeight="1">
      <c r="C92" s="74"/>
      <c r="D92" s="74"/>
      <c r="E92" s="74"/>
      <c r="F92" s="74"/>
      <c r="G92" s="74"/>
      <c r="H92" s="74"/>
      <c r="I92" s="74"/>
    </row>
    <row r="93" spans="1:9" ht="22.5" customHeight="1">
      <c r="A93" s="2" t="s">
        <v>154</v>
      </c>
      <c r="B93" s="71"/>
      <c r="C93" s="74"/>
      <c r="D93" s="74"/>
      <c r="E93" s="74"/>
      <c r="F93" s="74"/>
      <c r="G93" s="74"/>
      <c r="H93" s="74"/>
      <c r="I93" s="74"/>
    </row>
    <row r="94" spans="1:9" ht="22.5" customHeight="1">
      <c r="A94" s="2" t="s">
        <v>155</v>
      </c>
      <c r="B94" s="71"/>
      <c r="C94" s="77">
        <v>71658</v>
      </c>
      <c r="D94" s="74"/>
      <c r="E94" s="77">
        <v>47820</v>
      </c>
      <c r="F94" s="74"/>
      <c r="G94" s="104">
        <v>0</v>
      </c>
      <c r="H94" s="74"/>
      <c r="I94" s="104">
        <v>0</v>
      </c>
    </row>
    <row r="95" spans="1:9" ht="22.5" customHeight="1">
      <c r="A95" s="2"/>
      <c r="B95" s="71"/>
      <c r="C95" s="74"/>
      <c r="D95" s="74"/>
      <c r="E95" s="74"/>
      <c r="F95" s="74"/>
      <c r="G95" s="74"/>
      <c r="H95" s="74"/>
      <c r="I95" s="74"/>
    </row>
    <row r="96" spans="1:9" ht="22.5" customHeight="1">
      <c r="A96" s="2" t="s">
        <v>239</v>
      </c>
      <c r="B96" s="71"/>
      <c r="C96" s="74">
        <f>C94+C91+C68+C52</f>
        <v>749335</v>
      </c>
      <c r="D96" s="74"/>
      <c r="E96" s="74">
        <f>E94+E91+E68+E52</f>
        <v>509473</v>
      </c>
      <c r="F96" s="74"/>
      <c r="G96" s="74">
        <f>G94+G91+G68+G52</f>
        <v>69270</v>
      </c>
      <c r="H96" s="74"/>
      <c r="I96" s="74">
        <f>I94+I91+I68+I52</f>
        <v>44508</v>
      </c>
    </row>
    <row r="97" spans="2:9" ht="22.5" customHeight="1">
      <c r="B97" s="71"/>
      <c r="C97" s="74"/>
      <c r="D97" s="74"/>
      <c r="E97" s="74"/>
      <c r="F97" s="74"/>
      <c r="G97" s="74"/>
      <c r="H97" s="74"/>
      <c r="I97" s="74"/>
    </row>
    <row r="98" spans="1:9" ht="22.5" customHeight="1">
      <c r="A98" s="72" t="s">
        <v>156</v>
      </c>
      <c r="B98" s="71"/>
      <c r="C98" s="77">
        <v>1707823</v>
      </c>
      <c r="D98" s="74"/>
      <c r="E98" s="77">
        <v>1198350</v>
      </c>
      <c r="F98" s="74"/>
      <c r="G98" s="77">
        <v>140894</v>
      </c>
      <c r="H98" s="74"/>
      <c r="I98" s="77">
        <v>96386</v>
      </c>
    </row>
    <row r="99" spans="1:9" ht="22.5" customHeight="1">
      <c r="A99" s="2"/>
      <c r="B99" s="71"/>
      <c r="C99" s="74"/>
      <c r="D99" s="74"/>
      <c r="E99" s="74"/>
      <c r="F99" s="74"/>
      <c r="G99" s="74"/>
      <c r="H99" s="74"/>
      <c r="I99" s="74"/>
    </row>
    <row r="100" spans="1:9" ht="22.5" customHeight="1" thickBot="1">
      <c r="A100" s="2" t="s">
        <v>157</v>
      </c>
      <c r="B100" s="71"/>
      <c r="C100" s="79">
        <f>SUM(C96:C98)</f>
        <v>2457158</v>
      </c>
      <c r="D100" s="74"/>
      <c r="E100" s="79">
        <f>SUM(E96:E98)</f>
        <v>1707823</v>
      </c>
      <c r="F100" s="74"/>
      <c r="G100" s="79">
        <f>SUM(G96:G98)</f>
        <v>210164</v>
      </c>
      <c r="H100" s="74"/>
      <c r="I100" s="79">
        <f>SUM(I96:I98)</f>
        <v>140894</v>
      </c>
    </row>
    <row r="101" ht="22.5" customHeight="1" thickTop="1"/>
    <row r="102" spans="1:2" ht="22.5" customHeight="1">
      <c r="A102" s="1" t="s">
        <v>0</v>
      </c>
      <c r="B102" s="71"/>
    </row>
    <row r="103" spans="1:2" ht="22.5" customHeight="1">
      <c r="A103" s="1" t="s">
        <v>266</v>
      </c>
      <c r="B103" s="71"/>
    </row>
    <row r="104" spans="1:2" ht="22.5" customHeight="1">
      <c r="A104" s="1" t="s">
        <v>186</v>
      </c>
      <c r="B104" s="71"/>
    </row>
    <row r="105" spans="1:2" ht="22.5" customHeight="1">
      <c r="A105" s="2"/>
      <c r="B105" s="71"/>
    </row>
    <row r="106" spans="1:9" s="3" customFormat="1" ht="22.5" customHeight="1">
      <c r="A106" s="72"/>
      <c r="B106" s="53"/>
      <c r="C106" s="108" t="s">
        <v>4</v>
      </c>
      <c r="D106" s="108"/>
      <c r="E106" s="108"/>
      <c r="F106" s="18"/>
      <c r="G106" s="108" t="s">
        <v>5</v>
      </c>
      <c r="H106" s="108"/>
      <c r="I106" s="108"/>
    </row>
    <row r="107" spans="1:9" ht="22.5" customHeight="1">
      <c r="A107" s="3"/>
      <c r="B107" s="53" t="s">
        <v>6</v>
      </c>
      <c r="C107" s="73">
        <v>2548</v>
      </c>
      <c r="D107" s="73"/>
      <c r="E107" s="73">
        <v>2547</v>
      </c>
      <c r="F107" s="73"/>
      <c r="G107" s="73">
        <v>2548</v>
      </c>
      <c r="H107" s="73"/>
      <c r="I107" s="73">
        <v>2547</v>
      </c>
    </row>
    <row r="108" spans="3:9" ht="22.5" customHeight="1">
      <c r="C108" s="109" t="s">
        <v>3</v>
      </c>
      <c r="D108" s="109"/>
      <c r="E108" s="109"/>
      <c r="F108" s="109"/>
      <c r="G108" s="109"/>
      <c r="H108" s="109"/>
      <c r="I108" s="109"/>
    </row>
    <row r="109" spans="1:9" ht="22.5" customHeight="1">
      <c r="A109" s="2" t="s">
        <v>158</v>
      </c>
      <c r="B109" s="71"/>
      <c r="C109" s="74"/>
      <c r="D109" s="74"/>
      <c r="E109" s="74"/>
      <c r="F109" s="74"/>
      <c r="G109" s="74"/>
      <c r="H109" s="74"/>
      <c r="I109" s="74"/>
    </row>
    <row r="110" spans="1:9" ht="22.5" customHeight="1">
      <c r="A110" s="2" t="s">
        <v>159</v>
      </c>
      <c r="B110" s="71"/>
      <c r="C110" s="74"/>
      <c r="D110" s="74"/>
      <c r="E110" s="74"/>
      <c r="F110" s="74"/>
      <c r="G110" s="74"/>
      <c r="H110" s="74"/>
      <c r="I110" s="74"/>
    </row>
    <row r="111" spans="1:9" ht="22.5" customHeight="1">
      <c r="A111" s="72" t="s">
        <v>160</v>
      </c>
      <c r="C111" s="74"/>
      <c r="D111" s="74"/>
      <c r="E111" s="74"/>
      <c r="F111" s="74"/>
      <c r="G111" s="74"/>
      <c r="H111" s="74"/>
      <c r="I111" s="74"/>
    </row>
    <row r="112" spans="1:9" ht="22.5" customHeight="1">
      <c r="A112" s="72" t="s">
        <v>8</v>
      </c>
      <c r="B112" s="53">
        <v>7</v>
      </c>
      <c r="C112" s="74">
        <v>2535372</v>
      </c>
      <c r="D112" s="74"/>
      <c r="E112" s="74">
        <v>1861411</v>
      </c>
      <c r="F112" s="74"/>
      <c r="G112" s="74">
        <v>266011</v>
      </c>
      <c r="H112" s="74"/>
      <c r="I112" s="74">
        <v>179778</v>
      </c>
    </row>
    <row r="113" spans="1:9" ht="22.5" customHeight="1">
      <c r="A113" s="72" t="s">
        <v>161</v>
      </c>
      <c r="B113" s="53">
        <v>18</v>
      </c>
      <c r="C113" s="77">
        <v>-78214</v>
      </c>
      <c r="D113" s="74"/>
      <c r="E113" s="77">
        <v>-153588</v>
      </c>
      <c r="F113" s="74"/>
      <c r="G113" s="77">
        <v>-55847</v>
      </c>
      <c r="H113" s="74"/>
      <c r="I113" s="77">
        <v>-38884</v>
      </c>
    </row>
    <row r="114" spans="1:9" ht="22.5" customHeight="1" thickBot="1">
      <c r="A114" s="72" t="s">
        <v>10</v>
      </c>
      <c r="C114" s="80">
        <f>SUM(C112:C113)</f>
        <v>2457158</v>
      </c>
      <c r="D114" s="74"/>
      <c r="E114" s="80">
        <f>SUM(E112:E113)</f>
        <v>1707823</v>
      </c>
      <c r="F114" s="74"/>
      <c r="G114" s="80">
        <f>SUM(G112:G113)</f>
        <v>210164</v>
      </c>
      <c r="H114" s="74"/>
      <c r="I114" s="80">
        <f>SUM(I112:I113)</f>
        <v>140894</v>
      </c>
    </row>
    <row r="115" spans="3:9" ht="22.5" customHeight="1" thickTop="1">
      <c r="C115" s="101"/>
      <c r="D115" s="74"/>
      <c r="E115" s="101"/>
      <c r="F115" s="74"/>
      <c r="G115" s="101"/>
      <c r="H115" s="74"/>
      <c r="I115" s="101"/>
    </row>
    <row r="116" spans="1:9" ht="22.5" customHeight="1">
      <c r="A116" s="2" t="s">
        <v>272</v>
      </c>
      <c r="C116" s="101"/>
      <c r="D116" s="74"/>
      <c r="E116" s="101"/>
      <c r="F116" s="74"/>
      <c r="G116" s="101"/>
      <c r="H116" s="74"/>
      <c r="I116" s="101"/>
    </row>
    <row r="117" spans="1:9" ht="22.5" customHeight="1">
      <c r="A117" s="72" t="s">
        <v>273</v>
      </c>
      <c r="C117" s="101">
        <v>920957</v>
      </c>
      <c r="D117" s="74"/>
      <c r="E117" s="101">
        <v>509506</v>
      </c>
      <c r="F117" s="74"/>
      <c r="G117" s="101">
        <v>7315</v>
      </c>
      <c r="H117" s="74"/>
      <c r="I117" s="101">
        <v>66182</v>
      </c>
    </row>
    <row r="119" spans="1:3" s="3" customFormat="1" ht="22.5" customHeight="1">
      <c r="A119" s="114" t="s">
        <v>271</v>
      </c>
      <c r="B119" s="114"/>
      <c r="C119" s="114"/>
    </row>
    <row r="120" spans="1:9" s="81" customFormat="1" ht="45.75" customHeight="1">
      <c r="A120" s="113" t="s">
        <v>274</v>
      </c>
      <c r="B120" s="113"/>
      <c r="C120" s="113"/>
      <c r="D120" s="113"/>
      <c r="E120" s="113"/>
      <c r="F120" s="113"/>
      <c r="G120" s="113"/>
      <c r="H120" s="113"/>
      <c r="I120" s="113"/>
    </row>
    <row r="121" spans="1:3" ht="22.5" customHeight="1">
      <c r="A121" s="82"/>
      <c r="C121" s="83"/>
    </row>
    <row r="122" spans="1:9" ht="81" customHeight="1">
      <c r="A122" s="112" t="s">
        <v>283</v>
      </c>
      <c r="B122" s="112"/>
      <c r="C122" s="112"/>
      <c r="D122" s="112"/>
      <c r="E122" s="112"/>
      <c r="F122" s="112"/>
      <c r="G122" s="112"/>
      <c r="H122" s="112"/>
      <c r="I122" s="112"/>
    </row>
  </sheetData>
  <mergeCells count="15">
    <mergeCell ref="A122:I122"/>
    <mergeCell ref="A120:I120"/>
    <mergeCell ref="C40:E40"/>
    <mergeCell ref="G40:I40"/>
    <mergeCell ref="A119:C119"/>
    <mergeCell ref="C106:E106"/>
    <mergeCell ref="G106:I106"/>
    <mergeCell ref="C108:I108"/>
    <mergeCell ref="C74:E74"/>
    <mergeCell ref="G74:I74"/>
    <mergeCell ref="C76:I76"/>
    <mergeCell ref="C7:I7"/>
    <mergeCell ref="C5:E5"/>
    <mergeCell ref="G5:I5"/>
    <mergeCell ref="C42:I42"/>
  </mergeCells>
  <printOptions/>
  <pageMargins left="0.83" right="0.38" top="0.4" bottom="0" header="0.3" footer="0"/>
  <pageSetup firstPageNumber="12" useFirstPageNumber="1" horizontalDpi="600" verticalDpi="600" orientation="portrait" paperSize="9" scale="97" r:id="rId1"/>
  <headerFooter alignWithMargins="0">
    <oddFooter>&amp;L        หมายเหตุประกอบงบการเงินเป็นส่วนหนึ่งของงบการเงินนี้
&amp;C &amp;R&amp;P</oddFooter>
  </headerFooter>
  <rowBreaks count="3" manualBreakCount="3">
    <brk id="35" max="255" man="1"/>
    <brk id="69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Thippapa, Chongaksorn</cp:lastModifiedBy>
  <cp:lastPrinted>2006-02-26T19:10:52Z</cp:lastPrinted>
  <dcterms:created xsi:type="dcterms:W3CDTF">2005-01-14T03:04:54Z</dcterms:created>
  <dcterms:modified xsi:type="dcterms:W3CDTF">2006-02-27T04:32:48Z</dcterms:modified>
  <cp:category/>
  <cp:version/>
  <cp:contentType/>
  <cp:contentStatus/>
</cp:coreProperties>
</file>