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301" activeTab="0"/>
  </bookViews>
  <sheets>
    <sheet name="BL" sheetId="1" r:id="rId1"/>
    <sheet name="CH 7-8" sheetId="2" r:id="rId2"/>
    <sheet name="CH 9-10" sheetId="3" r:id="rId3"/>
    <sheet name="CF" sheetId="4" r:id="rId4"/>
  </sheets>
  <definedNames>
    <definedName name="_Hlk120336604" localSheetId="3">'CF'!$A$45</definedName>
    <definedName name="_xlnm.Print_Area" localSheetId="0">'BL'!$A$1:$J$129</definedName>
    <definedName name="_xlnm.Print_Area" localSheetId="3">'CF'!$A$1:$K$126</definedName>
    <definedName name="_xlnm.Print_Area" localSheetId="1">'CH 7-8'!$A$1:$Z$51</definedName>
    <definedName name="_xlnm.Print_Area" localSheetId="2">'CH 9-10'!$A$1:$V$46</definedName>
  </definedNames>
  <calcPr fullCalcOnLoad="1"/>
</workbook>
</file>

<file path=xl/sharedStrings.xml><?xml version="1.0" encoding="utf-8"?>
<sst xmlns="http://schemas.openxmlformats.org/spreadsheetml/2006/main" count="618" uniqueCount="235">
  <si>
    <t>งบดุล</t>
  </si>
  <si>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</si>
  <si>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</si>
  <si>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</si>
  <si>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</si>
  <si>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</si>
  <si>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</si>
  <si>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</si>
  <si>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</si>
  <si>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สินทรัพย์ไม่มีตัวตน</t>
  </si>
  <si>
    <t>สินทรัพย์ภาษีเงินได้รอการตัดบัญชี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</si>
  <si>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</si>
  <si>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</si>
  <si>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</si>
  <si>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</si>
  <si>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</si>
  <si>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</si>
  <si>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</si>
  <si>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</si>
  <si>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หนี้สินภาษีเงินได้รอการตัดบัญชี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</si>
  <si>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</si>
  <si>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</si>
  <si>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</si>
  <si>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</si>
  <si>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รวมส่วนของผู้ถือหุ้นเฉพาะบริษัท</t>
  </si>
  <si>
    <t>ส่วนของผู้ถือหุ้นส่วนน้อย</t>
  </si>
  <si>
    <t>รวมส่วนของผู้ถือหุ้น</t>
  </si>
  <si>
    <t>รวมหนี้สินและส่วนของผู้ถือหุ้น</t>
  </si>
  <si>
    <t>รายได้</t>
  </si>
  <si>
    <t>ดอกเบี้ยรับ</t>
  </si>
  <si>
    <t>รายได้อื่น</t>
  </si>
  <si>
    <t>รวมรายได้</t>
  </si>
  <si>
    <t>ค่าใช้จ่าย</t>
  </si>
  <si>
    <t>ค่าใช้จ่ายในการขายและบริหาร</t>
  </si>
  <si>
    <t>รวมค่าใช้จ่าย</t>
  </si>
  <si>
    <t>ดอกเบี้ยจ่าย</t>
  </si>
  <si>
    <t>ส่วนเกิน</t>
  </si>
  <si>
    <t>มูลค่าหุ้น</t>
  </si>
  <si>
    <t>รวมส่วน</t>
  </si>
  <si>
    <t>ส่วนของ</t>
  </si>
  <si>
    <t>ผู้ถือหุ้น</t>
  </si>
  <si>
    <t>ส่วนน้อย</t>
  </si>
  <si>
    <t>ของผู้ถือหุ้น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</si>
  <si>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</si>
  <si>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</si>
  <si>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</si>
  <si>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</si>
  <si>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ซื้อที่ดิน อาคารและอุปกรณ์</t>
  </si>
  <si>
    <t>ซื้อสินทรัพย์ไม่มีตัวตน</t>
  </si>
  <si>
    <t>กระแสเงินสดจากกิจกรรมจัดหาเงิน</t>
  </si>
  <si>
    <t>งบกระแสเงินสด</t>
  </si>
  <si>
    <t>งบการเงิน</t>
  </si>
  <si>
    <t>สำรองตาม</t>
  </si>
  <si>
    <t>กฎหมาย</t>
  </si>
  <si>
    <t>ยังไม่ได้</t>
  </si>
  <si>
    <t>ยอดคงเหลือ ณ วันที่ 1 มกราคม 2549</t>
  </si>
  <si>
    <t xml:space="preserve">หนี้สินและส่วนของผู้ถือหุ้น 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</si>
  <si>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</si>
  <si>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</si>
  <si>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</si>
  <si>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</si>
  <si>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</si>
  <si>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ยอดคงเหลือ ณ วันที่ 1 มกราคม 2550</t>
  </si>
  <si>
    <t>การเปลี่ยนแปลงนโยบายการบัญชี</t>
  </si>
  <si>
    <t>รวมส่วนของรายได้และค่าใช้จ่ายที่รับรู้</t>
  </si>
  <si>
    <t>การแปลงค่า</t>
  </si>
  <si>
    <t>การเปลี่ยนแปลง</t>
  </si>
  <si>
    <t>ส่วนเกินทุน</t>
  </si>
  <si>
    <t xml:space="preserve">งบการเงินเฉพาะกิจการ </t>
  </si>
  <si>
    <t>งบการเงินเฉพาะกิจการ</t>
  </si>
  <si>
    <t xml:space="preserve">        สำรองตามกฎหมาย</t>
  </si>
  <si>
    <t xml:space="preserve">    จากสถาบันการเงิน</t>
  </si>
  <si>
    <t xml:space="preserve">    ทุนจดทะเบียน</t>
  </si>
  <si>
    <t xml:space="preserve">    ทุนที่ออกและชำระแล้ว</t>
  </si>
  <si>
    <t xml:space="preserve">    ส่วนเกินมูลค่าหุ้น</t>
  </si>
  <si>
    <t xml:space="preserve">    การแปลงค่างบการเงิน</t>
  </si>
  <si>
    <t xml:space="preserve">    จัดสรรแล้ว</t>
  </si>
  <si>
    <t>เฉพาะบริษัท</t>
  </si>
  <si>
    <t xml:space="preserve">    ในส่วนของผู้ถือหุ้น</t>
  </si>
  <si>
    <t>ณ วันที่ 31 ธันวาคม 2550 และ 2549</t>
  </si>
  <si>
    <t>สำหรับแต่ละปีสิ้นสุดวันที่ 31 ธันวาคม 2550 และ 2549</t>
  </si>
  <si>
    <t>ยอดคงเหลือ ณ วันที่ 31 ธันวาคม 2549</t>
  </si>
  <si>
    <t>ยอดคงเหลือ ณ วันที่ 31 ธันวาคม 2550</t>
  </si>
  <si>
    <t>เงินสดสุทธิได้มาจาก (ใช้ไปใน) กิจกรรมจัดหาเงิน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</si>
  <si>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</si>
  <si>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</si>
  <si>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</si>
  <si>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</si>
  <si>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(พันบาท)</t>
  </si>
  <si>
    <t>ลูกหนี้การค้าและลูกหนี้อื่น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</si>
  <si>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</si>
  <si>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</si>
  <si>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</si>
  <si>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</si>
  <si>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</si>
  <si>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 xml:space="preserve">    ยังไม่ได้จัดสรร</t>
  </si>
  <si>
    <t xml:space="preserve">   ส่วนเกินทุนจากส่วนได้ในบริษัทร่วม</t>
  </si>
  <si>
    <t>ส่วนของผู้ถือหุ้นเฉพาะบริษัท - สุทธิ</t>
  </si>
  <si>
    <t>ค่าตอบแทนกรรมการ</t>
  </si>
  <si>
    <t>ส่วนของผู้ถือหุ้นส่วนน้อยในกำไรสุทธิของบริษัทย่อย</t>
  </si>
  <si>
    <t>เงินให้กู้ยืมระยะยาวแก่บริษัทย่อย</t>
  </si>
  <si>
    <t>ซื้อเงินลงทุนระยะยาว</t>
  </si>
  <si>
    <t>เงินรับจากการรับโอนกิจการเพื่อกันไว้เป็นสำรอง</t>
  </si>
  <si>
    <t>เงินสดรับจากการออกหุ้นกู้</t>
  </si>
  <si>
    <t>เงินกู้ยืมระยะยาวจากสถาบันการเงินเพิ่มขึ้น</t>
  </si>
  <si>
    <t>การตีราคา</t>
  </si>
  <si>
    <t>ที่ดิน</t>
  </si>
  <si>
    <t>มูลค่าเงินลงทุน</t>
  </si>
  <si>
    <t>ในหลักทรัพย์</t>
  </si>
  <si>
    <t>ในบริษัทร่วม</t>
  </si>
  <si>
    <t>จัดสรร</t>
  </si>
  <si>
    <t>ทุนเรือนหุ้นที่</t>
  </si>
  <si>
    <t>ถือเป็นหุ้นทุน</t>
  </si>
  <si>
    <t>รับซื้อคืน</t>
  </si>
  <si>
    <t>จากส่วนได้</t>
  </si>
  <si>
    <t>กำไรจากอัตราแลกเปลี่ยนสุทธิ</t>
  </si>
  <si>
    <t xml:space="preserve">ที่ดินที่มีไว้เพื่อโครงการในอนาคต </t>
  </si>
  <si>
    <t>ทุนส่วนของผู้ถือหุ้นส่วนน้อยในบริษัทย่อย</t>
  </si>
  <si>
    <t>กำไรสุทธิ</t>
  </si>
  <si>
    <t>ค่าใช้จ่ายสุทธิของรายการที่รับรู้โดยตรง</t>
  </si>
  <si>
    <t>เงินปันผลรับ</t>
  </si>
  <si>
    <t>การเปลี่ยนแปลงสัดส่วนการถือหุ้นในบริษัทย่อย</t>
  </si>
  <si>
    <t xml:space="preserve">เงินสดสุทธิได้มาจากกิจกรรมดำเนินงาน </t>
  </si>
  <si>
    <t>ตั๋วเงินจ่ายเพิ่มขึ้น</t>
  </si>
  <si>
    <t>เงินสดรับจากการออกหุ้นสามัญเพิ่มทุนของบริษัทย่อย</t>
  </si>
  <si>
    <t xml:space="preserve">        ประกอบด้วย</t>
  </si>
  <si>
    <t xml:space="preserve">        เงินสดและรายการเทียบเท่าเงินสด</t>
  </si>
  <si>
    <t xml:space="preserve">        เงินเบิกเกินบัญชี</t>
  </si>
  <si>
    <t xml:space="preserve">        สุทธิ</t>
  </si>
  <si>
    <t xml:space="preserve">    - การตีราคาที่ดิน</t>
  </si>
  <si>
    <t>เงินสดสุทธิใช้ไปในกิจกรรมลงทุน</t>
  </si>
  <si>
    <t>เงินกู้ยืมระยะสั้นจากสถาบันการเงินเพิ่มขึ้น (ลดลง)</t>
  </si>
  <si>
    <t>ลูกหนี้ระยะยาวบริษัทที่เกี่ยวข้องกันจากการขาย</t>
  </si>
  <si>
    <t xml:space="preserve">    การเปลี่ยนแปลงในมูลค่ายุติธรรม</t>
  </si>
  <si>
    <t>ส่วนแบ่งกำไรจากเงินลงทุนในบริษัทร่วม</t>
  </si>
  <si>
    <t xml:space="preserve">   ตามวิธีส่วนได้เสีย</t>
  </si>
  <si>
    <t>ส่วนแบ่งขาดทุนจากเงินลงทุนในบริษัทร่วม</t>
  </si>
  <si>
    <t>กำไรก่อนดอกเบี้ยจ่ายและค่าใช้จ่าย (รายได้) ภาษีเงินได้</t>
  </si>
  <si>
    <t>ค่าใช้จ่าย (รายได้) ภาษีเงินได้</t>
  </si>
  <si>
    <t>กำไรหลังค่าใช้จ่าย (รายได้) ภาษีเงินได้</t>
  </si>
  <si>
    <t>กำไรต่อหุ้นขั้นพื้นฐาน (บาท)</t>
  </si>
  <si>
    <t>ที่ออกและ</t>
  </si>
  <si>
    <t>ชำระแล้ว</t>
  </si>
  <si>
    <t>เผื่อขาย</t>
  </si>
  <si>
    <t>- สุทธิ</t>
  </si>
  <si>
    <t>การเปลี่ยนแปลงในมูลค่ายุติธรรม</t>
  </si>
  <si>
    <t>เงินปันผลจ่าย</t>
  </si>
  <si>
    <t>ส่วนเกินทุนจากการตีราคาที่ดิน</t>
  </si>
  <si>
    <t>ค่าเสื่อมราคาและค่าตัดจำหน่าย - สุทธิ</t>
  </si>
  <si>
    <t>ค่าเผื่อ (โอนกลับค่าเผื่อ) หนี้สงสัยจะสูญ</t>
  </si>
  <si>
    <t>ขาดทุนจากการตัดจำหน่ายอาคารและอุปกรณ์</t>
  </si>
  <si>
    <t>ขาดทุน (กำไร) จากอัตราแลกเปลี่ยนที่ยังไม่เกิดขึ้นจริง</t>
  </si>
  <si>
    <t>กำไรจากการขายที่ดิน อาคารและอุปกรณ์</t>
  </si>
  <si>
    <t>เงินรับชำระจากลูกหนี้ระยะยาวบริษัทที่เกี่ยวข้องกัน</t>
  </si>
  <si>
    <t xml:space="preserve">   จากการขายเงินลงทุน</t>
  </si>
  <si>
    <t>ขายเงินลงทุนระยะยาว</t>
  </si>
  <si>
    <t>ขายที่ดิน อาคารและอุปกรณ์</t>
  </si>
  <si>
    <t>ขายสินทรัพย์ไม่มีตัวตน</t>
  </si>
  <si>
    <t>เงินให้กู้ยืมระยะสั้นแก่บริษัทย่อยเพิ่มขึ้น</t>
  </si>
  <si>
    <t>เงินให้กู้ยืมระยะยาวแก่บริษัทย่อยลดลง (เพิ่มขึ้น)</t>
  </si>
  <si>
    <t>เงินรับจากการลดทุนของเงินลงทุนในบริษัทย่อย</t>
  </si>
  <si>
    <t>เงินสดที่ได้จากการซื้อบริษัทย่อยสุทธิจากเงินสด</t>
  </si>
  <si>
    <t xml:space="preserve">   ของบริษัทย่อย</t>
  </si>
  <si>
    <t>หนี้สินตามสัญญาเช่าการเงินลดลง</t>
  </si>
  <si>
    <t>เงินกู้ยืมระยะยาวลดลง</t>
  </si>
  <si>
    <t>จ่ายชำระคืนหุ้นกู้</t>
  </si>
  <si>
    <t>จ่ายเงินปันผลของบริษัทและบริษัทย่อยสุทธิจากส่วนที่</t>
  </si>
  <si>
    <t xml:space="preserve">   จ่ายให้บริษัทย่อย (สำหรับหุ้นทุนรับซื้อคืน) และบริษัท</t>
  </si>
  <si>
    <t>ผลกระทบจากอัตราแลกเปลี่ยนของยอดคงเหลือ</t>
  </si>
  <si>
    <t xml:space="preserve">   ที่เป็นเงินตราต่างประเทศ</t>
  </si>
  <si>
    <t>ข้อมูลงบกระแสเงินสดเปิดเผยเพิ่มเติม</t>
  </si>
  <si>
    <t xml:space="preserve">1.  เงินสดและรายการเทียบเท่าเงินสด </t>
  </si>
  <si>
    <t>2. รายการที่ไม่ใช่เงินสด</t>
  </si>
  <si>
    <t>รับดอกเบี้ยรับ</t>
  </si>
  <si>
    <t>(ปรับปรุงใหม่)</t>
  </si>
  <si>
    <t xml:space="preserve"> </t>
  </si>
  <si>
    <t>9, 25</t>
  </si>
  <si>
    <t>5, 25</t>
  </si>
  <si>
    <t>13, 25</t>
  </si>
  <si>
    <t xml:space="preserve">   เงินลงทุนที่ถึงกำหนดรับชำระภายในหนึ่งปี</t>
  </si>
  <si>
    <t>ลูกหนี้ระยะยาวบริษัทที่เกี่ยวข้องกัน</t>
  </si>
  <si>
    <t>5, 14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</si>
  <si>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</si>
  <si>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</si>
  <si>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</si>
  <si>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กำไรจากการขายเงินลงทุนรอการรับรู้</t>
  </si>
  <si>
    <t xml:space="preserve">   เป็นรายได้</t>
  </si>
  <si>
    <t>17, 25</t>
  </si>
  <si>
    <r>
      <t>หัก</t>
    </r>
    <r>
      <rPr>
        <sz val="15"/>
        <rFont val="Angsana New"/>
        <family val="1"/>
      </rPr>
      <t xml:space="preserve"> ทุนเรือนหุ้นที่ถือเป็นหุ้นทุนรับซื้อคืน</t>
    </r>
  </si>
  <si>
    <t xml:space="preserve">      จำนวน 328,820,600 หุ้น  - ราคาทุน</t>
  </si>
  <si>
    <t xml:space="preserve">    - การเปลี่ยนแปลงมูลค่าเงินลงทุน</t>
  </si>
  <si>
    <t>ต้นทุนขายสินค้า</t>
  </si>
  <si>
    <t>ขาดทุนจากการแปลงค่างบการเงินของ</t>
  </si>
  <si>
    <t xml:space="preserve">    หน่วยงานในต่างประเทศ</t>
  </si>
  <si>
    <t>เงินปันผลจ่าย - สุทธิจากเงินปันผลจ่ายให้แก่</t>
  </si>
  <si>
    <t xml:space="preserve">   บริษัทย่อยสำหรับหุ้นทุนรับซื้อคืน</t>
  </si>
  <si>
    <t>24</t>
  </si>
  <si>
    <t>งบแสดงการเปลี่ยนแปลงส่วนของผู้ถือหุ้น</t>
  </si>
  <si>
    <t>ยอดคงเหลือภายหลังการปรับปรุง</t>
  </si>
  <si>
    <t>25</t>
  </si>
  <si>
    <t>ค่าเผื่อ (โอนกลับค่าเผื่อ) ขาดทุนจากมูลค่าที่ลดลง</t>
  </si>
  <si>
    <t xml:space="preserve">   ของสินค้า</t>
  </si>
  <si>
    <t>ขาดทุนจากสัญญาแลกเปลี่ยนอัตราดอกเบี้ย</t>
  </si>
  <si>
    <t xml:space="preserve">   ที่ยังไม่เกิดขึ้นจริง</t>
  </si>
  <si>
    <t>จ่ายดอกเบี้ย</t>
  </si>
  <si>
    <t>เงินกู้ยืมระยะสั้นจากบริษัทย่อยและ</t>
  </si>
  <si>
    <t xml:space="preserve">   บริษัทที่เกี่ยวข้องกันเพิ่มขึ้น (ลดลง)</t>
  </si>
  <si>
    <t>เงินสดและรายการเทียบเท่าเงินสดเพิ่มขึ้น (ลดลง) สุทธิ</t>
  </si>
  <si>
    <t>กำไรจากการแปลงค่างบการเงินของ</t>
  </si>
  <si>
    <t>เงินให้กู้ยืมระยะยาวแก่บริษัทย่อยที่ถึงกำหนด</t>
  </si>
  <si>
    <t xml:space="preserve">   รับชำระภายในหนึ่งปี</t>
  </si>
  <si>
    <t xml:space="preserve">         ในหลักทรัพย์เผื่อขาย</t>
  </si>
  <si>
    <t>การเปลี่ยนแปลงในส่วนของผู้ถือหุ้น</t>
  </si>
  <si>
    <t>รายได้ (ค่าใช้จ่าย) สุทธิของรายการที่รับรู้</t>
  </si>
  <si>
    <t xml:space="preserve">    โดยตรงในส่วนของผู้ถือหุ้น</t>
  </si>
  <si>
    <t xml:space="preserve">      -</t>
  </si>
  <si>
    <t>ในเดือนกรกฎาคม 2549    บริษัทได้ลงทุนเพิ่มในหุ้นสามัญที่ออกใหม่ของบริษัทย่อยในต่างประเทศ (Charoen Pokphand (USA), Inc.) เป็นจำนวนเงิน 9 ล้านเหรียญสหรัฐ  หรือประมาณ 388 ล้านบาท   โดยการแปลงหนี้ส่วนหนึ่งที่บริษัทย่อยดังกล่าวมีกับบริษัทเป็นทุนด้วยจำนวนที่เท่ากัน</t>
  </si>
  <si>
    <t xml:space="preserve">    สำหรับปี 2550</t>
  </si>
  <si>
    <t xml:space="preserve">    สำหรับปี 2549</t>
  </si>
  <si>
    <t>ค่าใช้จ่ายค้างจ่าย</t>
  </si>
  <si>
    <t>ขาดทุนจากการขายสินทรัพย์ไม่มีตัวตน</t>
  </si>
  <si>
    <t>ขาดทุน (กำไร) จากการขายเงินลงทุน</t>
  </si>
  <si>
    <t>ขาดทุนจากการขายที่ดินที่มีไว้เพื่อโครงการในอนาคต</t>
  </si>
  <si>
    <t>เงินลงทุนระยะยาว</t>
  </si>
  <si>
    <t>รายได้จากการขายสินค้า</t>
  </si>
  <si>
    <t>5, 8</t>
  </si>
  <si>
    <t>5, 11</t>
  </si>
  <si>
    <t>กำไรสุทธิส่วนที่เป็นของผู้ถือหุ้นส่วนน้อย</t>
  </si>
  <si>
    <t xml:space="preserve">   เงินชดเชยตามกฎหมายให้แก่พนักงาน</t>
  </si>
  <si>
    <t>ประมาณการหนี้สินและอื่น ๆ</t>
  </si>
  <si>
    <t>ผู้ถือหุ้นส่วนน้อยขายหุ้นให้แก่บริษัทใหญ่</t>
  </si>
  <si>
    <r>
      <t xml:space="preserve">บริษัทและบริษัทย่อยบางแห่งได้ซื้อสินทรัพย์โดยการทำสัญญาเช่าทางการเงิน  เป็นจำนวนเงินรวม 21 ล้านบาท ในปี 2550 </t>
    </r>
    <r>
      <rPr>
        <i/>
        <sz val="15"/>
        <rFont val="Angsana New"/>
        <family val="1"/>
      </rPr>
      <t>(2549: 78 ล้านบาท)</t>
    </r>
  </si>
  <si>
    <t>ในระหว่างปี 2550 บริษัทได้ชำระค่าหุ้นเพิ่มทุนของบริษัทย่อยแห่งหนึ่งในประเทศจีน (C.P. Aquaculture (Dongfang) Co., Ltd.) เป็นจำนวนเงิน 32 ล้านเรนมินบิ หรือประมาณ 144 ล้านบาท โดยบริษัทได้นำเงินปันผลที่ได้รับจากบริษัทย่อยอีกแห่งหนึ่ง (C.P. Aquaculture (Hainan) Co., Ltd.) ในจำนวนเดียวกันไปชำระค่าหุ้นของบริษัทย่อยที่จัดตั้งใหม่ดังกล่าว</t>
  </si>
  <si>
    <t>-</t>
  </si>
  <si>
    <t xml:space="preserve">ในระหว่างปี 2549 บริษัทย่อยแห่งหนึ่ง (บริษัท ซี.พี. เมอร์แชนไดซิ่ง จำกัด) ได้ขายเงินลงทุนในหุ้นสามัญของ Lotus-CPF (PRC) Investment Co., Ltd. ให้แก่บริษัทที่เกี่ยวข้องกันแห่งหนึ่ง (Union Growth Investments Limited) เป็นจำนวนเงิน 31 ล้านเหรียญสหรัฐหรือประมาณ 1,185 ล้านบาท  โดยบริษัทย่อยดังกล่าวได้บันทึกกำไรจากการขายเงินลงทุน เป็นกำไรรอการรับรู้เป็นรายได้ภายใต้หัวข้อ  "หนี้สินไม่หมุนเวียน"  ในงบดุล  ณ วันที่ 31 ธันวาคม 2550  และ  2549  เป็นจำนวนเงิน 399 ล้านบาท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</si>
</sst>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#,##0\ ;\(#,##0\)"/>
  </numFmts>
  <fonts count="17">
    <font>
      <sz val="15"/>
      <name val="Angsana New"/>
      <family val="1"/>
    </font>
    <font>
      <sz val="10"/>
      <name val="Arial"/>
      <family val="0"/>
    </font>
    <font>
      <sz val="9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9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5"/>
      <color indexed="10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87" fontId="0" fillId="0" borderId="0" xfId="15" applyNumberFormat="1" applyFont="1" applyFill="1" applyAlignment="1">
      <alignment/>
    </xf>
    <xf numFmtId="187" fontId="4" fillId="0" borderId="0" xfId="15" applyNumberFormat="1" applyFont="1" applyFill="1" applyAlignment="1">
      <alignment horizontal="center"/>
    </xf>
    <xf numFmtId="187" fontId="0" fillId="0" borderId="0" xfId="15" applyNumberFormat="1" applyFont="1" applyFill="1" applyAlignment="1">
      <alignment horizontal="center"/>
    </xf>
    <xf numFmtId="187" fontId="0" fillId="0" borderId="0" xfId="15" applyNumberFormat="1" applyFont="1" applyFill="1" applyAlignment="1">
      <alignment/>
    </xf>
    <xf numFmtId="187" fontId="0" fillId="0" borderId="0" xfId="15" applyNumberFormat="1" applyFont="1" applyFill="1" applyAlignment="1">
      <alignment horizontal="center"/>
    </xf>
    <xf numFmtId="187" fontId="0" fillId="0" borderId="0" xfId="15" applyNumberFormat="1" applyFont="1" applyFill="1" applyBorder="1" applyAlignment="1">
      <alignment/>
    </xf>
    <xf numFmtId="187" fontId="4" fillId="0" borderId="1" xfId="15" applyNumberFormat="1" applyFont="1" applyFill="1" applyBorder="1" applyAlignment="1">
      <alignment/>
    </xf>
    <xf numFmtId="187" fontId="4" fillId="0" borderId="0" xfId="15" applyNumberFormat="1" applyFont="1" applyFill="1" applyAlignment="1">
      <alignment/>
    </xf>
    <xf numFmtId="187" fontId="4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>
      <alignment/>
    </xf>
    <xf numFmtId="187" fontId="4" fillId="0" borderId="3" xfId="15" applyNumberFormat="1" applyFont="1" applyFill="1" applyBorder="1" applyAlignment="1">
      <alignment/>
    </xf>
    <xf numFmtId="187" fontId="0" fillId="0" borderId="0" xfId="15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87" fontId="0" fillId="0" borderId="0" xfId="15" applyNumberFormat="1" applyFont="1" applyFill="1" applyAlignment="1">
      <alignment horizontal="right"/>
    </xf>
    <xf numFmtId="187" fontId="0" fillId="0" borderId="0" xfId="15" applyNumberFormat="1" applyFont="1" applyFill="1" applyBorder="1" applyAlignment="1">
      <alignment horizontal="right"/>
    </xf>
    <xf numFmtId="187" fontId="0" fillId="0" borderId="2" xfId="15" applyNumberFormat="1" applyFont="1" applyFill="1" applyBorder="1" applyAlignment="1">
      <alignment horizontal="right"/>
    </xf>
    <xf numFmtId="187" fontId="4" fillId="0" borderId="0" xfId="15" applyNumberFormat="1" applyFont="1" applyFill="1" applyBorder="1" applyAlignment="1">
      <alignment horizontal="right"/>
    </xf>
    <xf numFmtId="187" fontId="4" fillId="0" borderId="0" xfId="15" applyNumberFormat="1" applyFont="1" applyFill="1" applyAlignment="1">
      <alignment horizontal="right"/>
    </xf>
    <xf numFmtId="0" fontId="0" fillId="0" borderId="0" xfId="15" applyNumberFormat="1" applyFont="1" applyFill="1" applyAlignment="1">
      <alignment horizontal="center"/>
    </xf>
    <xf numFmtId="187" fontId="0" fillId="0" borderId="2" xfId="15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87" fontId="0" fillId="2" borderId="0" xfId="15" applyNumberFormat="1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87" fontId="4" fillId="2" borderId="0" xfId="15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15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87" fontId="0" fillId="2" borderId="0" xfId="15" applyNumberFormat="1" applyFont="1" applyFill="1" applyAlignment="1">
      <alignment horizontal="center"/>
    </xf>
    <xf numFmtId="187" fontId="0" fillId="2" borderId="0" xfId="15" applyNumberFormat="1" applyFont="1" applyFill="1" applyAlignment="1">
      <alignment/>
    </xf>
    <xf numFmtId="187" fontId="0" fillId="2" borderId="0" xfId="15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187" fontId="0" fillId="2" borderId="0" xfId="15" applyNumberFormat="1" applyFont="1" applyFill="1" applyBorder="1" applyAlignment="1">
      <alignment/>
    </xf>
    <xf numFmtId="0" fontId="4" fillId="2" borderId="0" xfId="0" applyFont="1" applyFill="1" applyAlignment="1">
      <alignment horizontal="left"/>
    </xf>
    <xf numFmtId="187" fontId="4" fillId="2" borderId="1" xfId="15" applyNumberFormat="1" applyFont="1" applyFill="1" applyBorder="1" applyAlignment="1">
      <alignment/>
    </xf>
    <xf numFmtId="187" fontId="4" fillId="2" borderId="0" xfId="15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87" fontId="4" fillId="2" borderId="4" xfId="15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187" fontId="4" fillId="2" borderId="0" xfId="15" applyNumberFormat="1" applyFont="1" applyFill="1" applyBorder="1" applyAlignment="1">
      <alignment/>
    </xf>
    <xf numFmtId="187" fontId="0" fillId="2" borderId="4" xfId="15" applyNumberFormat="1" applyFont="1" applyFill="1" applyBorder="1" applyAlignment="1">
      <alignment/>
    </xf>
    <xf numFmtId="187" fontId="0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187" fontId="4" fillId="2" borderId="2" xfId="15" applyNumberFormat="1" applyFont="1" applyFill="1" applyBorder="1" applyAlignment="1">
      <alignment/>
    </xf>
    <xf numFmtId="0" fontId="11" fillId="2" borderId="0" xfId="0" applyFont="1" applyFill="1" applyAlignment="1">
      <alignment horizontal="left"/>
    </xf>
    <xf numFmtId="187" fontId="0" fillId="2" borderId="0" xfId="15" applyNumberFormat="1" applyFont="1" applyFill="1" applyBorder="1" applyAlignment="1">
      <alignment horizontal="center"/>
    </xf>
    <xf numFmtId="43" fontId="4" fillId="2" borderId="4" xfId="15" applyNumberFormat="1" applyFont="1" applyFill="1" applyBorder="1" applyAlignment="1">
      <alignment/>
    </xf>
    <xf numFmtId="43" fontId="4" fillId="2" borderId="0" xfId="15" applyNumberFormat="1" applyFont="1" applyFill="1" applyAlignment="1">
      <alignment/>
    </xf>
    <xf numFmtId="0" fontId="8" fillId="2" borderId="0" xfId="0" applyFont="1" applyFill="1" applyAlignment="1">
      <alignment horizontal="left"/>
    </xf>
    <xf numFmtId="187" fontId="3" fillId="2" borderId="0" xfId="0" applyNumberFormat="1" applyFont="1" applyFill="1" applyAlignment="1">
      <alignment horizontal="left"/>
    </xf>
    <xf numFmtId="187" fontId="0" fillId="2" borderId="0" xfId="0" applyNumberFormat="1" applyFont="1" applyFill="1" applyAlignment="1">
      <alignment/>
    </xf>
    <xf numFmtId="187" fontId="11" fillId="2" borderId="0" xfId="0" applyNumberFormat="1" applyFont="1" applyFill="1" applyAlignment="1">
      <alignment horizontal="left"/>
    </xf>
    <xf numFmtId="187" fontId="12" fillId="2" borderId="0" xfId="0" applyNumberFormat="1" applyFont="1" applyFill="1" applyAlignment="1">
      <alignment/>
    </xf>
    <xf numFmtId="187" fontId="11" fillId="2" borderId="0" xfId="0" applyNumberFormat="1" applyFont="1" applyFill="1" applyAlignment="1">
      <alignment/>
    </xf>
    <xf numFmtId="187" fontId="9" fillId="2" borderId="0" xfId="0" applyNumberFormat="1" applyFont="1" applyFill="1" applyAlignment="1">
      <alignment horizontal="center"/>
    </xf>
    <xf numFmtId="187" fontId="11" fillId="2" borderId="2" xfId="0" applyNumberFormat="1" applyFont="1" applyFill="1" applyBorder="1" applyAlignment="1">
      <alignment horizontal="center"/>
    </xf>
    <xf numFmtId="187" fontId="12" fillId="2" borderId="0" xfId="0" applyNumberFormat="1" applyFont="1" applyFill="1" applyBorder="1" applyAlignment="1">
      <alignment horizontal="center"/>
    </xf>
    <xf numFmtId="187" fontId="11" fillId="2" borderId="0" xfId="0" applyNumberFormat="1" applyFont="1" applyFill="1" applyBorder="1" applyAlignment="1">
      <alignment horizontal="center"/>
    </xf>
    <xf numFmtId="187" fontId="11" fillId="2" borderId="0" xfId="0" applyNumberFormat="1" applyFont="1" applyFill="1" applyAlignment="1">
      <alignment horizontal="center"/>
    </xf>
    <xf numFmtId="187" fontId="12" fillId="2" borderId="0" xfId="0" applyNumberFormat="1" applyFont="1" applyFill="1" applyAlignment="1">
      <alignment horizontal="center"/>
    </xf>
    <xf numFmtId="187" fontId="0" fillId="2" borderId="0" xfId="0" applyNumberFormat="1" applyFont="1" applyFill="1" applyAlignment="1">
      <alignment horizontal="center"/>
    </xf>
    <xf numFmtId="187" fontId="11" fillId="2" borderId="0" xfId="0" applyNumberFormat="1" applyFont="1" applyFill="1" applyAlignment="1" quotePrefix="1">
      <alignment horizontal="center"/>
    </xf>
    <xf numFmtId="187" fontId="9" fillId="2" borderId="0" xfId="0" applyNumberFormat="1" applyFont="1" applyFill="1" applyAlignment="1">
      <alignment horizontal="left"/>
    </xf>
    <xf numFmtId="187" fontId="9" fillId="2" borderId="0" xfId="0" applyNumberFormat="1" applyFont="1" applyFill="1" applyAlignment="1">
      <alignment horizontal="right"/>
    </xf>
    <xf numFmtId="187" fontId="11" fillId="2" borderId="0" xfId="0" applyNumberFormat="1" applyFont="1" applyFill="1" applyAlignment="1">
      <alignment horizontal="right"/>
    </xf>
    <xf numFmtId="187" fontId="11" fillId="2" borderId="0" xfId="0" applyNumberFormat="1" applyFont="1" applyFill="1" applyBorder="1" applyAlignment="1">
      <alignment horizontal="right"/>
    </xf>
    <xf numFmtId="187" fontId="11" fillId="2" borderId="5" xfId="0" applyNumberFormat="1" applyFont="1" applyFill="1" applyBorder="1" applyAlignment="1">
      <alignment horizontal="right"/>
    </xf>
    <xf numFmtId="187" fontId="11" fillId="2" borderId="2" xfId="0" applyNumberFormat="1" applyFont="1" applyFill="1" applyBorder="1" applyAlignment="1">
      <alignment horizontal="right"/>
    </xf>
    <xf numFmtId="187" fontId="9" fillId="2" borderId="3" xfId="0" applyNumberFormat="1" applyFont="1" applyFill="1" applyBorder="1" applyAlignment="1">
      <alignment horizontal="right"/>
    </xf>
    <xf numFmtId="187" fontId="9" fillId="2" borderId="0" xfId="0" applyNumberFormat="1" applyFont="1" applyFill="1" applyBorder="1" applyAlignment="1">
      <alignment horizontal="right"/>
    </xf>
    <xf numFmtId="187" fontId="16" fillId="2" borderId="0" xfId="0" applyNumberFormat="1" applyFont="1" applyFill="1" applyAlignment="1">
      <alignment horizontal="left"/>
    </xf>
    <xf numFmtId="187" fontId="11" fillId="2" borderId="0" xfId="15" applyNumberFormat="1" applyFont="1" applyFill="1" applyBorder="1" applyAlignment="1">
      <alignment/>
    </xf>
    <xf numFmtId="187" fontId="0" fillId="2" borderId="0" xfId="0" applyNumberFormat="1" applyFont="1" applyFill="1" applyAlignment="1">
      <alignment horizontal="left"/>
    </xf>
    <xf numFmtId="187" fontId="0" fillId="2" borderId="0" xfId="0" applyNumberFormat="1" applyFont="1" applyFill="1" applyAlignment="1">
      <alignment/>
    </xf>
    <xf numFmtId="187" fontId="0" fillId="2" borderId="0" xfId="0" applyNumberFormat="1" applyFont="1" applyFill="1" applyAlignment="1">
      <alignment horizontal="left"/>
    </xf>
    <xf numFmtId="187" fontId="0" fillId="2" borderId="0" xfId="0" applyNumberFormat="1" applyFont="1" applyFill="1" applyAlignment="1">
      <alignment horizontal="center"/>
    </xf>
    <xf numFmtId="187" fontId="0" fillId="2" borderId="0" xfId="0" applyNumberFormat="1" applyFont="1" applyFill="1" applyBorder="1" applyAlignment="1">
      <alignment/>
    </xf>
    <xf numFmtId="187" fontId="0" fillId="2" borderId="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0" fillId="0" borderId="2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49" fontId="5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9" fillId="2" borderId="0" xfId="0" applyNumberFormat="1" applyFont="1" applyFill="1" applyBorder="1" applyAlignment="1">
      <alignment horizontal="right"/>
    </xf>
    <xf numFmtId="49" fontId="9" fillId="2" borderId="0" xfId="0" applyNumberFormat="1" applyFont="1" applyFill="1" applyAlignment="1">
      <alignment horizontal="center"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49" fontId="0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center"/>
    </xf>
    <xf numFmtId="187" fontId="0" fillId="2" borderId="0" xfId="15" applyNumberFormat="1" applyFont="1" applyFill="1" applyAlignment="1">
      <alignment horizontal="right"/>
    </xf>
    <xf numFmtId="187" fontId="0" fillId="2" borderId="0" xfId="15" applyNumberFormat="1" applyFont="1" applyFill="1" applyAlignment="1" quotePrefix="1">
      <alignment horizontal="center"/>
    </xf>
    <xf numFmtId="187" fontId="0" fillId="2" borderId="2" xfId="15" applyNumberFormat="1" applyFont="1" applyFill="1" applyBorder="1" applyAlignment="1" quotePrefix="1">
      <alignment horizontal="center"/>
    </xf>
    <xf numFmtId="187" fontId="0" fillId="0" borderId="0" xfId="15" applyNumberFormat="1" applyFont="1" applyFill="1" applyAlignment="1" quotePrefix="1">
      <alignment horizontal="center"/>
    </xf>
    <xf numFmtId="187" fontId="0" fillId="2" borderId="0" xfId="15" applyNumberFormat="1" applyFont="1" applyFill="1" applyBorder="1" applyAlignment="1" quotePrefix="1">
      <alignment horizontal="center"/>
    </xf>
    <xf numFmtId="49" fontId="4" fillId="2" borderId="0" xfId="0" applyNumberFormat="1" applyFont="1" applyFill="1" applyAlignment="1">
      <alignment/>
    </xf>
    <xf numFmtId="187" fontId="9" fillId="2" borderId="1" xfId="0" applyNumberFormat="1" applyFont="1" applyFill="1" applyBorder="1" applyAlignment="1">
      <alignment horizontal="right"/>
    </xf>
    <xf numFmtId="187" fontId="4" fillId="2" borderId="0" xfId="0" applyNumberFormat="1" applyFont="1" applyFill="1" applyAlignment="1">
      <alignment/>
    </xf>
    <xf numFmtId="187" fontId="11" fillId="2" borderId="5" xfId="0" applyNumberFormat="1" applyFont="1" applyFill="1" applyBorder="1" applyAlignment="1">
      <alignment horizontal="center"/>
    </xf>
    <xf numFmtId="187" fontId="11" fillId="2" borderId="2" xfId="0" applyNumberFormat="1" applyFont="1" applyFill="1" applyBorder="1" applyAlignment="1" quotePrefix="1">
      <alignment horizontal="center"/>
    </xf>
    <xf numFmtId="187" fontId="11" fillId="2" borderId="3" xfId="0" applyNumberFormat="1" applyFont="1" applyFill="1" applyBorder="1" applyAlignment="1" quotePrefix="1">
      <alignment horizontal="center"/>
    </xf>
    <xf numFmtId="187" fontId="11" fillId="2" borderId="1" xfId="0" applyNumberFormat="1" applyFont="1" applyFill="1" applyBorder="1" applyAlignment="1" quotePrefix="1">
      <alignment horizontal="center"/>
    </xf>
    <xf numFmtId="187" fontId="9" fillId="2" borderId="3" xfId="0" applyNumberFormat="1" applyFont="1" applyFill="1" applyBorder="1" applyAlignment="1">
      <alignment horizontal="center"/>
    </xf>
    <xf numFmtId="187" fontId="5" fillId="2" borderId="0" xfId="15" applyNumberFormat="1" applyFont="1" applyFill="1" applyAlignment="1">
      <alignment horizontal="center"/>
    </xf>
    <xf numFmtId="187" fontId="4" fillId="2" borderId="0" xfId="15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87" fontId="3" fillId="2" borderId="0" xfId="0" applyNumberFormat="1" applyFont="1" applyFill="1" applyAlignment="1">
      <alignment horizontal="left"/>
    </xf>
    <xf numFmtId="187" fontId="12" fillId="2" borderId="0" xfId="0" applyNumberFormat="1" applyFont="1" applyFill="1" applyAlignment="1">
      <alignment horizontal="center"/>
    </xf>
    <xf numFmtId="187" fontId="11" fillId="2" borderId="2" xfId="0" applyNumberFormat="1" applyFont="1" applyFill="1" applyBorder="1" applyAlignment="1">
      <alignment horizontal="center"/>
    </xf>
    <xf numFmtId="187" fontId="9" fillId="2" borderId="0" xfId="0" applyNumberFormat="1" applyFont="1" applyFill="1" applyBorder="1" applyAlignment="1">
      <alignment horizontal="center"/>
    </xf>
    <xf numFmtId="187" fontId="9" fillId="2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distributed" vertical="top" wrapText="1"/>
    </xf>
    <xf numFmtId="0" fontId="0" fillId="0" borderId="0" xfId="0" applyFill="1" applyAlignment="1">
      <alignment horizontal="distributed" vertical="top" wrapText="1"/>
    </xf>
    <xf numFmtId="0" fontId="3" fillId="0" borderId="0" xfId="0" applyFont="1" applyFill="1" applyAlignment="1">
      <alignment horizontal="left"/>
    </xf>
    <xf numFmtId="187" fontId="4" fillId="0" borderId="0" xfId="15" applyNumberFormat="1" applyFont="1" applyFill="1" applyAlignment="1">
      <alignment horizontal="center"/>
    </xf>
    <xf numFmtId="187" fontId="5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55">
      <selection activeCell="A57" sqref="A57"/>
    </sheetView>
  </sheetViews>
  <sheetFormatPr defaultColWidth="9.140625" defaultRowHeight="23.25" customHeight="1"/>
  <cols>
    <col min="1" max="1" width="44.28125" style="42" customWidth="1"/>
    <col min="2" max="2" width="9.00390625" style="39" customWidth="1"/>
    <col min="3" max="3" width="1.1484375" style="39" customWidth="1"/>
    <col min="4" max="4" width="12.00390625" style="44" customWidth="1"/>
    <col min="5" max="5" width="1.1484375" style="44" customWidth="1"/>
    <col min="6" max="6" width="12.00390625" style="44" customWidth="1"/>
    <col min="7" max="7" width="1.1484375" style="44" customWidth="1"/>
    <col min="8" max="8" width="12.00390625" style="44" customWidth="1"/>
    <col min="9" max="9" width="1.1484375" style="44" customWidth="1"/>
    <col min="10" max="10" width="12.00390625" style="44" customWidth="1"/>
    <col min="11" max="16384" width="9.140625" style="39" customWidth="1"/>
  </cols>
  <sheetData>
    <row r="1" spans="1:10" s="34" customFormat="1" ht="23.25" customHeight="1">
      <c r="A1" s="33" t="s">
        <v>86</v>
      </c>
      <c r="D1" s="35"/>
      <c r="E1" s="35"/>
      <c r="F1" s="35"/>
      <c r="G1" s="35"/>
      <c r="H1" s="35"/>
      <c r="I1" s="35"/>
      <c r="J1" s="35"/>
    </row>
    <row r="2" spans="1:10" s="34" customFormat="1" ht="23.25" customHeight="1">
      <c r="A2" s="33" t="s">
        <v>0</v>
      </c>
      <c r="D2" s="35"/>
      <c r="E2" s="35"/>
      <c r="F2" s="35"/>
      <c r="G2" s="35"/>
      <c r="H2" s="35"/>
      <c r="I2" s="35"/>
      <c r="J2" s="35"/>
    </row>
    <row r="3" spans="1:10" s="34" customFormat="1" ht="23.25" customHeight="1">
      <c r="A3" s="33" t="s">
        <v>79</v>
      </c>
      <c r="D3" s="35"/>
      <c r="E3" s="35"/>
      <c r="F3" s="35"/>
      <c r="G3" s="35"/>
      <c r="H3" s="35"/>
      <c r="I3" s="35"/>
      <c r="J3" s="35"/>
    </row>
    <row r="4" spans="1:10" s="34" customFormat="1" ht="23.25" customHeight="1">
      <c r="A4" s="33"/>
      <c r="D4" s="35"/>
      <c r="E4" s="35"/>
      <c r="F4" s="35"/>
      <c r="G4" s="35"/>
      <c r="H4" s="35"/>
      <c r="I4" s="35"/>
      <c r="J4" s="35"/>
    </row>
    <row r="5" spans="1:10" ht="23.25" customHeight="1">
      <c r="A5" s="36"/>
      <c r="B5" s="37"/>
      <c r="C5" s="37"/>
      <c r="D5" s="127" t="s">
        <v>87</v>
      </c>
      <c r="E5" s="127"/>
      <c r="F5" s="127"/>
      <c r="G5" s="38"/>
      <c r="H5" s="127" t="s">
        <v>68</v>
      </c>
      <c r="I5" s="127"/>
      <c r="J5" s="127"/>
    </row>
    <row r="6" spans="1:10" ht="23.25" customHeight="1">
      <c r="A6" s="33" t="s">
        <v>1</v>
      </c>
      <c r="B6" s="40" t="s">
        <v>2</v>
      </c>
      <c r="C6" s="40"/>
      <c r="D6" s="41">
        <v>2550</v>
      </c>
      <c r="E6" s="41"/>
      <c r="F6" s="41">
        <v>2549</v>
      </c>
      <c r="G6" s="41"/>
      <c r="H6" s="41">
        <v>2550</v>
      </c>
      <c r="I6" s="41"/>
      <c r="J6" s="41">
        <v>2549</v>
      </c>
    </row>
    <row r="7" spans="3:10" ht="23.25" customHeight="1">
      <c r="C7" s="40"/>
      <c r="D7" s="43"/>
      <c r="G7" s="43"/>
      <c r="H7" s="43"/>
      <c r="I7" s="43"/>
      <c r="J7" s="45" t="s">
        <v>174</v>
      </c>
    </row>
    <row r="8" spans="1:10" ht="23.25" customHeight="1">
      <c r="A8" s="46"/>
      <c r="B8" s="37"/>
      <c r="C8" s="37"/>
      <c r="D8" s="126" t="s">
        <v>88</v>
      </c>
      <c r="E8" s="126"/>
      <c r="F8" s="126"/>
      <c r="G8" s="126"/>
      <c r="H8" s="126"/>
      <c r="I8" s="126"/>
      <c r="J8" s="126"/>
    </row>
    <row r="9" spans="1:3" ht="23.25" customHeight="1">
      <c r="A9" s="47" t="s">
        <v>3</v>
      </c>
      <c r="B9" s="40"/>
      <c r="C9" s="40"/>
    </row>
    <row r="10" spans="1:10" ht="21.75" customHeight="1">
      <c r="A10" s="42" t="s">
        <v>4</v>
      </c>
      <c r="B10" s="40">
        <v>6</v>
      </c>
      <c r="C10" s="40"/>
      <c r="D10" s="44">
        <f>2943447+517674</f>
        <v>3461121</v>
      </c>
      <c r="F10" s="44">
        <v>1726738</v>
      </c>
      <c r="H10" s="44">
        <v>583678</v>
      </c>
      <c r="J10" s="44">
        <v>149539</v>
      </c>
    </row>
    <row r="11" spans="1:10" ht="21.75" customHeight="1">
      <c r="A11" s="48" t="s">
        <v>89</v>
      </c>
      <c r="B11" s="40">
        <v>7</v>
      </c>
      <c r="C11" s="40"/>
      <c r="D11" s="44">
        <v>13559912</v>
      </c>
      <c r="F11" s="44">
        <v>12825391</v>
      </c>
      <c r="H11" s="44">
        <v>6322755</v>
      </c>
      <c r="J11" s="44">
        <f>2766257+171432+3800961</f>
        <v>6738650</v>
      </c>
    </row>
    <row r="12" spans="1:3" ht="21.75" customHeight="1">
      <c r="A12" s="48" t="s">
        <v>132</v>
      </c>
      <c r="B12" s="40"/>
      <c r="C12" s="40"/>
    </row>
    <row r="13" spans="1:10" ht="21.75" customHeight="1">
      <c r="A13" s="48" t="s">
        <v>179</v>
      </c>
      <c r="B13" s="40">
        <v>5</v>
      </c>
      <c r="C13" s="40"/>
      <c r="D13" s="44">
        <v>260276</v>
      </c>
      <c r="F13" s="44">
        <v>166749</v>
      </c>
      <c r="H13" s="44">
        <v>0</v>
      </c>
      <c r="J13" s="44">
        <v>0</v>
      </c>
    </row>
    <row r="14" spans="1:10" ht="21.75" customHeight="1">
      <c r="A14" s="42" t="s">
        <v>90</v>
      </c>
      <c r="B14" s="40">
        <v>5</v>
      </c>
      <c r="C14" s="40"/>
      <c r="D14" s="44">
        <v>0</v>
      </c>
      <c r="F14" s="44">
        <v>0</v>
      </c>
      <c r="H14" s="44">
        <v>12989751</v>
      </c>
      <c r="J14" s="44">
        <v>1870000</v>
      </c>
    </row>
    <row r="15" spans="1:3" ht="21.75" customHeight="1">
      <c r="A15" s="42" t="s">
        <v>209</v>
      </c>
      <c r="B15" s="40"/>
      <c r="C15" s="40"/>
    </row>
    <row r="16" spans="1:10" ht="21.75" customHeight="1">
      <c r="A16" s="42" t="s">
        <v>210</v>
      </c>
      <c r="B16" s="40">
        <v>5</v>
      </c>
      <c r="C16" s="40"/>
      <c r="D16" s="44">
        <v>0</v>
      </c>
      <c r="F16" s="44">
        <v>0</v>
      </c>
      <c r="H16" s="44">
        <v>990984</v>
      </c>
      <c r="J16" s="44">
        <v>758870</v>
      </c>
    </row>
    <row r="17" spans="1:10" ht="21.75" customHeight="1">
      <c r="A17" s="42" t="s">
        <v>5</v>
      </c>
      <c r="B17" s="40" t="s">
        <v>225</v>
      </c>
      <c r="C17" s="40"/>
      <c r="D17" s="44">
        <v>27112135</v>
      </c>
      <c r="F17" s="44">
        <v>26498278</v>
      </c>
      <c r="H17" s="44">
        <v>6708323</v>
      </c>
      <c r="J17" s="44">
        <v>8080179</v>
      </c>
    </row>
    <row r="18" spans="1:10" ht="21.75" customHeight="1">
      <c r="A18" s="42" t="s">
        <v>6</v>
      </c>
      <c r="B18" s="40"/>
      <c r="C18" s="40"/>
      <c r="D18" s="49">
        <v>1259290</v>
      </c>
      <c r="F18" s="49">
        <v>1140931</v>
      </c>
      <c r="H18" s="49">
        <v>249608</v>
      </c>
      <c r="J18" s="49">
        <v>290800</v>
      </c>
    </row>
    <row r="19" spans="1:10" ht="23.25" customHeight="1">
      <c r="A19" s="50" t="s">
        <v>7</v>
      </c>
      <c r="B19" s="40"/>
      <c r="C19" s="40"/>
      <c r="D19" s="51">
        <f>SUM(D10:D18)</f>
        <v>45652734</v>
      </c>
      <c r="E19" s="52"/>
      <c r="F19" s="51">
        <f>SUM(F10:F18)</f>
        <v>42358087</v>
      </c>
      <c r="G19" s="52"/>
      <c r="H19" s="51">
        <f>SUM(H10:H18)</f>
        <v>27845099</v>
      </c>
      <c r="I19" s="52"/>
      <c r="J19" s="51">
        <f>SUM(J10:J18)</f>
        <v>17888038</v>
      </c>
    </row>
    <row r="20" spans="1:3" ht="21.75" customHeight="1">
      <c r="A20" s="53"/>
      <c r="B20" s="40"/>
      <c r="C20" s="40"/>
    </row>
    <row r="21" spans="1:3" ht="23.25" customHeight="1">
      <c r="A21" s="47" t="s">
        <v>8</v>
      </c>
      <c r="B21" s="40"/>
      <c r="C21" s="40"/>
    </row>
    <row r="22" spans="1:10" ht="21.75" customHeight="1">
      <c r="A22" s="39" t="s">
        <v>223</v>
      </c>
      <c r="B22" s="40" t="s">
        <v>176</v>
      </c>
      <c r="C22" s="40"/>
      <c r="D22" s="44">
        <v>8433413</v>
      </c>
      <c r="F22" s="44">
        <v>7742425</v>
      </c>
      <c r="H22" s="44">
        <v>18264965</v>
      </c>
      <c r="J22" s="44">
        <v>18528006</v>
      </c>
    </row>
    <row r="23" spans="1:10" ht="21.75" customHeight="1">
      <c r="A23" s="42" t="s">
        <v>116</v>
      </c>
      <c r="B23" s="40">
        <v>10</v>
      </c>
      <c r="C23" s="40"/>
      <c r="D23" s="44">
        <f>1344030+17010</f>
        <v>1361040</v>
      </c>
      <c r="F23" s="44">
        <v>1443205</v>
      </c>
      <c r="H23" s="44">
        <v>115950</v>
      </c>
      <c r="J23" s="44">
        <v>97150</v>
      </c>
    </row>
    <row r="24" spans="1:3" ht="21.75" customHeight="1">
      <c r="A24" s="42" t="s">
        <v>180</v>
      </c>
      <c r="B24" s="40"/>
      <c r="C24" s="40"/>
    </row>
    <row r="25" spans="1:10" ht="21.75" customHeight="1">
      <c r="A25" s="42" t="s">
        <v>154</v>
      </c>
      <c r="B25" s="40">
        <v>5</v>
      </c>
      <c r="C25" s="40"/>
      <c r="D25" s="44">
        <v>520054</v>
      </c>
      <c r="F25" s="44">
        <v>833747</v>
      </c>
      <c r="H25" s="44">
        <v>0</v>
      </c>
      <c r="J25" s="44">
        <v>0</v>
      </c>
    </row>
    <row r="26" spans="1:10" ht="21.75" customHeight="1">
      <c r="A26" s="42" t="s">
        <v>100</v>
      </c>
      <c r="B26" s="40" t="s">
        <v>177</v>
      </c>
      <c r="C26" s="40"/>
      <c r="D26" s="44">
        <v>0</v>
      </c>
      <c r="F26" s="44">
        <v>0</v>
      </c>
      <c r="H26" s="44">
        <v>2640388</v>
      </c>
      <c r="J26" s="44">
        <v>416429</v>
      </c>
    </row>
    <row r="27" spans="1:10" ht="21.75" customHeight="1">
      <c r="A27" s="42" t="s">
        <v>60</v>
      </c>
      <c r="B27" s="40" t="s">
        <v>226</v>
      </c>
      <c r="C27" s="40"/>
      <c r="D27" s="44">
        <f>9113481+2323522+32796776</f>
        <v>44233779</v>
      </c>
      <c r="F27" s="44">
        <v>41789990</v>
      </c>
      <c r="H27" s="44">
        <f>1743778+1798468+14984013</f>
        <v>18526259</v>
      </c>
      <c r="J27" s="44">
        <v>18062081</v>
      </c>
    </row>
    <row r="28" spans="1:10" ht="21.75" customHeight="1">
      <c r="A28" s="42" t="s">
        <v>9</v>
      </c>
      <c r="B28" s="40">
        <v>12</v>
      </c>
      <c r="C28" s="40"/>
      <c r="D28" s="44">
        <f>-367777+82323+311852</f>
        <v>26398</v>
      </c>
      <c r="F28" s="44">
        <v>-251824</v>
      </c>
      <c r="H28" s="44">
        <v>26129</v>
      </c>
      <c r="J28" s="44">
        <v>20350</v>
      </c>
    </row>
    <row r="29" spans="1:10" ht="21.75" customHeight="1">
      <c r="A29" s="42" t="s">
        <v>10</v>
      </c>
      <c r="B29" s="40" t="s">
        <v>178</v>
      </c>
      <c r="C29" s="40"/>
      <c r="D29" s="44">
        <v>1913808</v>
      </c>
      <c r="F29" s="44">
        <v>1439519</v>
      </c>
      <c r="H29" s="44">
        <v>1060308</v>
      </c>
      <c r="J29" s="44">
        <v>1052814</v>
      </c>
    </row>
    <row r="30" spans="1:10" ht="21.75" customHeight="1">
      <c r="A30" s="42" t="s">
        <v>11</v>
      </c>
      <c r="B30" s="40"/>
      <c r="C30" s="40"/>
      <c r="D30" s="49">
        <f>155881+8002+240601</f>
        <v>404484</v>
      </c>
      <c r="F30" s="49">
        <v>379571</v>
      </c>
      <c r="H30" s="49">
        <f>21605+97252</f>
        <v>118857</v>
      </c>
      <c r="J30" s="49">
        <v>74943</v>
      </c>
    </row>
    <row r="31" spans="1:10" ht="23.25" customHeight="1">
      <c r="A31" s="50" t="s">
        <v>12</v>
      </c>
      <c r="B31" s="40"/>
      <c r="C31" s="40"/>
      <c r="D31" s="51">
        <f>SUM(D22:D30)</f>
        <v>56892976</v>
      </c>
      <c r="E31" s="52"/>
      <c r="F31" s="51">
        <f>SUM(F22:F30)</f>
        <v>53376633</v>
      </c>
      <c r="G31" s="52"/>
      <c r="H31" s="51">
        <f>SUM(H22:H30)</f>
        <v>40752856</v>
      </c>
      <c r="I31" s="52"/>
      <c r="J31" s="51">
        <f>SUM(J22:J30)</f>
        <v>38251773</v>
      </c>
    </row>
    <row r="32" spans="1:10" ht="32.25" customHeight="1" thickBot="1">
      <c r="A32" s="50" t="s">
        <v>13</v>
      </c>
      <c r="B32" s="40"/>
      <c r="C32" s="40"/>
      <c r="D32" s="54">
        <f>D19+D31</f>
        <v>102545710</v>
      </c>
      <c r="E32" s="52"/>
      <c r="F32" s="54">
        <f>F19+F31</f>
        <v>95734720</v>
      </c>
      <c r="G32" s="52"/>
      <c r="H32" s="54">
        <f>H19+H31</f>
        <v>68597955</v>
      </c>
      <c r="I32" s="52"/>
      <c r="J32" s="54">
        <f>J19+J31</f>
        <v>56139811</v>
      </c>
    </row>
    <row r="33" ht="23.25" customHeight="1" thickTop="1"/>
    <row r="34" spans="1:10" s="34" customFormat="1" ht="23.25" customHeight="1">
      <c r="A34" s="33" t="s">
        <v>86</v>
      </c>
      <c r="D34" s="35"/>
      <c r="E34" s="35"/>
      <c r="F34" s="35"/>
      <c r="G34" s="35"/>
      <c r="H34" s="35"/>
      <c r="I34" s="35"/>
      <c r="J34" s="35"/>
    </row>
    <row r="35" spans="1:10" s="34" customFormat="1" ht="23.25" customHeight="1">
      <c r="A35" s="33" t="s">
        <v>0</v>
      </c>
      <c r="D35" s="35"/>
      <c r="E35" s="35"/>
      <c r="F35" s="35"/>
      <c r="G35" s="35"/>
      <c r="H35" s="35"/>
      <c r="I35" s="35"/>
      <c r="J35" s="35"/>
    </row>
    <row r="36" spans="1:10" s="34" customFormat="1" ht="23.25" customHeight="1">
      <c r="A36" s="33" t="s">
        <v>79</v>
      </c>
      <c r="D36" s="35"/>
      <c r="E36" s="35"/>
      <c r="F36" s="35"/>
      <c r="G36" s="35"/>
      <c r="H36" s="35"/>
      <c r="I36" s="35"/>
      <c r="J36" s="35"/>
    </row>
    <row r="37" spans="1:10" s="34" customFormat="1" ht="23.25" customHeight="1">
      <c r="A37" s="33"/>
      <c r="D37" s="35"/>
      <c r="E37" s="35"/>
      <c r="F37" s="35"/>
      <c r="G37" s="35"/>
      <c r="H37" s="35"/>
      <c r="I37" s="35"/>
      <c r="J37" s="35"/>
    </row>
    <row r="38" spans="1:10" ht="23.25" customHeight="1">
      <c r="A38" s="46"/>
      <c r="B38" s="37"/>
      <c r="C38" s="37"/>
      <c r="D38" s="127" t="s">
        <v>87</v>
      </c>
      <c r="E38" s="127"/>
      <c r="F38" s="127"/>
      <c r="G38" s="38"/>
      <c r="H38" s="127" t="s">
        <v>68</v>
      </c>
      <c r="I38" s="127"/>
      <c r="J38" s="127"/>
    </row>
    <row r="39" spans="1:10" ht="23.25" customHeight="1">
      <c r="A39" s="33" t="s">
        <v>14</v>
      </c>
      <c r="B39" s="40" t="s">
        <v>2</v>
      </c>
      <c r="C39" s="55"/>
      <c r="D39" s="41">
        <v>2550</v>
      </c>
      <c r="E39" s="41"/>
      <c r="F39" s="41">
        <v>2549</v>
      </c>
      <c r="G39" s="41"/>
      <c r="H39" s="41">
        <v>2550</v>
      </c>
      <c r="I39" s="41"/>
      <c r="J39" s="41">
        <v>2549</v>
      </c>
    </row>
    <row r="40" spans="1:10" ht="23.25" customHeight="1">
      <c r="A40" s="56"/>
      <c r="C40" s="40"/>
      <c r="D40" s="43"/>
      <c r="E40" s="43"/>
      <c r="F40" s="43"/>
      <c r="G40" s="43"/>
      <c r="H40" s="43"/>
      <c r="I40" s="43"/>
      <c r="J40" s="45" t="s">
        <v>174</v>
      </c>
    </row>
    <row r="41" spans="1:10" ht="23.25" customHeight="1">
      <c r="A41" s="56"/>
      <c r="C41" s="40"/>
      <c r="D41" s="126" t="s">
        <v>88</v>
      </c>
      <c r="E41" s="126"/>
      <c r="F41" s="126"/>
      <c r="G41" s="126"/>
      <c r="H41" s="126"/>
      <c r="I41" s="126"/>
      <c r="J41" s="126"/>
    </row>
    <row r="42" spans="1:3" ht="23.25" customHeight="1">
      <c r="A42" s="47" t="s">
        <v>15</v>
      </c>
      <c r="B42" s="55"/>
      <c r="C42" s="55"/>
    </row>
    <row r="43" spans="1:3" ht="21.75" customHeight="1">
      <c r="A43" s="42" t="s">
        <v>182</v>
      </c>
      <c r="B43" s="40"/>
      <c r="C43" s="40"/>
    </row>
    <row r="44" spans="1:10" ht="21.75" customHeight="1">
      <c r="A44" s="42" t="s">
        <v>71</v>
      </c>
      <c r="B44" s="40">
        <v>14</v>
      </c>
      <c r="C44" s="40"/>
      <c r="D44" s="44">
        <f>20444759+4026449</f>
        <v>24471208</v>
      </c>
      <c r="F44" s="44">
        <v>21925141</v>
      </c>
      <c r="H44" s="44">
        <f>3854485+4026449</f>
        <v>7880934</v>
      </c>
      <c r="J44" s="44">
        <v>7776719</v>
      </c>
    </row>
    <row r="45" spans="1:10" ht="21.75" customHeight="1">
      <c r="A45" s="42" t="s">
        <v>92</v>
      </c>
      <c r="B45" s="40">
        <v>15</v>
      </c>
      <c r="C45" s="40"/>
      <c r="D45" s="44">
        <f>881245+7085525</f>
        <v>7966770</v>
      </c>
      <c r="F45" s="44">
        <v>6886260</v>
      </c>
      <c r="H45" s="44">
        <f>576190+2005433</f>
        <v>2581623</v>
      </c>
      <c r="J45" s="44">
        <f>554430+345290+1586821</f>
        <v>2486541</v>
      </c>
    </row>
    <row r="46" spans="1:10" ht="21.75" customHeight="1">
      <c r="A46" s="42" t="s">
        <v>183</v>
      </c>
      <c r="B46" s="40" t="s">
        <v>181</v>
      </c>
      <c r="C46" s="40"/>
      <c r="D46" s="114" t="s">
        <v>233</v>
      </c>
      <c r="F46" s="114" t="s">
        <v>233</v>
      </c>
      <c r="H46" s="44">
        <v>111000</v>
      </c>
      <c r="J46" s="114" t="s">
        <v>233</v>
      </c>
    </row>
    <row r="47" spans="1:10" ht="21.75" customHeight="1">
      <c r="A47" s="42" t="s">
        <v>184</v>
      </c>
      <c r="D47" s="39"/>
      <c r="E47" s="39"/>
      <c r="F47" s="39"/>
      <c r="G47" s="39"/>
      <c r="H47" s="39"/>
      <c r="I47" s="39"/>
      <c r="J47" s="39"/>
    </row>
    <row r="48" spans="1:10" ht="21.75" customHeight="1">
      <c r="A48" s="42" t="s">
        <v>91</v>
      </c>
      <c r="B48" s="40">
        <v>14</v>
      </c>
      <c r="C48" s="40"/>
      <c r="D48" s="44">
        <v>2663753</v>
      </c>
      <c r="F48" s="44">
        <v>4807808</v>
      </c>
      <c r="H48" s="44">
        <v>2002876</v>
      </c>
      <c r="J48" s="44">
        <v>4314128</v>
      </c>
    </row>
    <row r="49" spans="1:10" ht="21.75" customHeight="1">
      <c r="A49" s="42" t="s">
        <v>219</v>
      </c>
      <c r="B49" s="40"/>
      <c r="C49" s="40"/>
      <c r="D49" s="44">
        <v>797634</v>
      </c>
      <c r="F49" s="44">
        <v>836355</v>
      </c>
      <c r="H49" s="44">
        <v>128010</v>
      </c>
      <c r="J49" s="44">
        <v>161352</v>
      </c>
    </row>
    <row r="50" spans="1:10" ht="21.75" customHeight="1">
      <c r="A50" s="42" t="s">
        <v>61</v>
      </c>
      <c r="B50" s="40"/>
      <c r="C50" s="40"/>
      <c r="D50" s="44">
        <v>135564</v>
      </c>
      <c r="F50" s="44">
        <v>437668</v>
      </c>
      <c r="H50" s="114" t="s">
        <v>233</v>
      </c>
      <c r="J50" s="114" t="s">
        <v>233</v>
      </c>
    </row>
    <row r="51" spans="1:10" ht="21.75" customHeight="1">
      <c r="A51" s="42" t="s">
        <v>16</v>
      </c>
      <c r="B51" s="40">
        <v>25</v>
      </c>
      <c r="C51" s="40"/>
      <c r="D51" s="49">
        <v>1901635</v>
      </c>
      <c r="F51" s="49">
        <v>1656639</v>
      </c>
      <c r="H51" s="49">
        <v>486244</v>
      </c>
      <c r="J51" s="49">
        <v>541996</v>
      </c>
    </row>
    <row r="52" spans="1:10" ht="23.25" customHeight="1">
      <c r="A52" s="50" t="s">
        <v>17</v>
      </c>
      <c r="B52" s="40"/>
      <c r="C52" s="40"/>
      <c r="D52" s="51">
        <f>SUM(D44:D51)</f>
        <v>37936564</v>
      </c>
      <c r="E52" s="52"/>
      <c r="F52" s="51">
        <f>SUM(F44:F51)</f>
        <v>36549871</v>
      </c>
      <c r="G52" s="52"/>
      <c r="H52" s="51">
        <f>SUM(H44:H51)</f>
        <v>13190687</v>
      </c>
      <c r="I52" s="52"/>
      <c r="J52" s="51">
        <f>SUM(J44:J51)</f>
        <v>15280736</v>
      </c>
    </row>
    <row r="53" spans="2:3" ht="21.75" customHeight="1">
      <c r="B53" s="40"/>
      <c r="C53" s="40"/>
    </row>
    <row r="54" spans="1:3" ht="23.25" customHeight="1">
      <c r="A54" s="47" t="s">
        <v>18</v>
      </c>
      <c r="B54" s="40"/>
      <c r="C54" s="40"/>
    </row>
    <row r="55" spans="1:10" ht="23.25" customHeight="1">
      <c r="A55" s="36" t="s">
        <v>93</v>
      </c>
      <c r="B55" s="40">
        <v>14</v>
      </c>
      <c r="C55" s="40"/>
      <c r="D55" s="44">
        <v>17143267</v>
      </c>
      <c r="F55" s="44">
        <v>13484647</v>
      </c>
      <c r="H55" s="44">
        <v>16500337</v>
      </c>
      <c r="J55" s="44">
        <v>12503404</v>
      </c>
    </row>
    <row r="56" spans="1:10" ht="23.25" customHeight="1">
      <c r="A56" s="42" t="s">
        <v>229</v>
      </c>
      <c r="B56" s="40" t="s">
        <v>175</v>
      </c>
      <c r="C56" s="40"/>
      <c r="D56" s="49">
        <f>930546-D59</f>
        <v>531569</v>
      </c>
      <c r="F56" s="49">
        <v>346111</v>
      </c>
      <c r="H56" s="49">
        <v>41227</v>
      </c>
      <c r="J56" s="49">
        <v>15308</v>
      </c>
    </row>
    <row r="57" spans="1:10" ht="21.75" customHeight="1">
      <c r="A57" s="42" t="s">
        <v>19</v>
      </c>
      <c r="B57" s="40" t="s">
        <v>178</v>
      </c>
      <c r="C57" s="40"/>
      <c r="D57" s="44">
        <v>2320370</v>
      </c>
      <c r="F57" s="44">
        <v>2275104</v>
      </c>
      <c r="H57" s="44">
        <v>158444</v>
      </c>
      <c r="J57" s="44">
        <v>240731</v>
      </c>
    </row>
    <row r="58" spans="1:10" ht="21.75" customHeight="1">
      <c r="A58" s="42" t="s">
        <v>185</v>
      </c>
      <c r="D58" s="39"/>
      <c r="E58" s="39"/>
      <c r="F58" s="39"/>
      <c r="G58" s="39"/>
      <c r="H58" s="39"/>
      <c r="I58" s="39"/>
      <c r="J58" s="39"/>
    </row>
    <row r="59" spans="1:10" ht="21.75" customHeight="1">
      <c r="A59" s="42" t="s">
        <v>186</v>
      </c>
      <c r="B59" s="40">
        <v>5</v>
      </c>
      <c r="C59" s="40"/>
      <c r="D59" s="44">
        <v>398977</v>
      </c>
      <c r="F59" s="44">
        <v>398977</v>
      </c>
      <c r="H59" s="114" t="s">
        <v>233</v>
      </c>
      <c r="J59" s="114" t="s">
        <v>233</v>
      </c>
    </row>
    <row r="60" spans="1:10" ht="23.25" customHeight="1">
      <c r="A60" s="50" t="s">
        <v>20</v>
      </c>
      <c r="B60" s="40"/>
      <c r="C60" s="40"/>
      <c r="D60" s="51">
        <f>SUM(D55:D59)</f>
        <v>20394183</v>
      </c>
      <c r="E60" s="52"/>
      <c r="F60" s="51">
        <f>SUM(F55:F59)</f>
        <v>16504839</v>
      </c>
      <c r="G60" s="52"/>
      <c r="H60" s="51">
        <f>SUM(H55:H59)</f>
        <v>16700008</v>
      </c>
      <c r="I60" s="52"/>
      <c r="J60" s="51">
        <f>SUM(J55:J59)</f>
        <v>12759443</v>
      </c>
    </row>
    <row r="61" spans="1:10" ht="23.25" customHeight="1">
      <c r="A61" s="50" t="s">
        <v>21</v>
      </c>
      <c r="B61" s="40"/>
      <c r="C61" s="40"/>
      <c r="D61" s="51">
        <f>D52+D60</f>
        <v>58330747</v>
      </c>
      <c r="E61" s="52"/>
      <c r="F61" s="51">
        <f>F52+F60</f>
        <v>53054710</v>
      </c>
      <c r="G61" s="52"/>
      <c r="H61" s="51">
        <f>H52+H60</f>
        <v>29890695</v>
      </c>
      <c r="I61" s="52"/>
      <c r="J61" s="51">
        <f>J52+J60</f>
        <v>28040179</v>
      </c>
    </row>
    <row r="62" spans="1:10" ht="23.25" customHeight="1">
      <c r="A62" s="50"/>
      <c r="B62" s="40"/>
      <c r="C62" s="40"/>
      <c r="D62" s="57"/>
      <c r="E62" s="52"/>
      <c r="F62" s="57"/>
      <c r="G62" s="52"/>
      <c r="H62" s="57"/>
      <c r="I62" s="52"/>
      <c r="J62" s="57"/>
    </row>
    <row r="63" spans="1:10" s="34" customFormat="1" ht="23.25" customHeight="1">
      <c r="A63" s="33" t="s">
        <v>86</v>
      </c>
      <c r="D63" s="35"/>
      <c r="E63" s="35"/>
      <c r="F63" s="35"/>
      <c r="G63" s="35"/>
      <c r="H63" s="35"/>
      <c r="I63" s="35"/>
      <c r="J63" s="35"/>
    </row>
    <row r="64" spans="1:10" s="34" customFormat="1" ht="23.25" customHeight="1">
      <c r="A64" s="33" t="s">
        <v>0</v>
      </c>
      <c r="D64" s="35"/>
      <c r="E64" s="35"/>
      <c r="F64" s="35"/>
      <c r="G64" s="35"/>
      <c r="H64" s="35"/>
      <c r="I64" s="35"/>
      <c r="J64" s="35"/>
    </row>
    <row r="65" spans="1:10" s="34" customFormat="1" ht="23.25" customHeight="1">
      <c r="A65" s="33" t="s">
        <v>79</v>
      </c>
      <c r="D65" s="35"/>
      <c r="E65" s="35"/>
      <c r="F65" s="35"/>
      <c r="G65" s="35"/>
      <c r="H65" s="35"/>
      <c r="I65" s="35"/>
      <c r="J65" s="35"/>
    </row>
    <row r="66" spans="1:10" s="34" customFormat="1" ht="23.25" customHeight="1">
      <c r="A66" s="33"/>
      <c r="D66" s="35"/>
      <c r="E66" s="35"/>
      <c r="F66" s="35"/>
      <c r="G66" s="35"/>
      <c r="H66" s="35"/>
      <c r="I66" s="35"/>
      <c r="J66" s="35"/>
    </row>
    <row r="67" spans="1:10" ht="23.25" customHeight="1">
      <c r="A67" s="46"/>
      <c r="B67" s="37"/>
      <c r="C67" s="37"/>
      <c r="D67" s="127" t="s">
        <v>87</v>
      </c>
      <c r="E67" s="127"/>
      <c r="F67" s="127"/>
      <c r="G67" s="38"/>
      <c r="H67" s="127" t="s">
        <v>69</v>
      </c>
      <c r="I67" s="127"/>
      <c r="J67" s="127"/>
    </row>
    <row r="68" spans="1:10" ht="23.25" customHeight="1">
      <c r="A68" s="33" t="s">
        <v>56</v>
      </c>
      <c r="B68" s="40" t="s">
        <v>2</v>
      </c>
      <c r="C68" s="40"/>
      <c r="D68" s="41">
        <v>2550</v>
      </c>
      <c r="E68" s="41"/>
      <c r="F68" s="41">
        <v>2549</v>
      </c>
      <c r="G68" s="41"/>
      <c r="H68" s="41">
        <v>2550</v>
      </c>
      <c r="I68" s="41"/>
      <c r="J68" s="41">
        <v>2549</v>
      </c>
    </row>
    <row r="69" spans="1:10" s="34" customFormat="1" ht="23.25" customHeight="1">
      <c r="A69" s="46"/>
      <c r="B69" s="37"/>
      <c r="C69" s="37"/>
      <c r="D69" s="45"/>
      <c r="E69" s="45"/>
      <c r="F69" s="45"/>
      <c r="G69" s="45"/>
      <c r="H69" s="45"/>
      <c r="I69" s="45"/>
      <c r="J69" s="45" t="s">
        <v>174</v>
      </c>
    </row>
    <row r="70" spans="1:10" ht="23.25" customHeight="1">
      <c r="A70" s="36"/>
      <c r="B70" s="40"/>
      <c r="C70" s="40"/>
      <c r="D70" s="126" t="s">
        <v>88</v>
      </c>
      <c r="E70" s="126"/>
      <c r="F70" s="126"/>
      <c r="G70" s="126"/>
      <c r="H70" s="126"/>
      <c r="I70" s="126"/>
      <c r="J70" s="126"/>
    </row>
    <row r="71" spans="1:3" ht="23.25" customHeight="1">
      <c r="A71" s="47" t="s">
        <v>22</v>
      </c>
      <c r="B71" s="40"/>
      <c r="C71" s="40"/>
    </row>
    <row r="72" spans="1:3" ht="21.75" customHeight="1">
      <c r="A72" s="42" t="s">
        <v>23</v>
      </c>
      <c r="B72" s="40">
        <v>16</v>
      </c>
      <c r="C72" s="40"/>
    </row>
    <row r="73" spans="1:10" ht="21.75" customHeight="1" thickBot="1">
      <c r="A73" s="42" t="s">
        <v>72</v>
      </c>
      <c r="B73" s="40"/>
      <c r="C73" s="40"/>
      <c r="D73" s="58">
        <v>8206664</v>
      </c>
      <c r="F73" s="58">
        <v>8206664</v>
      </c>
      <c r="H73" s="58">
        <v>8206664</v>
      </c>
      <c r="J73" s="58">
        <v>8206664</v>
      </c>
    </row>
    <row r="74" spans="1:10" ht="21.75" customHeight="1" thickTop="1">
      <c r="A74" s="42" t="s">
        <v>73</v>
      </c>
      <c r="B74" s="40"/>
      <c r="C74" s="40"/>
      <c r="D74" s="44">
        <v>7519938</v>
      </c>
      <c r="F74" s="44">
        <v>7519938</v>
      </c>
      <c r="H74" s="44">
        <v>7519938</v>
      </c>
      <c r="J74" s="44">
        <v>7519938</v>
      </c>
    </row>
    <row r="75" spans="1:3" ht="21.75" customHeight="1">
      <c r="A75" s="42" t="s">
        <v>67</v>
      </c>
      <c r="B75" s="40" t="s">
        <v>187</v>
      </c>
      <c r="C75" s="40"/>
    </row>
    <row r="76" spans="1:10" ht="21.75" customHeight="1">
      <c r="A76" s="42" t="s">
        <v>74</v>
      </c>
      <c r="B76" s="40"/>
      <c r="C76" s="40"/>
      <c r="D76" s="44">
        <v>16436492</v>
      </c>
      <c r="F76" s="44">
        <v>16436492</v>
      </c>
      <c r="H76" s="44">
        <v>16478865</v>
      </c>
      <c r="J76" s="44">
        <v>16478865</v>
      </c>
    </row>
    <row r="77" spans="1:10" ht="21.75" customHeight="1">
      <c r="A77" s="42" t="s">
        <v>75</v>
      </c>
      <c r="B77" s="40"/>
      <c r="C77" s="40"/>
      <c r="D77" s="44">
        <v>-193249</v>
      </c>
      <c r="F77" s="44">
        <v>-636798</v>
      </c>
      <c r="H77" s="114" t="s">
        <v>233</v>
      </c>
      <c r="J77" s="114" t="s">
        <v>233</v>
      </c>
    </row>
    <row r="78" spans="1:3" ht="21.75" customHeight="1">
      <c r="A78" s="42" t="s">
        <v>133</v>
      </c>
      <c r="B78" s="40"/>
      <c r="C78" s="40"/>
    </row>
    <row r="79" spans="1:10" ht="21.75" customHeight="1">
      <c r="A79" s="42" t="s">
        <v>129</v>
      </c>
      <c r="B79" s="40"/>
      <c r="C79" s="40"/>
      <c r="D79" s="44">
        <v>2135301</v>
      </c>
      <c r="F79" s="44">
        <v>2135301</v>
      </c>
      <c r="H79" s="44">
        <v>600629</v>
      </c>
      <c r="J79" s="44">
        <v>759512</v>
      </c>
    </row>
    <row r="80" spans="1:10" ht="21.75" customHeight="1">
      <c r="A80" s="42" t="s">
        <v>190</v>
      </c>
      <c r="B80" s="40"/>
      <c r="C80" s="40"/>
      <c r="D80" s="39"/>
      <c r="E80" s="39"/>
      <c r="F80" s="39"/>
      <c r="G80" s="39"/>
      <c r="H80" s="39"/>
      <c r="I80" s="39"/>
      <c r="J80" s="39"/>
    </row>
    <row r="81" spans="1:10" ht="21.75" customHeight="1">
      <c r="A81" s="42" t="s">
        <v>211</v>
      </c>
      <c r="B81" s="40"/>
      <c r="C81" s="40"/>
      <c r="D81" s="44">
        <v>-177159</v>
      </c>
      <c r="F81" s="44">
        <v>-130125</v>
      </c>
      <c r="H81" s="44">
        <v>-241082</v>
      </c>
      <c r="J81" s="44">
        <v>-221482</v>
      </c>
    </row>
    <row r="82" spans="1:10" ht="21.75" customHeight="1">
      <c r="A82" s="42" t="s">
        <v>96</v>
      </c>
      <c r="B82" s="40"/>
      <c r="C82" s="40"/>
      <c r="D82" s="44">
        <v>215493</v>
      </c>
      <c r="F82" s="44">
        <v>208805</v>
      </c>
      <c r="H82" s="114" t="s">
        <v>233</v>
      </c>
      <c r="J82" s="114" t="s">
        <v>233</v>
      </c>
    </row>
    <row r="83" spans="1:3" ht="21.75" customHeight="1">
      <c r="A83" s="42" t="s">
        <v>94</v>
      </c>
      <c r="B83" s="40"/>
      <c r="C83" s="40"/>
    </row>
    <row r="84" spans="1:3" ht="21.75" customHeight="1">
      <c r="A84" s="42" t="s">
        <v>76</v>
      </c>
      <c r="B84" s="40"/>
      <c r="C84" s="40"/>
    </row>
    <row r="85" spans="1:10" ht="21.75" customHeight="1">
      <c r="A85" s="42" t="s">
        <v>70</v>
      </c>
      <c r="B85" s="40">
        <v>17</v>
      </c>
      <c r="C85" s="40"/>
      <c r="D85" s="44">
        <v>820666</v>
      </c>
      <c r="F85" s="44">
        <v>820666</v>
      </c>
      <c r="H85" s="44">
        <v>820666</v>
      </c>
      <c r="J85" s="44">
        <v>820666</v>
      </c>
    </row>
    <row r="86" spans="1:10" ht="21.75" customHeight="1">
      <c r="A86" s="42" t="s">
        <v>95</v>
      </c>
      <c r="B86" s="40">
        <v>25</v>
      </c>
      <c r="C86" s="40"/>
      <c r="D86" s="59">
        <v>17636127</v>
      </c>
      <c r="F86" s="59">
        <v>16504817</v>
      </c>
      <c r="H86" s="59">
        <v>13528244</v>
      </c>
      <c r="J86" s="59">
        <v>2742133</v>
      </c>
    </row>
    <row r="87" spans="1:10" ht="23.25" customHeight="1">
      <c r="A87" s="50" t="s">
        <v>24</v>
      </c>
      <c r="B87" s="40"/>
      <c r="C87" s="40"/>
      <c r="D87" s="52">
        <f>SUM(D74:D86)</f>
        <v>44393609</v>
      </c>
      <c r="E87" s="52"/>
      <c r="F87" s="52">
        <f>SUM(F74:F86)</f>
        <v>42859096</v>
      </c>
      <c r="G87" s="52"/>
      <c r="H87" s="52">
        <f>SUM(H74:H86)</f>
        <v>38707260</v>
      </c>
      <c r="I87" s="52"/>
      <c r="J87" s="52">
        <f>SUM(J74:J86)</f>
        <v>28099632</v>
      </c>
    </row>
    <row r="88" spans="1:3" ht="23.25" customHeight="1">
      <c r="A88" s="60" t="s">
        <v>188</v>
      </c>
      <c r="B88" s="40"/>
      <c r="C88" s="40"/>
    </row>
    <row r="89" spans="1:10" ht="23.25" customHeight="1">
      <c r="A89" s="42" t="s">
        <v>189</v>
      </c>
      <c r="B89" s="40"/>
      <c r="C89" s="40"/>
      <c r="D89" s="59">
        <v>-720700</v>
      </c>
      <c r="F89" s="59">
        <v>-720700</v>
      </c>
      <c r="H89" s="115" t="s">
        <v>233</v>
      </c>
      <c r="J89" s="115" t="s">
        <v>233</v>
      </c>
    </row>
    <row r="90" spans="1:10" s="62" customFormat="1" ht="23.25" customHeight="1">
      <c r="A90" s="50" t="s">
        <v>97</v>
      </c>
      <c r="B90" s="61"/>
      <c r="C90" s="61"/>
      <c r="D90" s="52">
        <f>SUM(D87:D89)</f>
        <v>43672909</v>
      </c>
      <c r="E90" s="52"/>
      <c r="F90" s="52">
        <f>SUM(F87:F89)</f>
        <v>42138396</v>
      </c>
      <c r="G90" s="52"/>
      <c r="H90" s="52">
        <f>SUM(H87:H89)</f>
        <v>38707260</v>
      </c>
      <c r="I90" s="52"/>
      <c r="J90" s="52">
        <f>SUM(J87:J89)</f>
        <v>28099632</v>
      </c>
    </row>
    <row r="91" spans="1:10" ht="21.75" customHeight="1">
      <c r="A91" s="42" t="s">
        <v>25</v>
      </c>
      <c r="B91" s="40"/>
      <c r="C91" s="40"/>
      <c r="D91" s="59">
        <v>542054</v>
      </c>
      <c r="F91" s="59">
        <v>541614</v>
      </c>
      <c r="H91" s="115" t="s">
        <v>233</v>
      </c>
      <c r="J91" s="115" t="s">
        <v>233</v>
      </c>
    </row>
    <row r="92" spans="1:10" ht="23.25" customHeight="1">
      <c r="A92" s="50" t="s">
        <v>26</v>
      </c>
      <c r="B92" s="40"/>
      <c r="C92" s="40"/>
      <c r="D92" s="63">
        <f>SUM(D90:D91)</f>
        <v>44214963</v>
      </c>
      <c r="E92" s="52"/>
      <c r="F92" s="63">
        <f>SUM(F90:F91)</f>
        <v>42680010</v>
      </c>
      <c r="G92" s="52"/>
      <c r="H92" s="63">
        <f>SUM(H90:H91)</f>
        <v>38707260</v>
      </c>
      <c r="I92" s="52"/>
      <c r="J92" s="63">
        <f>SUM(J90:J91)</f>
        <v>28099632</v>
      </c>
    </row>
    <row r="93" spans="1:10" ht="32.25" customHeight="1" thickBot="1">
      <c r="A93" s="50" t="s">
        <v>27</v>
      </c>
      <c r="B93" s="40"/>
      <c r="C93" s="40"/>
      <c r="D93" s="54">
        <f>D61+D92</f>
        <v>102545710</v>
      </c>
      <c r="E93" s="52"/>
      <c r="F93" s="54">
        <f>F61+F92</f>
        <v>95734720</v>
      </c>
      <c r="G93" s="52"/>
      <c r="H93" s="54">
        <f>H61+H92</f>
        <v>68597955</v>
      </c>
      <c r="I93" s="52"/>
      <c r="J93" s="54">
        <f>J61+J92</f>
        <v>56139811</v>
      </c>
    </row>
    <row r="94" spans="1:10" ht="23.25" customHeight="1" thickTop="1">
      <c r="A94" s="50"/>
      <c r="B94" s="40"/>
      <c r="C94" s="40"/>
      <c r="D94" s="57"/>
      <c r="E94" s="52"/>
      <c r="F94" s="57"/>
      <c r="G94" s="52"/>
      <c r="H94" s="57"/>
      <c r="I94" s="52"/>
      <c r="J94" s="57"/>
    </row>
    <row r="95" spans="1:10" ht="23.25" customHeight="1">
      <c r="A95" s="33" t="s">
        <v>86</v>
      </c>
      <c r="B95" s="37"/>
      <c r="C95" s="37"/>
      <c r="D95" s="38"/>
      <c r="E95" s="38"/>
      <c r="F95" s="38"/>
      <c r="G95" s="38"/>
      <c r="H95" s="38"/>
      <c r="I95" s="38"/>
      <c r="J95" s="38"/>
    </row>
    <row r="96" spans="1:10" ht="23.25" customHeight="1">
      <c r="A96" s="33" t="s">
        <v>57</v>
      </c>
      <c r="B96" s="37"/>
      <c r="C96" s="37"/>
      <c r="D96" s="38"/>
      <c r="E96" s="38"/>
      <c r="F96" s="38"/>
      <c r="G96" s="38"/>
      <c r="H96" s="38"/>
      <c r="I96" s="38"/>
      <c r="J96" s="38"/>
    </row>
    <row r="97" spans="1:10" ht="23.25" customHeight="1">
      <c r="A97" s="128" t="s">
        <v>80</v>
      </c>
      <c r="B97" s="128"/>
      <c r="C97" s="128"/>
      <c r="D97" s="128"/>
      <c r="E97" s="128"/>
      <c r="F97" s="128"/>
      <c r="G97" s="38"/>
      <c r="H97" s="38"/>
      <c r="I97" s="38"/>
      <c r="J97" s="38"/>
    </row>
    <row r="98" spans="1:10" ht="23.25" customHeight="1">
      <c r="A98" s="36"/>
      <c r="B98" s="37"/>
      <c r="C98" s="37"/>
      <c r="D98" s="127" t="s">
        <v>87</v>
      </c>
      <c r="E98" s="127"/>
      <c r="F98" s="127"/>
      <c r="G98" s="38"/>
      <c r="H98" s="127" t="s">
        <v>68</v>
      </c>
      <c r="I98" s="127"/>
      <c r="J98" s="127"/>
    </row>
    <row r="99" spans="2:10" ht="23.25" customHeight="1">
      <c r="B99" s="40" t="s">
        <v>2</v>
      </c>
      <c r="C99" s="40"/>
      <c r="D99" s="41">
        <v>2550</v>
      </c>
      <c r="E99" s="41"/>
      <c r="F99" s="41">
        <v>2549</v>
      </c>
      <c r="G99" s="41"/>
      <c r="H99" s="41">
        <v>2550</v>
      </c>
      <c r="I99" s="41"/>
      <c r="J99" s="41">
        <v>2549</v>
      </c>
    </row>
    <row r="100" spans="3:10" ht="23.25" customHeight="1">
      <c r="C100" s="40"/>
      <c r="D100" s="43"/>
      <c r="E100" s="43"/>
      <c r="F100" s="43"/>
      <c r="G100" s="43"/>
      <c r="H100" s="43"/>
      <c r="I100" s="43"/>
      <c r="J100" s="45" t="s">
        <v>174</v>
      </c>
    </row>
    <row r="101" spans="1:10" ht="23.25" customHeight="1">
      <c r="A101" s="64"/>
      <c r="B101" s="40"/>
      <c r="C101" s="40"/>
      <c r="D101" s="126" t="s">
        <v>88</v>
      </c>
      <c r="E101" s="126"/>
      <c r="F101" s="126"/>
      <c r="G101" s="126"/>
      <c r="H101" s="126"/>
      <c r="I101" s="126"/>
      <c r="J101" s="126"/>
    </row>
    <row r="102" spans="1:3" ht="23.25" customHeight="1">
      <c r="A102" s="47" t="s">
        <v>28</v>
      </c>
      <c r="B102" s="40">
        <v>5</v>
      </c>
      <c r="C102" s="40"/>
    </row>
    <row r="103" spans="1:10" ht="21.75" customHeight="1">
      <c r="A103" s="42" t="s">
        <v>224</v>
      </c>
      <c r="B103" s="40"/>
      <c r="C103" s="40"/>
      <c r="D103" s="44">
        <v>134808889</v>
      </c>
      <c r="F103" s="44">
        <v>124930912</v>
      </c>
      <c r="H103" s="44">
        <v>49484552</v>
      </c>
      <c r="J103" s="44">
        <v>48809579</v>
      </c>
    </row>
    <row r="104" spans="1:10" ht="21.75" customHeight="1">
      <c r="A104" s="42" t="s">
        <v>29</v>
      </c>
      <c r="B104" s="40"/>
      <c r="C104" s="40"/>
      <c r="D104" s="44">
        <v>112529</v>
      </c>
      <c r="F104" s="44">
        <v>80473</v>
      </c>
      <c r="H104" s="44">
        <v>856134</v>
      </c>
      <c r="J104" s="44">
        <v>180967</v>
      </c>
    </row>
    <row r="105" spans="1:10" ht="21.75" customHeight="1">
      <c r="A105" s="42" t="s">
        <v>120</v>
      </c>
      <c r="B105" s="40">
        <v>25</v>
      </c>
      <c r="C105" s="40"/>
      <c r="D105" s="44">
        <v>21214</v>
      </c>
      <c r="F105" s="113">
        <v>16708</v>
      </c>
      <c r="H105" s="44">
        <v>10550891</v>
      </c>
      <c r="J105" s="44">
        <v>2426581</v>
      </c>
    </row>
    <row r="106" spans="1:10" ht="21.75" customHeight="1">
      <c r="A106" s="42" t="s">
        <v>115</v>
      </c>
      <c r="B106" s="40"/>
      <c r="C106" s="40"/>
      <c r="D106" s="44">
        <v>267738</v>
      </c>
      <c r="F106" s="44">
        <v>494084</v>
      </c>
      <c r="H106" s="44">
        <v>74318</v>
      </c>
      <c r="J106" s="44">
        <v>148346</v>
      </c>
    </row>
    <row r="107" spans="1:10" ht="21.75" customHeight="1">
      <c r="A107" s="42" t="s">
        <v>30</v>
      </c>
      <c r="B107" s="40"/>
      <c r="C107" s="40"/>
      <c r="D107" s="44">
        <v>1492094</v>
      </c>
      <c r="F107" s="44">
        <v>1250289</v>
      </c>
      <c r="H107" s="44">
        <v>564624</v>
      </c>
      <c r="J107" s="44">
        <v>345396</v>
      </c>
    </row>
    <row r="108" spans="1:3" ht="21.75" customHeight="1">
      <c r="A108" s="42" t="s">
        <v>134</v>
      </c>
      <c r="B108" s="40"/>
      <c r="C108" s="40"/>
    </row>
    <row r="109" spans="1:10" ht="21.75" customHeight="1">
      <c r="A109" s="42" t="s">
        <v>135</v>
      </c>
      <c r="B109" s="40">
        <v>25</v>
      </c>
      <c r="C109" s="40"/>
      <c r="D109" s="49">
        <v>958766</v>
      </c>
      <c r="F109" s="25">
        <v>762567</v>
      </c>
      <c r="H109" s="116" t="s">
        <v>233</v>
      </c>
      <c r="I109" s="43"/>
      <c r="J109" s="116" t="s">
        <v>233</v>
      </c>
    </row>
    <row r="110" spans="1:10" ht="23.25" customHeight="1">
      <c r="A110" s="50" t="s">
        <v>31</v>
      </c>
      <c r="B110" s="40"/>
      <c r="C110" s="40"/>
      <c r="D110" s="51">
        <f>SUM(D103:D109)</f>
        <v>137661230</v>
      </c>
      <c r="E110" s="52"/>
      <c r="F110" s="51">
        <f>SUM(F103:F109)</f>
        <v>127535033</v>
      </c>
      <c r="G110" s="52"/>
      <c r="H110" s="51">
        <f>SUM(H103:H109)</f>
        <v>61530519</v>
      </c>
      <c r="I110" s="52"/>
      <c r="J110" s="51">
        <f>SUM(J103:J109)</f>
        <v>51910869</v>
      </c>
    </row>
    <row r="111" spans="1:3" ht="13.5" customHeight="1">
      <c r="A111" s="53"/>
      <c r="B111" s="40"/>
      <c r="C111" s="40"/>
    </row>
    <row r="112" spans="1:3" ht="23.25" customHeight="1">
      <c r="A112" s="47" t="s">
        <v>32</v>
      </c>
      <c r="B112" s="40">
        <v>5</v>
      </c>
      <c r="C112" s="40"/>
    </row>
    <row r="113" spans="1:10" ht="21.75" customHeight="1">
      <c r="A113" s="42" t="s">
        <v>191</v>
      </c>
      <c r="B113" s="40">
        <v>8</v>
      </c>
      <c r="C113" s="40"/>
      <c r="D113" s="44">
        <v>117935887</v>
      </c>
      <c r="F113" s="44">
        <v>108157946</v>
      </c>
      <c r="H113" s="44">
        <v>45560091</v>
      </c>
      <c r="J113" s="44">
        <v>44839165</v>
      </c>
    </row>
    <row r="114" spans="1:10" ht="21.75" customHeight="1">
      <c r="A114" s="42" t="s">
        <v>33</v>
      </c>
      <c r="C114" s="40"/>
      <c r="D114" s="44">
        <f>352546+15589136+21345-110528</f>
        <v>15852499</v>
      </c>
      <c r="F114" s="44">
        <v>14472165</v>
      </c>
      <c r="H114" s="44">
        <f>3875620+444</f>
        <v>3876064</v>
      </c>
      <c r="J114" s="44">
        <f>3942486+830</f>
        <v>3943316</v>
      </c>
    </row>
    <row r="115" spans="1:3" ht="21.75" customHeight="1">
      <c r="A115" s="42" t="s">
        <v>136</v>
      </c>
      <c r="B115" s="40"/>
      <c r="C115" s="40"/>
    </row>
    <row r="116" spans="1:10" ht="21.75" customHeight="1">
      <c r="A116" s="42" t="s">
        <v>135</v>
      </c>
      <c r="B116" s="40">
        <v>25</v>
      </c>
      <c r="C116" s="40"/>
      <c r="D116" s="49">
        <v>10821</v>
      </c>
      <c r="F116" s="49">
        <v>36917</v>
      </c>
      <c r="H116" s="117" t="s">
        <v>233</v>
      </c>
      <c r="I116" s="43"/>
      <c r="J116" s="117" t="s">
        <v>233</v>
      </c>
    </row>
    <row r="117" spans="1:10" ht="21.75" customHeight="1">
      <c r="A117" s="42" t="s">
        <v>98</v>
      </c>
      <c r="B117" s="40"/>
      <c r="C117" s="40"/>
      <c r="D117" s="49">
        <v>37572</v>
      </c>
      <c r="F117" s="49">
        <v>38068</v>
      </c>
      <c r="H117" s="65">
        <v>26600</v>
      </c>
      <c r="I117" s="43"/>
      <c r="J117" s="65">
        <v>26600</v>
      </c>
    </row>
    <row r="118" spans="1:10" ht="23.25" customHeight="1">
      <c r="A118" s="50" t="s">
        <v>34</v>
      </c>
      <c r="B118" s="40"/>
      <c r="C118" s="40"/>
      <c r="D118" s="51">
        <f>SUM(D113:D117)</f>
        <v>133836779</v>
      </c>
      <c r="E118" s="52"/>
      <c r="F118" s="51">
        <f>SUM(F113:F117)</f>
        <v>122705096</v>
      </c>
      <c r="G118" s="52"/>
      <c r="H118" s="51">
        <f>SUM(H113:H117)</f>
        <v>49462755</v>
      </c>
      <c r="I118" s="52"/>
      <c r="J118" s="51">
        <f>SUM(J113:J117)</f>
        <v>48809081</v>
      </c>
    </row>
    <row r="119" spans="1:3" ht="13.5" customHeight="1">
      <c r="A119" s="53"/>
      <c r="B119" s="40"/>
      <c r="C119" s="40"/>
    </row>
    <row r="120" spans="1:10" ht="23.25" customHeight="1">
      <c r="A120" s="50" t="s">
        <v>137</v>
      </c>
      <c r="B120" s="40"/>
      <c r="C120" s="40"/>
      <c r="D120" s="52">
        <f>D110-D118</f>
        <v>3824451</v>
      </c>
      <c r="E120" s="52"/>
      <c r="F120" s="52">
        <f>F110-F118</f>
        <v>4829937</v>
      </c>
      <c r="G120" s="52"/>
      <c r="H120" s="52">
        <f>H110-H118</f>
        <v>12067764</v>
      </c>
      <c r="I120" s="52"/>
      <c r="J120" s="52">
        <f>J110-J118</f>
        <v>3101788</v>
      </c>
    </row>
    <row r="121" spans="1:10" ht="21.75" customHeight="1">
      <c r="A121" s="42" t="s">
        <v>35</v>
      </c>
      <c r="B121" s="40">
        <v>20</v>
      </c>
      <c r="C121" s="40"/>
      <c r="D121" s="44">
        <v>2346728</v>
      </c>
      <c r="F121" s="44">
        <v>1953286</v>
      </c>
      <c r="H121" s="44">
        <v>1369423</v>
      </c>
      <c r="J121" s="44">
        <v>1207560</v>
      </c>
    </row>
    <row r="122" spans="1:10" ht="21.75" customHeight="1">
      <c r="A122" s="42" t="s">
        <v>138</v>
      </c>
      <c r="B122" s="40">
        <v>21</v>
      </c>
      <c r="C122" s="40"/>
      <c r="D122" s="59">
        <v>49303</v>
      </c>
      <c r="F122" s="59">
        <v>329008</v>
      </c>
      <c r="H122" s="59">
        <v>-79285</v>
      </c>
      <c r="J122" s="59">
        <v>35019</v>
      </c>
    </row>
    <row r="123" spans="1:10" ht="23.25" customHeight="1">
      <c r="A123" s="50" t="s">
        <v>139</v>
      </c>
      <c r="B123" s="40"/>
      <c r="C123" s="40"/>
      <c r="D123" s="52">
        <f>D120-D121-D122</f>
        <v>1428420</v>
      </c>
      <c r="E123" s="52"/>
      <c r="F123" s="52">
        <f>F120-F121-F122</f>
        <v>2547643</v>
      </c>
      <c r="G123" s="52"/>
      <c r="H123" s="52">
        <f>H120-H121-H122</f>
        <v>10777626</v>
      </c>
      <c r="I123" s="52"/>
      <c r="J123" s="52">
        <f>J120-J121-J122</f>
        <v>1859209</v>
      </c>
    </row>
    <row r="124" spans="1:10" ht="21.75" customHeight="1">
      <c r="A124" s="42" t="s">
        <v>227</v>
      </c>
      <c r="B124" s="40"/>
      <c r="C124" s="40"/>
      <c r="D124" s="59">
        <v>-153288</v>
      </c>
      <c r="F124" s="59">
        <v>-37313</v>
      </c>
      <c r="H124" s="115" t="s">
        <v>233</v>
      </c>
      <c r="J124" s="115" t="s">
        <v>233</v>
      </c>
    </row>
    <row r="125" spans="2:10" ht="13.5" customHeight="1">
      <c r="B125" s="40"/>
      <c r="C125" s="40"/>
      <c r="D125" s="49"/>
      <c r="E125" s="49"/>
      <c r="F125" s="49"/>
      <c r="G125" s="49"/>
      <c r="H125" s="49"/>
      <c r="I125" s="49"/>
      <c r="J125" s="49"/>
    </row>
    <row r="126" spans="1:10" ht="23.25" customHeight="1" thickBot="1">
      <c r="A126" s="50" t="s">
        <v>118</v>
      </c>
      <c r="B126" s="40">
        <v>25</v>
      </c>
      <c r="C126" s="40"/>
      <c r="D126" s="54">
        <f>SUM(D123:D124)</f>
        <v>1275132</v>
      </c>
      <c r="E126" s="57"/>
      <c r="F126" s="54">
        <f>SUM(F123:F124)</f>
        <v>2510330</v>
      </c>
      <c r="G126" s="57"/>
      <c r="H126" s="54">
        <f>SUM(H123:H124)</f>
        <v>10777626</v>
      </c>
      <c r="I126" s="57"/>
      <c r="J126" s="54">
        <f>SUM(J123:J124)</f>
        <v>1859209</v>
      </c>
    </row>
    <row r="127" spans="1:10" ht="13.5" customHeight="1" thickTop="1">
      <c r="A127" s="50"/>
      <c r="B127" s="40"/>
      <c r="C127" s="40"/>
      <c r="D127" s="57"/>
      <c r="E127" s="52"/>
      <c r="F127" s="57"/>
      <c r="G127" s="52"/>
      <c r="H127" s="57"/>
      <c r="I127" s="52"/>
      <c r="J127" s="57"/>
    </row>
    <row r="128" spans="1:10" s="62" customFormat="1" ht="23.25" customHeight="1" thickBot="1">
      <c r="A128" s="50" t="s">
        <v>140</v>
      </c>
      <c r="B128" s="40">
        <v>22</v>
      </c>
      <c r="C128" s="61"/>
      <c r="D128" s="66">
        <v>0.18</v>
      </c>
      <c r="E128" s="67"/>
      <c r="F128" s="66">
        <v>0.35</v>
      </c>
      <c r="G128" s="67"/>
      <c r="H128" s="66">
        <v>1.43</v>
      </c>
      <c r="I128" s="67"/>
      <c r="J128" s="66">
        <v>0.25</v>
      </c>
    </row>
    <row r="129" spans="1:3" ht="23.25" customHeight="1" thickTop="1">
      <c r="A129" s="68"/>
      <c r="B129" s="40"/>
      <c r="C129" s="40"/>
    </row>
  </sheetData>
  <mergeCells count="13">
    <mergeCell ref="D101:J101"/>
    <mergeCell ref="H98:J98"/>
    <mergeCell ref="D70:J70"/>
    <mergeCell ref="D98:F98"/>
    <mergeCell ref="A97:F97"/>
    <mergeCell ref="D41:J41"/>
    <mergeCell ref="D67:F67"/>
    <mergeCell ref="D5:F5"/>
    <mergeCell ref="H5:J5"/>
    <mergeCell ref="D8:J8"/>
    <mergeCell ref="D38:F38"/>
    <mergeCell ref="H38:J38"/>
    <mergeCell ref="H67:J67"/>
  </mergeCells>
  <printOptions/>
  <pageMargins left="0.7" right="0.3" top="0.48" bottom="0.5" header="0.5" footer="0.5"/>
  <pageSetup firstPageNumber="3" useFirstPageNumber="1" horizontalDpi="600" verticalDpi="600" orientation="portrait" paperSize="9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3" max="255" man="1"/>
    <brk id="62" max="255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1"/>
  <sheetViews>
    <sheetView zoomScale="120" zoomScaleNormal="120" zoomScaleSheetLayoutView="100" workbookViewId="0" topLeftCell="A28">
      <selection activeCell="A25" sqref="A25"/>
    </sheetView>
  </sheetViews>
  <sheetFormatPr defaultColWidth="9.140625" defaultRowHeight="23.25" customHeight="1"/>
  <cols>
    <col min="1" max="1" width="37.8515625" style="92" customWidth="1"/>
    <col min="2" max="2" width="7.00390625" style="102" customWidth="1"/>
    <col min="3" max="3" width="0.71875" style="70" customWidth="1"/>
    <col min="4" max="4" width="9.421875" style="70" customWidth="1"/>
    <col min="5" max="5" width="0.71875" style="70" customWidth="1"/>
    <col min="6" max="6" width="10.421875" style="70" customWidth="1"/>
    <col min="7" max="7" width="0.71875" style="70" customWidth="1"/>
    <col min="8" max="8" width="10.8515625" style="70" customWidth="1"/>
    <col min="9" max="9" width="0.85546875" style="70" customWidth="1"/>
    <col min="10" max="10" width="10.8515625" style="70" customWidth="1"/>
    <col min="11" max="11" width="0.85546875" style="70" customWidth="1"/>
    <col min="12" max="12" width="10.8515625" style="70" customWidth="1"/>
    <col min="13" max="13" width="0.85546875" style="70" customWidth="1"/>
    <col min="14" max="14" width="11.7109375" style="70" customWidth="1"/>
    <col min="15" max="15" width="0.85546875" style="70" customWidth="1"/>
    <col min="16" max="16" width="10.8515625" style="70" customWidth="1"/>
    <col min="17" max="17" width="0.85546875" style="70" customWidth="1"/>
    <col min="18" max="18" width="10.8515625" style="70" customWidth="1"/>
    <col min="19" max="19" width="0.85546875" style="70" customWidth="1"/>
    <col min="20" max="20" width="10.8515625" style="70" customWidth="1"/>
    <col min="21" max="21" width="0.85546875" style="70" customWidth="1"/>
    <col min="22" max="22" width="12.28125" style="70" customWidth="1"/>
    <col min="23" max="23" width="0.85546875" style="70" customWidth="1"/>
    <col min="24" max="24" width="10.140625" style="70" customWidth="1"/>
    <col min="25" max="25" width="0.85546875" style="70" customWidth="1"/>
    <col min="26" max="26" width="10.8515625" style="70" customWidth="1"/>
    <col min="27" max="16384" width="9.140625" style="70" customWidth="1"/>
  </cols>
  <sheetData>
    <row r="1" ht="23.25" customHeight="1">
      <c r="A1" s="69" t="s">
        <v>86</v>
      </c>
    </row>
    <row r="2" ht="23.25" customHeight="1">
      <c r="A2" s="69" t="s">
        <v>197</v>
      </c>
    </row>
    <row r="3" spans="1:6" ht="23.25" customHeight="1">
      <c r="A3" s="129" t="s">
        <v>80</v>
      </c>
      <c r="B3" s="129"/>
      <c r="C3" s="129"/>
      <c r="D3" s="129"/>
      <c r="E3" s="129"/>
      <c r="F3" s="129"/>
    </row>
    <row r="4" spans="1:26" ht="23.25" customHeight="1">
      <c r="A4" s="71"/>
      <c r="B4" s="103"/>
      <c r="C4" s="73"/>
      <c r="D4" s="132" t="s">
        <v>87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7" ht="23.25" customHeight="1">
      <c r="A5" s="71"/>
      <c r="B5" s="104"/>
      <c r="C5" s="72"/>
      <c r="D5" s="73"/>
      <c r="E5" s="74"/>
      <c r="F5" s="131" t="s">
        <v>67</v>
      </c>
      <c r="G5" s="131"/>
      <c r="H5" s="131"/>
      <c r="I5" s="131"/>
      <c r="J5" s="131"/>
      <c r="K5" s="131"/>
      <c r="L5" s="131"/>
      <c r="M5" s="131"/>
      <c r="N5" s="131"/>
      <c r="O5" s="76"/>
      <c r="P5" s="131" t="s">
        <v>94</v>
      </c>
      <c r="Q5" s="131"/>
      <c r="R5" s="131"/>
      <c r="S5" s="77"/>
      <c r="T5" s="77"/>
      <c r="U5" s="76"/>
      <c r="V5" s="76"/>
      <c r="W5" s="74"/>
      <c r="X5" s="74"/>
      <c r="Z5" s="74"/>
      <c r="AA5" s="74"/>
    </row>
    <row r="6" spans="1:27" ht="23.25" customHeight="1">
      <c r="A6" s="71"/>
      <c r="B6" s="104"/>
      <c r="C6" s="72"/>
      <c r="D6" s="73"/>
      <c r="E6" s="74"/>
      <c r="F6" s="77"/>
      <c r="G6" s="77"/>
      <c r="H6" s="77"/>
      <c r="I6" s="77"/>
      <c r="J6" s="77"/>
      <c r="K6" s="77"/>
      <c r="L6" s="78" t="s">
        <v>66</v>
      </c>
      <c r="M6" s="77"/>
      <c r="N6" s="77"/>
      <c r="O6" s="76"/>
      <c r="P6" s="77"/>
      <c r="Q6" s="77"/>
      <c r="R6" s="77"/>
      <c r="S6" s="77"/>
      <c r="T6" s="77"/>
      <c r="U6" s="76"/>
      <c r="V6" s="76"/>
      <c r="W6" s="74"/>
      <c r="X6" s="74"/>
      <c r="Z6" s="74"/>
      <c r="AA6" s="74"/>
    </row>
    <row r="7" spans="1:27" ht="23.25" customHeight="1">
      <c r="A7" s="71"/>
      <c r="B7" s="104"/>
      <c r="C7" s="79"/>
      <c r="D7" s="78" t="s">
        <v>23</v>
      </c>
      <c r="F7" s="78"/>
      <c r="G7" s="78"/>
      <c r="H7" s="78"/>
      <c r="I7" s="78"/>
      <c r="J7" s="78"/>
      <c r="K7" s="78"/>
      <c r="L7" s="78" t="s">
        <v>107</v>
      </c>
      <c r="M7" s="78"/>
      <c r="N7" s="78" t="s">
        <v>67</v>
      </c>
      <c r="O7" s="78"/>
      <c r="P7" s="80"/>
      <c r="R7" s="78"/>
      <c r="S7" s="78"/>
      <c r="T7" s="78" t="s">
        <v>111</v>
      </c>
      <c r="V7" s="78" t="s">
        <v>22</v>
      </c>
      <c r="W7" s="78"/>
      <c r="X7" s="78" t="s">
        <v>39</v>
      </c>
      <c r="Y7" s="78"/>
      <c r="AA7" s="78"/>
    </row>
    <row r="8" spans="1:27" ht="23.25" customHeight="1">
      <c r="A8" s="71"/>
      <c r="B8" s="104"/>
      <c r="C8" s="79"/>
      <c r="D8" s="78" t="s">
        <v>141</v>
      </c>
      <c r="F8" s="78" t="s">
        <v>36</v>
      </c>
      <c r="G8" s="78"/>
      <c r="H8" s="78" t="s">
        <v>65</v>
      </c>
      <c r="I8" s="78"/>
      <c r="J8" s="78" t="s">
        <v>105</v>
      </c>
      <c r="K8" s="78"/>
      <c r="L8" s="78" t="s">
        <v>108</v>
      </c>
      <c r="M8" s="78"/>
      <c r="N8" s="78" t="s">
        <v>114</v>
      </c>
      <c r="O8" s="78"/>
      <c r="P8" s="80" t="s">
        <v>52</v>
      </c>
      <c r="Q8" s="78"/>
      <c r="R8" s="78" t="s">
        <v>54</v>
      </c>
      <c r="S8" s="78"/>
      <c r="T8" s="78" t="s">
        <v>112</v>
      </c>
      <c r="V8" s="78" t="s">
        <v>77</v>
      </c>
      <c r="W8" s="78"/>
      <c r="X8" s="78" t="s">
        <v>40</v>
      </c>
      <c r="Y8" s="78"/>
      <c r="Z8" s="78" t="s">
        <v>38</v>
      </c>
      <c r="AA8" s="78"/>
    </row>
    <row r="9" spans="1:27" ht="23.25" customHeight="1">
      <c r="A9" s="71"/>
      <c r="B9" s="103" t="s">
        <v>2</v>
      </c>
      <c r="C9" s="79"/>
      <c r="D9" s="78" t="s">
        <v>142</v>
      </c>
      <c r="F9" s="78" t="s">
        <v>37</v>
      </c>
      <c r="G9" s="78"/>
      <c r="H9" s="78" t="s">
        <v>51</v>
      </c>
      <c r="I9" s="78"/>
      <c r="J9" s="78" t="s">
        <v>106</v>
      </c>
      <c r="K9" s="78"/>
      <c r="L9" s="80" t="s">
        <v>143</v>
      </c>
      <c r="M9" s="78"/>
      <c r="N9" s="78" t="s">
        <v>109</v>
      </c>
      <c r="O9" s="78"/>
      <c r="P9" s="80" t="s">
        <v>53</v>
      </c>
      <c r="Q9" s="78"/>
      <c r="R9" s="78" t="s">
        <v>110</v>
      </c>
      <c r="S9" s="78"/>
      <c r="T9" s="78" t="s">
        <v>113</v>
      </c>
      <c r="V9" s="81" t="s">
        <v>144</v>
      </c>
      <c r="W9" s="78"/>
      <c r="X9" s="78" t="s">
        <v>41</v>
      </c>
      <c r="Y9" s="78"/>
      <c r="Z9" s="78" t="s">
        <v>42</v>
      </c>
      <c r="AA9" s="78"/>
    </row>
    <row r="10" spans="1:27" ht="23.25" customHeight="1">
      <c r="A10" s="71"/>
      <c r="D10" s="130" t="s">
        <v>88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78"/>
    </row>
    <row r="11" spans="1:26" ht="23.25" customHeight="1">
      <c r="A11" s="82" t="s">
        <v>55</v>
      </c>
      <c r="B11" s="103"/>
      <c r="C11" s="72"/>
      <c r="D11" s="83">
        <v>7519938</v>
      </c>
      <c r="E11" s="83"/>
      <c r="F11" s="83">
        <v>16436492</v>
      </c>
      <c r="G11" s="83"/>
      <c r="H11" s="83">
        <v>896495</v>
      </c>
      <c r="I11" s="83"/>
      <c r="J11" s="83">
        <v>2135301</v>
      </c>
      <c r="K11" s="83"/>
      <c r="L11" s="83">
        <v>165577</v>
      </c>
      <c r="M11" s="83"/>
      <c r="N11" s="83">
        <v>163035</v>
      </c>
      <c r="O11" s="83"/>
      <c r="P11" s="83">
        <v>820666</v>
      </c>
      <c r="Q11" s="83"/>
      <c r="R11" s="83">
        <v>15648444</v>
      </c>
      <c r="S11" s="83"/>
      <c r="T11" s="83">
        <v>-720700</v>
      </c>
      <c r="U11" s="83"/>
      <c r="V11" s="83">
        <f>SUM(D11:T11)</f>
        <v>43065248</v>
      </c>
      <c r="W11" s="83"/>
      <c r="X11" s="83">
        <v>723895</v>
      </c>
      <c r="Y11" s="83"/>
      <c r="Z11" s="83">
        <f>SUM(V11:X11)</f>
        <v>43789143</v>
      </c>
    </row>
    <row r="12" spans="1:26" ht="23.25" customHeight="1">
      <c r="A12" s="82" t="s">
        <v>212</v>
      </c>
      <c r="B12" s="103"/>
      <c r="C12" s="78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23.25" customHeight="1">
      <c r="A13" s="82" t="s">
        <v>218</v>
      </c>
      <c r="B13" s="103"/>
      <c r="C13" s="78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1:26" ht="21.75" customHeight="1">
      <c r="A14" s="71" t="s">
        <v>192</v>
      </c>
      <c r="B14" s="103"/>
      <c r="C14" s="78"/>
      <c r="D14" s="84"/>
      <c r="F14" s="84"/>
      <c r="H14" s="84"/>
      <c r="I14" s="84"/>
      <c r="J14" s="84"/>
      <c r="K14" s="84"/>
      <c r="L14" s="84"/>
      <c r="N14" s="84"/>
      <c r="P14" s="84"/>
      <c r="Q14" s="84"/>
      <c r="R14" s="84"/>
      <c r="S14" s="84"/>
      <c r="T14" s="84"/>
      <c r="V14" s="83"/>
      <c r="X14" s="84"/>
      <c r="Z14" s="84"/>
    </row>
    <row r="15" spans="1:26" ht="21.75" customHeight="1">
      <c r="A15" s="71" t="s">
        <v>193</v>
      </c>
      <c r="B15" s="103"/>
      <c r="C15" s="78"/>
      <c r="D15" s="85">
        <v>0</v>
      </c>
      <c r="E15" s="84"/>
      <c r="F15" s="85">
        <v>0</v>
      </c>
      <c r="G15" s="84"/>
      <c r="H15" s="85">
        <v>-1533293</v>
      </c>
      <c r="I15" s="85"/>
      <c r="J15" s="85">
        <v>0</v>
      </c>
      <c r="K15" s="85"/>
      <c r="L15" s="85">
        <v>0</v>
      </c>
      <c r="M15" s="84"/>
      <c r="N15" s="85">
        <v>0</v>
      </c>
      <c r="O15" s="84"/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4"/>
      <c r="V15" s="84">
        <f>SUM(D15:T15)</f>
        <v>-1533293</v>
      </c>
      <c r="W15" s="84"/>
      <c r="X15" s="85">
        <v>-75860</v>
      </c>
      <c r="Y15" s="84"/>
      <c r="Z15" s="84">
        <f>SUM(V15:X15)</f>
        <v>-1609153</v>
      </c>
    </row>
    <row r="16" spans="1:26" ht="21.75" customHeight="1">
      <c r="A16" s="71" t="s">
        <v>145</v>
      </c>
      <c r="B16" s="103"/>
      <c r="C16" s="78"/>
      <c r="D16" s="84">
        <v>0</v>
      </c>
      <c r="E16" s="84"/>
      <c r="F16" s="84">
        <v>0</v>
      </c>
      <c r="G16" s="84"/>
      <c r="H16" s="84">
        <v>0</v>
      </c>
      <c r="I16" s="84"/>
      <c r="J16" s="84">
        <v>0</v>
      </c>
      <c r="K16" s="84"/>
      <c r="L16" s="84">
        <v>-295702</v>
      </c>
      <c r="M16" s="84"/>
      <c r="N16" s="84">
        <v>45770</v>
      </c>
      <c r="O16" s="84"/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/>
      <c r="V16" s="84">
        <f>SUM(D16:T16)</f>
        <v>-249932</v>
      </c>
      <c r="W16" s="84"/>
      <c r="X16" s="84">
        <v>-476</v>
      </c>
      <c r="Y16" s="84"/>
      <c r="Z16" s="84">
        <f>SUM(V16:X16)</f>
        <v>-250408</v>
      </c>
    </row>
    <row r="17" spans="1:26" ht="21.75" customHeight="1">
      <c r="A17" s="71" t="s">
        <v>213</v>
      </c>
      <c r="B17" s="103"/>
      <c r="C17" s="78"/>
      <c r="D17" s="86"/>
      <c r="E17" s="84"/>
      <c r="F17" s="86"/>
      <c r="G17" s="84"/>
      <c r="H17" s="86"/>
      <c r="I17" s="85"/>
      <c r="J17" s="86"/>
      <c r="K17" s="85"/>
      <c r="L17" s="86"/>
      <c r="M17" s="84"/>
      <c r="N17" s="86"/>
      <c r="O17" s="84"/>
      <c r="P17" s="86"/>
      <c r="Q17" s="84"/>
      <c r="R17" s="86"/>
      <c r="S17" s="85"/>
      <c r="T17" s="86"/>
      <c r="U17" s="84"/>
      <c r="V17" s="86"/>
      <c r="W17" s="84"/>
      <c r="X17" s="86"/>
      <c r="Y17" s="84"/>
      <c r="Z17" s="86"/>
    </row>
    <row r="18" spans="1:26" ht="21.75" customHeight="1">
      <c r="A18" s="71" t="s">
        <v>214</v>
      </c>
      <c r="B18" s="103"/>
      <c r="C18" s="78"/>
      <c r="D18" s="49">
        <f>SUM(D12:D16)</f>
        <v>0</v>
      </c>
      <c r="E18" s="84"/>
      <c r="F18" s="49">
        <f>SUM(F12:F16)</f>
        <v>0</v>
      </c>
      <c r="G18" s="84"/>
      <c r="H18" s="49">
        <f>SUM(H12:H16)</f>
        <v>-1533293</v>
      </c>
      <c r="I18" s="84"/>
      <c r="J18" s="49">
        <f>SUM(J12:J16)</f>
        <v>0</v>
      </c>
      <c r="K18" s="84"/>
      <c r="L18" s="49">
        <f>SUM(L12:L16)</f>
        <v>-295702</v>
      </c>
      <c r="M18" s="84"/>
      <c r="N18" s="49">
        <f>SUM(N12:N16)</f>
        <v>45770</v>
      </c>
      <c r="O18" s="84"/>
      <c r="P18" s="49">
        <f>SUM(P12:P16)</f>
        <v>0</v>
      </c>
      <c r="Q18" s="84"/>
      <c r="R18" s="49">
        <f>SUM(R12:R16)</f>
        <v>0</v>
      </c>
      <c r="S18" s="84"/>
      <c r="T18" s="49">
        <f>SUM(T12:T16)</f>
        <v>0</v>
      </c>
      <c r="U18" s="84"/>
      <c r="V18" s="84">
        <f>SUM(D18:T18)</f>
        <v>-1783225</v>
      </c>
      <c r="W18" s="84"/>
      <c r="X18" s="49">
        <f>SUM(X12:X16)</f>
        <v>-76336</v>
      </c>
      <c r="Y18" s="84"/>
      <c r="Z18" s="84">
        <f aca="true" t="shared" si="0" ref="Z18:Z24">SUM(V18:X18)</f>
        <v>-1859561</v>
      </c>
    </row>
    <row r="19" spans="1:26" ht="21.75" customHeight="1">
      <c r="A19" s="71" t="s">
        <v>118</v>
      </c>
      <c r="B19" s="103"/>
      <c r="C19" s="78"/>
      <c r="D19" s="87">
        <v>0</v>
      </c>
      <c r="E19" s="84"/>
      <c r="F19" s="87">
        <v>0</v>
      </c>
      <c r="G19" s="84"/>
      <c r="H19" s="87">
        <v>0</v>
      </c>
      <c r="I19" s="85"/>
      <c r="J19" s="87">
        <v>0</v>
      </c>
      <c r="K19" s="85"/>
      <c r="L19" s="87">
        <v>0</v>
      </c>
      <c r="M19" s="84"/>
      <c r="N19" s="87">
        <v>0</v>
      </c>
      <c r="O19" s="84"/>
      <c r="P19" s="87">
        <v>0</v>
      </c>
      <c r="Q19" s="84"/>
      <c r="R19" s="87">
        <v>2510330</v>
      </c>
      <c r="S19" s="85"/>
      <c r="T19" s="87">
        <v>0</v>
      </c>
      <c r="U19" s="84"/>
      <c r="V19" s="87">
        <f>SUM(D19:T19)</f>
        <v>2510330</v>
      </c>
      <c r="W19" s="84"/>
      <c r="X19" s="87">
        <v>37313</v>
      </c>
      <c r="Y19" s="84"/>
      <c r="Z19" s="87">
        <f t="shared" si="0"/>
        <v>2547643</v>
      </c>
    </row>
    <row r="20" spans="1:26" ht="21.75" customHeight="1">
      <c r="A20" s="71" t="s">
        <v>64</v>
      </c>
      <c r="B20" s="103"/>
      <c r="C20" s="78"/>
      <c r="D20" s="85">
        <f>SUM(D18:D19)</f>
        <v>0</v>
      </c>
      <c r="E20" s="84"/>
      <c r="F20" s="85">
        <f>SUM(F18:F19)</f>
        <v>0</v>
      </c>
      <c r="G20" s="84"/>
      <c r="H20" s="85">
        <f>SUM(H18:H19)</f>
        <v>-1533293</v>
      </c>
      <c r="I20" s="85"/>
      <c r="J20" s="85">
        <f>SUM(J18:J19)</f>
        <v>0</v>
      </c>
      <c r="K20" s="85"/>
      <c r="L20" s="85">
        <f>SUM(L18:L19)</f>
        <v>-295702</v>
      </c>
      <c r="M20" s="84"/>
      <c r="N20" s="85">
        <f>SUM(N18:N19)</f>
        <v>45770</v>
      </c>
      <c r="O20" s="84"/>
      <c r="P20" s="85">
        <f>SUM(P18:P19)</f>
        <v>0</v>
      </c>
      <c r="Q20" s="84"/>
      <c r="R20" s="85">
        <f>SUM(R18:R19)</f>
        <v>2510330</v>
      </c>
      <c r="S20" s="85"/>
      <c r="T20" s="85">
        <f>SUM(T18:T19)</f>
        <v>0</v>
      </c>
      <c r="U20" s="84"/>
      <c r="V20" s="85">
        <f>SUM(V18:V19)</f>
        <v>727105</v>
      </c>
      <c r="W20" s="84"/>
      <c r="X20" s="85">
        <f>SUM(X18:X19)</f>
        <v>-39023</v>
      </c>
      <c r="Y20" s="84"/>
      <c r="Z20" s="84">
        <f t="shared" si="0"/>
        <v>688082</v>
      </c>
    </row>
    <row r="21" spans="1:26" ht="21.75" customHeight="1">
      <c r="A21" s="71" t="s">
        <v>194</v>
      </c>
      <c r="B21" s="103"/>
      <c r="C21" s="78"/>
      <c r="D21" s="85"/>
      <c r="E21" s="84"/>
      <c r="F21" s="85"/>
      <c r="G21" s="84"/>
      <c r="H21" s="85"/>
      <c r="I21" s="85"/>
      <c r="J21" s="85"/>
      <c r="K21" s="85"/>
      <c r="L21" s="85"/>
      <c r="M21" s="84"/>
      <c r="N21" s="85"/>
      <c r="O21" s="84"/>
      <c r="P21" s="85"/>
      <c r="Q21" s="84"/>
      <c r="R21" s="85"/>
      <c r="S21" s="85"/>
      <c r="T21" s="85"/>
      <c r="U21" s="84"/>
      <c r="V21" s="85"/>
      <c r="W21" s="84"/>
      <c r="X21" s="85"/>
      <c r="Y21" s="84"/>
      <c r="Z21" s="84"/>
    </row>
    <row r="22" spans="1:26" ht="21.75" customHeight="1">
      <c r="A22" s="71" t="s">
        <v>195</v>
      </c>
      <c r="B22" s="103" t="s">
        <v>196</v>
      </c>
      <c r="C22" s="78"/>
      <c r="D22" s="84">
        <v>0</v>
      </c>
      <c r="E22" s="84"/>
      <c r="F22" s="84">
        <v>0</v>
      </c>
      <c r="G22" s="84"/>
      <c r="H22" s="84">
        <v>0</v>
      </c>
      <c r="I22" s="84"/>
      <c r="J22" s="84">
        <v>0</v>
      </c>
      <c r="K22" s="84"/>
      <c r="L22" s="84">
        <v>0</v>
      </c>
      <c r="M22" s="84"/>
      <c r="N22" s="84">
        <v>0</v>
      </c>
      <c r="O22" s="84"/>
      <c r="P22" s="84">
        <v>0</v>
      </c>
      <c r="Q22" s="84"/>
      <c r="R22" s="84">
        <v>-1653957</v>
      </c>
      <c r="S22" s="84"/>
      <c r="T22" s="84">
        <v>0</v>
      </c>
      <c r="U22" s="84"/>
      <c r="V22" s="84">
        <f>SUM(D22:T22)</f>
        <v>-1653957</v>
      </c>
      <c r="W22" s="84"/>
      <c r="X22" s="84">
        <v>-30553</v>
      </c>
      <c r="Y22" s="84"/>
      <c r="Z22" s="84">
        <f t="shared" si="0"/>
        <v>-1684510</v>
      </c>
    </row>
    <row r="23" spans="1:26" ht="21.75" customHeight="1">
      <c r="A23" s="71" t="s">
        <v>117</v>
      </c>
      <c r="B23" s="103"/>
      <c r="C23" s="78"/>
      <c r="D23" s="84">
        <v>0</v>
      </c>
      <c r="E23" s="84"/>
      <c r="F23" s="84">
        <v>0</v>
      </c>
      <c r="G23" s="84"/>
      <c r="H23" s="84">
        <v>0</v>
      </c>
      <c r="I23" s="84"/>
      <c r="J23" s="84">
        <v>0</v>
      </c>
      <c r="K23" s="84"/>
      <c r="L23" s="84">
        <v>0</v>
      </c>
      <c r="M23" s="84"/>
      <c r="N23" s="84">
        <v>0</v>
      </c>
      <c r="O23" s="84"/>
      <c r="P23" s="84">
        <v>0</v>
      </c>
      <c r="Q23" s="84"/>
      <c r="R23" s="84">
        <v>0</v>
      </c>
      <c r="S23" s="84"/>
      <c r="T23" s="84">
        <v>0</v>
      </c>
      <c r="U23" s="84"/>
      <c r="V23" s="84">
        <f>SUM(D23:T23)</f>
        <v>0</v>
      </c>
      <c r="W23" s="84"/>
      <c r="X23" s="84">
        <v>36945</v>
      </c>
      <c r="Y23" s="84"/>
      <c r="Z23" s="84">
        <f t="shared" si="0"/>
        <v>36945</v>
      </c>
    </row>
    <row r="24" spans="1:26" ht="21.75" customHeight="1">
      <c r="A24" s="71" t="s">
        <v>230</v>
      </c>
      <c r="B24" s="103"/>
      <c r="C24" s="78"/>
      <c r="D24" s="84">
        <v>0</v>
      </c>
      <c r="E24" s="84"/>
      <c r="F24" s="84">
        <v>0</v>
      </c>
      <c r="G24" s="84"/>
      <c r="H24" s="84">
        <v>0</v>
      </c>
      <c r="I24" s="84"/>
      <c r="J24" s="84">
        <v>0</v>
      </c>
      <c r="K24" s="84"/>
      <c r="L24" s="84">
        <v>0</v>
      </c>
      <c r="M24" s="84"/>
      <c r="N24" s="84">
        <v>0</v>
      </c>
      <c r="O24" s="84"/>
      <c r="P24" s="84">
        <v>0</v>
      </c>
      <c r="Q24" s="84"/>
      <c r="R24" s="84">
        <v>0</v>
      </c>
      <c r="S24" s="84"/>
      <c r="T24" s="84">
        <v>0</v>
      </c>
      <c r="U24" s="84"/>
      <c r="V24" s="84">
        <f>SUM(D24:T24)</f>
        <v>0</v>
      </c>
      <c r="W24" s="84"/>
      <c r="X24" s="84">
        <v>-149650</v>
      </c>
      <c r="Y24" s="84"/>
      <c r="Z24" s="84">
        <f t="shared" si="0"/>
        <v>-149650</v>
      </c>
    </row>
    <row r="25" spans="1:26" ht="23.25" customHeight="1" thickBot="1">
      <c r="A25" s="82" t="s">
        <v>81</v>
      </c>
      <c r="B25" s="103"/>
      <c r="C25" s="74"/>
      <c r="D25" s="88">
        <f>+D11+D20+D22+D23+D24</f>
        <v>7519938</v>
      </c>
      <c r="E25" s="83"/>
      <c r="F25" s="88">
        <f>+F11+F20+F22+F23+F24</f>
        <v>16436492</v>
      </c>
      <c r="G25" s="83"/>
      <c r="H25" s="88">
        <f>+H11+H20+H22+H23+H24</f>
        <v>-636798</v>
      </c>
      <c r="I25" s="89"/>
      <c r="J25" s="88">
        <f>+J11+J20+J22+J23+J24</f>
        <v>2135301</v>
      </c>
      <c r="K25" s="89"/>
      <c r="L25" s="88">
        <f>+L11+L20+L22+L23+L24</f>
        <v>-130125</v>
      </c>
      <c r="M25" s="83"/>
      <c r="N25" s="88">
        <f>+N11+N20+N22+N23+N24</f>
        <v>208805</v>
      </c>
      <c r="O25" s="83"/>
      <c r="P25" s="88">
        <f>+P11+P20+P22+P23+P24</f>
        <v>820666</v>
      </c>
      <c r="Q25" s="83"/>
      <c r="R25" s="88">
        <f>+R11+R20+R22+R23+R24</f>
        <v>16504817</v>
      </c>
      <c r="S25" s="89"/>
      <c r="T25" s="88">
        <f>+T11+T20+T22+T23+T24</f>
        <v>-720700</v>
      </c>
      <c r="U25" s="83"/>
      <c r="V25" s="88">
        <f>+V11+V20+V22+V23+V24</f>
        <v>42138396</v>
      </c>
      <c r="W25" s="83"/>
      <c r="X25" s="88">
        <f>+X11+X20+X22+X23+X24</f>
        <v>541614</v>
      </c>
      <c r="Y25" s="83"/>
      <c r="Z25" s="88">
        <f>+Z11+Z20+Z22+Z23+Z24</f>
        <v>42680010</v>
      </c>
    </row>
    <row r="26" spans="1:26" ht="23.25" customHeight="1" thickTop="1">
      <c r="A26" s="90"/>
      <c r="B26" s="103"/>
      <c r="C26" s="7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</row>
    <row r="27" ht="23.25" customHeight="1">
      <c r="A27" s="69" t="s">
        <v>86</v>
      </c>
    </row>
    <row r="28" ht="23.25" customHeight="1">
      <c r="A28" s="69" t="s">
        <v>197</v>
      </c>
    </row>
    <row r="29" spans="1:6" ht="23.25" customHeight="1">
      <c r="A29" s="129" t="s">
        <v>80</v>
      </c>
      <c r="B29" s="129"/>
      <c r="C29" s="129"/>
      <c r="D29" s="129"/>
      <c r="E29" s="129"/>
      <c r="F29" s="129"/>
    </row>
    <row r="30" spans="1:26" ht="23.25" customHeight="1">
      <c r="A30" s="71"/>
      <c r="B30" s="103"/>
      <c r="C30" s="73"/>
      <c r="D30" s="132" t="s">
        <v>87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7" ht="23.25" customHeight="1">
      <c r="A31" s="71"/>
      <c r="B31" s="104"/>
      <c r="C31" s="72"/>
      <c r="D31" s="73"/>
      <c r="E31" s="74"/>
      <c r="F31" s="131" t="s">
        <v>67</v>
      </c>
      <c r="G31" s="131"/>
      <c r="H31" s="131"/>
      <c r="I31" s="131"/>
      <c r="J31" s="131"/>
      <c r="K31" s="131"/>
      <c r="L31" s="131"/>
      <c r="M31" s="131"/>
      <c r="N31" s="131"/>
      <c r="O31" s="76"/>
      <c r="P31" s="131" t="s">
        <v>94</v>
      </c>
      <c r="Q31" s="131"/>
      <c r="R31" s="131"/>
      <c r="S31" s="77"/>
      <c r="T31" s="77"/>
      <c r="U31" s="76"/>
      <c r="V31" s="76"/>
      <c r="W31" s="74"/>
      <c r="X31" s="74"/>
      <c r="Z31" s="74"/>
      <c r="AA31" s="74"/>
    </row>
    <row r="32" spans="1:27" ht="23.25" customHeight="1">
      <c r="A32" s="71"/>
      <c r="B32" s="104"/>
      <c r="C32" s="72"/>
      <c r="D32" s="73"/>
      <c r="E32" s="74"/>
      <c r="F32" s="77"/>
      <c r="G32" s="77"/>
      <c r="H32" s="77"/>
      <c r="I32" s="77"/>
      <c r="J32" s="77"/>
      <c r="K32" s="77"/>
      <c r="L32" s="78" t="s">
        <v>66</v>
      </c>
      <c r="M32" s="77"/>
      <c r="N32" s="77"/>
      <c r="O32" s="76"/>
      <c r="P32" s="77"/>
      <c r="Q32" s="77"/>
      <c r="R32" s="77"/>
      <c r="S32" s="77"/>
      <c r="T32" s="77"/>
      <c r="U32" s="76"/>
      <c r="V32" s="76"/>
      <c r="W32" s="74"/>
      <c r="X32" s="74"/>
      <c r="Z32" s="74"/>
      <c r="AA32" s="74"/>
    </row>
    <row r="33" spans="1:27" ht="23.25" customHeight="1">
      <c r="A33" s="71"/>
      <c r="B33" s="104"/>
      <c r="C33" s="79"/>
      <c r="D33" s="78" t="s">
        <v>23</v>
      </c>
      <c r="F33" s="78"/>
      <c r="G33" s="78"/>
      <c r="H33" s="78"/>
      <c r="I33" s="78"/>
      <c r="J33" s="78"/>
      <c r="K33" s="78"/>
      <c r="L33" s="78" t="s">
        <v>107</v>
      </c>
      <c r="M33" s="78"/>
      <c r="N33" s="78" t="s">
        <v>67</v>
      </c>
      <c r="O33" s="78"/>
      <c r="P33" s="80"/>
      <c r="R33" s="78"/>
      <c r="S33" s="78"/>
      <c r="T33" s="78" t="s">
        <v>111</v>
      </c>
      <c r="V33" s="78" t="s">
        <v>22</v>
      </c>
      <c r="W33" s="78"/>
      <c r="X33" s="78" t="s">
        <v>39</v>
      </c>
      <c r="Y33" s="78"/>
      <c r="AA33" s="78"/>
    </row>
    <row r="34" spans="1:27" ht="23.25" customHeight="1">
      <c r="A34" s="71"/>
      <c r="B34" s="104"/>
      <c r="C34" s="79"/>
      <c r="D34" s="78" t="s">
        <v>141</v>
      </c>
      <c r="F34" s="78" t="s">
        <v>36</v>
      </c>
      <c r="G34" s="78"/>
      <c r="H34" s="78" t="s">
        <v>65</v>
      </c>
      <c r="I34" s="78"/>
      <c r="J34" s="78" t="s">
        <v>105</v>
      </c>
      <c r="K34" s="78"/>
      <c r="L34" s="78" t="s">
        <v>108</v>
      </c>
      <c r="M34" s="78"/>
      <c r="N34" s="78" t="s">
        <v>114</v>
      </c>
      <c r="O34" s="78"/>
      <c r="P34" s="80" t="s">
        <v>52</v>
      </c>
      <c r="Q34" s="78"/>
      <c r="R34" s="78" t="s">
        <v>54</v>
      </c>
      <c r="S34" s="78"/>
      <c r="T34" s="78" t="s">
        <v>112</v>
      </c>
      <c r="V34" s="78" t="s">
        <v>77</v>
      </c>
      <c r="W34" s="78"/>
      <c r="X34" s="78" t="s">
        <v>40</v>
      </c>
      <c r="Y34" s="78"/>
      <c r="Z34" s="78" t="s">
        <v>38</v>
      </c>
      <c r="AA34" s="78"/>
    </row>
    <row r="35" spans="1:27" ht="23.25" customHeight="1">
      <c r="A35" s="71"/>
      <c r="B35" s="103" t="s">
        <v>2</v>
      </c>
      <c r="C35" s="79"/>
      <c r="D35" s="78" t="s">
        <v>142</v>
      </c>
      <c r="F35" s="78" t="s">
        <v>37</v>
      </c>
      <c r="G35" s="78"/>
      <c r="H35" s="78" t="s">
        <v>51</v>
      </c>
      <c r="I35" s="78"/>
      <c r="J35" s="78" t="s">
        <v>106</v>
      </c>
      <c r="K35" s="78"/>
      <c r="L35" s="80" t="s">
        <v>143</v>
      </c>
      <c r="M35" s="78"/>
      <c r="N35" s="78" t="s">
        <v>109</v>
      </c>
      <c r="O35" s="78"/>
      <c r="P35" s="80" t="s">
        <v>53</v>
      </c>
      <c r="Q35" s="78"/>
      <c r="R35" s="78" t="s">
        <v>110</v>
      </c>
      <c r="S35" s="78"/>
      <c r="T35" s="78" t="s">
        <v>113</v>
      </c>
      <c r="V35" s="81" t="s">
        <v>144</v>
      </c>
      <c r="W35" s="78"/>
      <c r="X35" s="78" t="s">
        <v>41</v>
      </c>
      <c r="Y35" s="78"/>
      <c r="Z35" s="78" t="s">
        <v>42</v>
      </c>
      <c r="AA35" s="78"/>
    </row>
    <row r="36" spans="1:27" ht="23.25" customHeight="1">
      <c r="A36" s="71"/>
      <c r="D36" s="130" t="s">
        <v>88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78"/>
    </row>
    <row r="37" spans="1:26" ht="23.25" customHeight="1">
      <c r="A37" s="82" t="s">
        <v>62</v>
      </c>
      <c r="B37" s="103"/>
      <c r="C37" s="72"/>
      <c r="D37" s="83">
        <v>7519938</v>
      </c>
      <c r="E37" s="83"/>
      <c r="F37" s="83">
        <v>16436492</v>
      </c>
      <c r="G37" s="83"/>
      <c r="H37" s="83">
        <v>-636798</v>
      </c>
      <c r="I37" s="83"/>
      <c r="J37" s="83">
        <v>2135301</v>
      </c>
      <c r="K37" s="83"/>
      <c r="L37" s="83">
        <v>-130125</v>
      </c>
      <c r="M37" s="83"/>
      <c r="N37" s="83">
        <v>208805</v>
      </c>
      <c r="O37" s="83"/>
      <c r="P37" s="83">
        <v>820666</v>
      </c>
      <c r="Q37" s="83"/>
      <c r="R37" s="83">
        <v>16504817</v>
      </c>
      <c r="S37" s="83"/>
      <c r="T37" s="83">
        <v>-720700</v>
      </c>
      <c r="U37" s="83"/>
      <c r="V37" s="83">
        <f>SUM(D37:T37)</f>
        <v>42138396</v>
      </c>
      <c r="W37" s="83"/>
      <c r="X37" s="83">
        <v>541614</v>
      </c>
      <c r="Y37" s="83"/>
      <c r="Z37" s="83">
        <f>SUM(V37:X37)</f>
        <v>42680010</v>
      </c>
    </row>
    <row r="38" spans="1:26" ht="23.25" customHeight="1">
      <c r="A38" s="82" t="s">
        <v>212</v>
      </c>
      <c r="B38" s="103"/>
      <c r="C38" s="78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23.25" customHeight="1">
      <c r="A39" s="82" t="s">
        <v>217</v>
      </c>
      <c r="B39" s="103"/>
      <c r="C39" s="78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21.75" customHeight="1">
      <c r="A40" s="71" t="s">
        <v>208</v>
      </c>
      <c r="B40" s="103"/>
      <c r="C40" s="78"/>
      <c r="D40" s="84"/>
      <c r="F40" s="84"/>
      <c r="H40" s="84"/>
      <c r="I40" s="84"/>
      <c r="J40" s="84"/>
      <c r="K40" s="84"/>
      <c r="L40" s="84"/>
      <c r="N40" s="84"/>
      <c r="P40" s="84"/>
      <c r="Q40" s="84"/>
      <c r="R40" s="84"/>
      <c r="S40" s="84"/>
      <c r="T40" s="84"/>
      <c r="V40" s="83"/>
      <c r="X40" s="84"/>
      <c r="Z40" s="84"/>
    </row>
    <row r="41" spans="1:26" ht="21.75" customHeight="1">
      <c r="A41" s="71" t="s">
        <v>193</v>
      </c>
      <c r="B41" s="103"/>
      <c r="C41" s="78"/>
      <c r="D41" s="85">
        <v>0</v>
      </c>
      <c r="E41" s="84"/>
      <c r="F41" s="85">
        <v>0</v>
      </c>
      <c r="G41" s="84"/>
      <c r="H41" s="85">
        <v>443549</v>
      </c>
      <c r="I41" s="85"/>
      <c r="J41" s="85">
        <v>0</v>
      </c>
      <c r="K41" s="85"/>
      <c r="L41" s="85">
        <v>0</v>
      </c>
      <c r="M41" s="84"/>
      <c r="N41" s="85">
        <v>0</v>
      </c>
      <c r="O41" s="84"/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4"/>
      <c r="V41" s="84">
        <f>SUM(D41:T41)</f>
        <v>443549</v>
      </c>
      <c r="W41" s="84"/>
      <c r="X41" s="85">
        <f>-12186+23+29478-22</f>
        <v>17293</v>
      </c>
      <c r="Y41" s="84"/>
      <c r="Z41" s="84">
        <f>SUM(V41:X41)</f>
        <v>460842</v>
      </c>
    </row>
    <row r="42" spans="1:26" ht="21.75" customHeight="1">
      <c r="A42" s="71" t="s">
        <v>145</v>
      </c>
      <c r="B42" s="103"/>
      <c r="C42" s="78"/>
      <c r="D42" s="84">
        <v>0</v>
      </c>
      <c r="E42" s="84"/>
      <c r="F42" s="84">
        <v>0</v>
      </c>
      <c r="G42" s="84"/>
      <c r="H42" s="84">
        <v>0</v>
      </c>
      <c r="I42" s="84"/>
      <c r="J42" s="84">
        <v>0</v>
      </c>
      <c r="K42" s="84"/>
      <c r="L42" s="84">
        <v>-47034</v>
      </c>
      <c r="M42" s="84"/>
      <c r="N42" s="84">
        <v>6688</v>
      </c>
      <c r="O42" s="84"/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/>
      <c r="V42" s="84">
        <f>SUM(D42:T42)</f>
        <v>-40346</v>
      </c>
      <c r="W42" s="84"/>
      <c r="X42" s="84">
        <f>-254+218</f>
        <v>-36</v>
      </c>
      <c r="Y42" s="84"/>
      <c r="Z42" s="84">
        <f>SUM(V42:X42)</f>
        <v>-40382</v>
      </c>
    </row>
    <row r="43" spans="1:26" ht="21.75" customHeight="1">
      <c r="A43" s="71" t="s">
        <v>213</v>
      </c>
      <c r="B43" s="103"/>
      <c r="C43" s="78"/>
      <c r="D43" s="86"/>
      <c r="E43" s="84"/>
      <c r="F43" s="86"/>
      <c r="G43" s="84"/>
      <c r="H43" s="86"/>
      <c r="I43" s="85"/>
      <c r="J43" s="86"/>
      <c r="K43" s="85"/>
      <c r="L43" s="86"/>
      <c r="M43" s="84"/>
      <c r="N43" s="86"/>
      <c r="O43" s="84"/>
      <c r="P43" s="86"/>
      <c r="Q43" s="84"/>
      <c r="R43" s="86"/>
      <c r="S43" s="85"/>
      <c r="T43" s="86"/>
      <c r="U43" s="84"/>
      <c r="V43" s="86"/>
      <c r="W43" s="84"/>
      <c r="X43" s="86"/>
      <c r="Y43" s="84"/>
      <c r="Z43" s="86"/>
    </row>
    <row r="44" spans="1:26" s="73" customFormat="1" ht="21.75" customHeight="1">
      <c r="A44" s="71" t="s">
        <v>214</v>
      </c>
      <c r="B44" s="103"/>
      <c r="C44" s="78"/>
      <c r="D44" s="91">
        <f>SUM(D38:D42)</f>
        <v>0</v>
      </c>
      <c r="E44" s="84"/>
      <c r="F44" s="91">
        <f>SUM(F38:F42)</f>
        <v>0</v>
      </c>
      <c r="G44" s="84"/>
      <c r="H44" s="91">
        <f>SUM(H38:H42)</f>
        <v>443549</v>
      </c>
      <c r="I44" s="84"/>
      <c r="J44" s="91">
        <f>SUM(J38:J42)</f>
        <v>0</v>
      </c>
      <c r="K44" s="84"/>
      <c r="L44" s="91">
        <f>SUM(L38:L42)</f>
        <v>-47034</v>
      </c>
      <c r="M44" s="84"/>
      <c r="N44" s="91">
        <f>SUM(N38:N42)</f>
        <v>6688</v>
      </c>
      <c r="O44" s="84"/>
      <c r="P44" s="91">
        <f>SUM(P38:P42)</f>
        <v>0</v>
      </c>
      <c r="Q44" s="84"/>
      <c r="R44" s="91">
        <f>SUM(R38:R42)</f>
        <v>0</v>
      </c>
      <c r="S44" s="84"/>
      <c r="T44" s="91">
        <f>SUM(T38:T42)</f>
        <v>0</v>
      </c>
      <c r="U44" s="84"/>
      <c r="V44" s="84">
        <f>SUM(D44:T44)</f>
        <v>403203</v>
      </c>
      <c r="W44" s="84"/>
      <c r="X44" s="91">
        <f>SUM(X38:X42)</f>
        <v>17257</v>
      </c>
      <c r="Y44" s="84"/>
      <c r="Z44" s="84">
        <f aca="true" t="shared" si="1" ref="Z44:Z49">SUM(V44:X44)</f>
        <v>420460</v>
      </c>
    </row>
    <row r="45" spans="1:26" ht="21.75" customHeight="1">
      <c r="A45" s="71" t="s">
        <v>118</v>
      </c>
      <c r="B45" s="103"/>
      <c r="C45" s="78"/>
      <c r="D45" s="87">
        <v>0</v>
      </c>
      <c r="E45" s="84"/>
      <c r="F45" s="87">
        <v>0</v>
      </c>
      <c r="G45" s="84"/>
      <c r="H45" s="87">
        <v>0</v>
      </c>
      <c r="I45" s="85"/>
      <c r="J45" s="87">
        <v>0</v>
      </c>
      <c r="K45" s="85"/>
      <c r="L45" s="87">
        <v>0</v>
      </c>
      <c r="M45" s="84"/>
      <c r="N45" s="87">
        <v>0</v>
      </c>
      <c r="O45" s="84"/>
      <c r="P45" s="87">
        <v>0</v>
      </c>
      <c r="Q45" s="84"/>
      <c r="R45" s="87">
        <v>1275132</v>
      </c>
      <c r="S45" s="85"/>
      <c r="T45" s="87">
        <v>0</v>
      </c>
      <c r="U45" s="84"/>
      <c r="V45" s="87">
        <f>SUM(D45:T45)</f>
        <v>1275132</v>
      </c>
      <c r="W45" s="84"/>
      <c r="X45" s="87">
        <v>153288</v>
      </c>
      <c r="Y45" s="84"/>
      <c r="Z45" s="87">
        <f t="shared" si="1"/>
        <v>1428420</v>
      </c>
    </row>
    <row r="46" spans="1:26" ht="21.75" customHeight="1">
      <c r="A46" s="71" t="s">
        <v>64</v>
      </c>
      <c r="B46" s="103"/>
      <c r="C46" s="78"/>
      <c r="D46" s="85">
        <f>SUM(D44:D45)</f>
        <v>0</v>
      </c>
      <c r="E46" s="84"/>
      <c r="F46" s="85">
        <f>SUM(F44:F45)</f>
        <v>0</v>
      </c>
      <c r="G46" s="84"/>
      <c r="H46" s="85">
        <f>SUM(H44:H45)</f>
        <v>443549</v>
      </c>
      <c r="I46" s="85"/>
      <c r="J46" s="85">
        <f>SUM(J44:J45)</f>
        <v>0</v>
      </c>
      <c r="K46" s="85"/>
      <c r="L46" s="85">
        <f>SUM(L44:L45)</f>
        <v>-47034</v>
      </c>
      <c r="M46" s="84"/>
      <c r="N46" s="85">
        <f>SUM(N44:N45)</f>
        <v>6688</v>
      </c>
      <c r="O46" s="84"/>
      <c r="P46" s="85">
        <f>SUM(P44:P45)</f>
        <v>0</v>
      </c>
      <c r="Q46" s="84"/>
      <c r="R46" s="85">
        <f>SUM(R44:R45)</f>
        <v>1275132</v>
      </c>
      <c r="S46" s="85"/>
      <c r="T46" s="85">
        <f>SUM(T44:T45)</f>
        <v>0</v>
      </c>
      <c r="U46" s="84"/>
      <c r="V46" s="85">
        <f>SUM(V44:V45)</f>
        <v>1678335</v>
      </c>
      <c r="W46" s="84"/>
      <c r="X46" s="85">
        <f>SUM(X44:X45)</f>
        <v>170545</v>
      </c>
      <c r="Y46" s="84"/>
      <c r="Z46" s="84">
        <f t="shared" si="1"/>
        <v>1848880</v>
      </c>
    </row>
    <row r="47" spans="1:26" ht="21.75" customHeight="1">
      <c r="A47" s="71" t="s">
        <v>194</v>
      </c>
      <c r="B47" s="103"/>
      <c r="C47" s="78"/>
      <c r="D47" s="85"/>
      <c r="E47" s="84"/>
      <c r="F47" s="85"/>
      <c r="G47" s="84"/>
      <c r="H47" s="85"/>
      <c r="I47" s="85"/>
      <c r="J47" s="85"/>
      <c r="K47" s="85"/>
      <c r="L47" s="85"/>
      <c r="M47" s="84"/>
      <c r="N47" s="85"/>
      <c r="O47" s="84"/>
      <c r="P47" s="85"/>
      <c r="Q47" s="84"/>
      <c r="R47" s="85"/>
      <c r="S47" s="85"/>
      <c r="T47" s="85"/>
      <c r="U47" s="84"/>
      <c r="V47" s="85"/>
      <c r="W47" s="84"/>
      <c r="X47" s="85"/>
      <c r="Y47" s="84"/>
      <c r="Z47" s="84"/>
    </row>
    <row r="48" spans="1:26" ht="21.75" customHeight="1">
      <c r="A48" s="71" t="s">
        <v>195</v>
      </c>
      <c r="B48" s="103" t="s">
        <v>196</v>
      </c>
      <c r="C48" s="78"/>
      <c r="D48" s="84">
        <v>0</v>
      </c>
      <c r="E48" s="84"/>
      <c r="F48" s="84">
        <v>0</v>
      </c>
      <c r="G48" s="84"/>
      <c r="H48" s="84">
        <v>0</v>
      </c>
      <c r="I48" s="84"/>
      <c r="J48" s="84">
        <v>0</v>
      </c>
      <c r="K48" s="84"/>
      <c r="L48" s="84">
        <v>0</v>
      </c>
      <c r="M48" s="84"/>
      <c r="N48" s="84">
        <v>0</v>
      </c>
      <c r="O48" s="84"/>
      <c r="P48" s="84">
        <v>0</v>
      </c>
      <c r="Q48" s="84"/>
      <c r="R48" s="84">
        <f>-185278+41456</f>
        <v>-143822</v>
      </c>
      <c r="S48" s="84"/>
      <c r="T48" s="84">
        <v>0</v>
      </c>
      <c r="U48" s="84"/>
      <c r="V48" s="84">
        <f>SUM(D48:T48)</f>
        <v>-143822</v>
      </c>
      <c r="W48" s="84"/>
      <c r="X48" s="84">
        <v>-41456</v>
      </c>
      <c r="Y48" s="84"/>
      <c r="Z48" s="84">
        <f t="shared" si="1"/>
        <v>-185278</v>
      </c>
    </row>
    <row r="49" spans="1:26" ht="21.75" customHeight="1">
      <c r="A49" s="71" t="s">
        <v>117</v>
      </c>
      <c r="B49" s="103"/>
      <c r="C49" s="78"/>
      <c r="D49" s="84">
        <v>0</v>
      </c>
      <c r="E49" s="84"/>
      <c r="F49" s="84">
        <v>0</v>
      </c>
      <c r="G49" s="84"/>
      <c r="H49" s="84">
        <v>0</v>
      </c>
      <c r="I49" s="84"/>
      <c r="J49" s="84">
        <v>0</v>
      </c>
      <c r="K49" s="84"/>
      <c r="L49" s="84">
        <v>0</v>
      </c>
      <c r="M49" s="84"/>
      <c r="N49" s="84">
        <v>0</v>
      </c>
      <c r="O49" s="84"/>
      <c r="P49" s="84">
        <v>0</v>
      </c>
      <c r="Q49" s="84"/>
      <c r="R49" s="84">
        <v>0</v>
      </c>
      <c r="S49" s="84"/>
      <c r="T49" s="84">
        <v>0</v>
      </c>
      <c r="U49" s="84"/>
      <c r="V49" s="84">
        <f>SUM(D49:T49)</f>
        <v>0</v>
      </c>
      <c r="W49" s="84"/>
      <c r="X49" s="84">
        <f>-177149+48500</f>
        <v>-128649</v>
      </c>
      <c r="Y49" s="84"/>
      <c r="Z49" s="84">
        <f t="shared" si="1"/>
        <v>-128649</v>
      </c>
    </row>
    <row r="50" spans="1:26" ht="23.25" customHeight="1" thickBot="1">
      <c r="A50" s="82" t="s">
        <v>82</v>
      </c>
      <c r="B50" s="103"/>
      <c r="C50" s="74"/>
      <c r="D50" s="88">
        <f>+D37+D46+D48+D49</f>
        <v>7519938</v>
      </c>
      <c r="E50" s="83"/>
      <c r="F50" s="88">
        <f>+F37+F46+F48+F49</f>
        <v>16436492</v>
      </c>
      <c r="G50" s="83"/>
      <c r="H50" s="88">
        <f>+H37+H46+H48+H49</f>
        <v>-193249</v>
      </c>
      <c r="I50" s="89"/>
      <c r="J50" s="88">
        <f>+J37+J46+J48+J49</f>
        <v>2135301</v>
      </c>
      <c r="K50" s="89"/>
      <c r="L50" s="88">
        <f>+L37+L46+L48+L49</f>
        <v>-177159</v>
      </c>
      <c r="M50" s="83"/>
      <c r="N50" s="88">
        <f>+N37+N46+N48+N49</f>
        <v>215493</v>
      </c>
      <c r="O50" s="83"/>
      <c r="P50" s="88">
        <f>+P37+P46+P48+P49</f>
        <v>820666</v>
      </c>
      <c r="Q50" s="83"/>
      <c r="R50" s="88">
        <f>+R37+R46+R48+R49</f>
        <v>17636127</v>
      </c>
      <c r="S50" s="89"/>
      <c r="T50" s="88">
        <f>+T37+T46+T48+T49</f>
        <v>-720700</v>
      </c>
      <c r="U50" s="83"/>
      <c r="V50" s="88">
        <f>+V37+V46+V48+V49</f>
        <v>43672909</v>
      </c>
      <c r="W50" s="83"/>
      <c r="X50" s="88">
        <f>+X37+X46+X48+X49</f>
        <v>542054</v>
      </c>
      <c r="Y50" s="83"/>
      <c r="Z50" s="88">
        <f>+Z37+Z46+Z48+Z49</f>
        <v>44214963</v>
      </c>
    </row>
    <row r="51" spans="1:27" ht="23.25" customHeight="1" thickTop="1">
      <c r="A51" s="82"/>
      <c r="B51" s="105"/>
      <c r="C51" s="74"/>
      <c r="D51" s="89"/>
      <c r="E51" s="83"/>
      <c r="F51" s="89"/>
      <c r="G51" s="83"/>
      <c r="H51" s="89"/>
      <c r="I51" s="89"/>
      <c r="J51" s="89"/>
      <c r="K51" s="89"/>
      <c r="L51" s="89"/>
      <c r="M51" s="83"/>
      <c r="N51" s="89"/>
      <c r="O51" s="83"/>
      <c r="P51" s="89"/>
      <c r="Q51" s="83"/>
      <c r="R51" s="89"/>
      <c r="S51" s="89"/>
      <c r="T51" s="89"/>
      <c r="U51" s="83"/>
      <c r="V51" s="89"/>
      <c r="W51" s="83"/>
      <c r="X51" s="89"/>
      <c r="Y51" s="83"/>
      <c r="Z51" s="89"/>
      <c r="AA51" s="92"/>
    </row>
  </sheetData>
  <mergeCells count="10">
    <mergeCell ref="A3:F3"/>
    <mergeCell ref="D36:Z36"/>
    <mergeCell ref="P31:R31"/>
    <mergeCell ref="D4:Z4"/>
    <mergeCell ref="D10:Z10"/>
    <mergeCell ref="D30:Z30"/>
    <mergeCell ref="F5:N5"/>
    <mergeCell ref="P5:R5"/>
    <mergeCell ref="F31:N31"/>
    <mergeCell ref="A29:F29"/>
  </mergeCells>
  <printOptions/>
  <pageMargins left="0.7" right="0.2" top="0.48" bottom="0.5" header="0.5" footer="0.5"/>
  <pageSetup firstPageNumber="7" useFirstPageNumber="1" horizontalDpi="600" verticalDpi="600" orientation="landscape" paperSize="9" scale="85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SheetLayoutView="100" workbookViewId="0" topLeftCell="F4">
      <selection activeCell="P13" sqref="P13"/>
    </sheetView>
  </sheetViews>
  <sheetFormatPr defaultColWidth="9.140625" defaultRowHeight="23.25" customHeight="1"/>
  <cols>
    <col min="1" max="1" width="37.57421875" style="94" customWidth="1"/>
    <col min="2" max="2" width="9.00390625" style="108" customWidth="1"/>
    <col min="3" max="3" width="1.28515625" style="93" customWidth="1"/>
    <col min="4" max="4" width="10.8515625" style="93" customWidth="1"/>
    <col min="5" max="5" width="1.28515625" style="93" customWidth="1"/>
    <col min="6" max="6" width="10.8515625" style="93" customWidth="1"/>
    <col min="7" max="7" width="1.28515625" style="93" customWidth="1"/>
    <col min="8" max="8" width="10.8515625" style="93" customWidth="1"/>
    <col min="9" max="9" width="1.57421875" style="93" customWidth="1"/>
    <col min="10" max="10" width="12.421875" style="93" customWidth="1"/>
    <col min="11" max="11" width="0.9921875" style="93" customWidth="1"/>
    <col min="12" max="12" width="10.8515625" style="93" customWidth="1"/>
    <col min="13" max="13" width="0.9921875" style="93" customWidth="1"/>
    <col min="14" max="14" width="12.00390625" style="93" customWidth="1"/>
    <col min="15" max="15" width="0.9921875" style="93" customWidth="1"/>
    <col min="16" max="16" width="10.8515625" style="93" customWidth="1"/>
    <col min="17" max="17" width="0.9921875" style="93" customWidth="1"/>
    <col min="18" max="18" width="12.57421875" style="93" customWidth="1"/>
    <col min="19" max="19" width="0.9921875" style="93" customWidth="1"/>
    <col min="20" max="20" width="10.8515625" style="93" customWidth="1"/>
    <col min="21" max="21" width="0.9921875" style="93" customWidth="1"/>
    <col min="22" max="22" width="11.57421875" style="93" customWidth="1"/>
    <col min="23" max="16384" width="9.140625" style="93" customWidth="1"/>
  </cols>
  <sheetData>
    <row r="1" spans="1:23" s="94" customFormat="1" ht="23.25" customHeight="1">
      <c r="A1" s="69" t="s">
        <v>86</v>
      </c>
      <c r="B1" s="106"/>
      <c r="C1" s="83"/>
      <c r="D1" s="89"/>
      <c r="E1" s="89"/>
      <c r="F1" s="89"/>
      <c r="G1" s="89"/>
      <c r="H1" s="89"/>
      <c r="I1" s="83"/>
      <c r="J1" s="89"/>
      <c r="K1" s="83"/>
      <c r="L1" s="89"/>
      <c r="M1" s="83"/>
      <c r="N1" s="89"/>
      <c r="O1" s="89"/>
      <c r="P1" s="89"/>
      <c r="Q1" s="83"/>
      <c r="R1" s="89"/>
      <c r="S1" s="83"/>
      <c r="T1" s="89"/>
      <c r="U1" s="83"/>
      <c r="V1" s="89"/>
      <c r="W1" s="93"/>
    </row>
    <row r="2" spans="1:22" ht="23.25" customHeight="1">
      <c r="A2" s="69" t="s">
        <v>197</v>
      </c>
      <c r="B2" s="106"/>
      <c r="C2" s="83"/>
      <c r="D2" s="89"/>
      <c r="E2" s="89"/>
      <c r="F2" s="89"/>
      <c r="G2" s="89"/>
      <c r="H2" s="89"/>
      <c r="I2" s="83"/>
      <c r="J2" s="89"/>
      <c r="K2" s="83"/>
      <c r="L2" s="89"/>
      <c r="M2" s="83"/>
      <c r="N2" s="89"/>
      <c r="O2" s="89"/>
      <c r="P2" s="89"/>
      <c r="Q2" s="83"/>
      <c r="R2" s="89"/>
      <c r="S2" s="83"/>
      <c r="T2" s="89"/>
      <c r="U2" s="83"/>
      <c r="V2" s="89"/>
    </row>
    <row r="3" spans="1:22" ht="23.25" customHeight="1">
      <c r="A3" s="129" t="s">
        <v>80</v>
      </c>
      <c r="B3" s="129"/>
      <c r="C3" s="129"/>
      <c r="D3" s="129"/>
      <c r="E3" s="89"/>
      <c r="F3" s="89"/>
      <c r="G3" s="89"/>
      <c r="H3" s="89"/>
      <c r="I3" s="83"/>
      <c r="J3" s="89"/>
      <c r="K3" s="83"/>
      <c r="L3" s="89"/>
      <c r="M3" s="83"/>
      <c r="N3" s="89"/>
      <c r="O3" s="89"/>
      <c r="P3" s="89"/>
      <c r="Q3" s="83"/>
      <c r="R3" s="89"/>
      <c r="S3" s="83"/>
      <c r="T3" s="89"/>
      <c r="U3" s="83"/>
      <c r="V3" s="89"/>
    </row>
    <row r="4" spans="1:22" ht="23.25" customHeight="1">
      <c r="A4" s="69"/>
      <c r="B4" s="107"/>
      <c r="C4" s="74"/>
      <c r="D4" s="133" t="s">
        <v>69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</row>
    <row r="5" spans="1:18" ht="23.25" customHeight="1">
      <c r="A5" s="69"/>
      <c r="D5" s="73"/>
      <c r="E5" s="73"/>
      <c r="F5" s="131" t="s">
        <v>67</v>
      </c>
      <c r="G5" s="131"/>
      <c r="H5" s="131"/>
      <c r="I5" s="131"/>
      <c r="J5" s="131"/>
      <c r="K5" s="131"/>
      <c r="L5" s="131"/>
      <c r="M5" s="131"/>
      <c r="N5" s="131"/>
      <c r="O5" s="77"/>
      <c r="P5" s="131" t="s">
        <v>94</v>
      </c>
      <c r="Q5" s="131"/>
      <c r="R5" s="131"/>
    </row>
    <row r="6" spans="1:18" ht="23.25" customHeight="1">
      <c r="A6" s="69"/>
      <c r="D6" s="73"/>
      <c r="E6" s="73"/>
      <c r="F6" s="77"/>
      <c r="G6" s="77"/>
      <c r="H6" s="77"/>
      <c r="I6" s="77"/>
      <c r="J6" s="77"/>
      <c r="K6" s="77"/>
      <c r="L6" s="95" t="s">
        <v>66</v>
      </c>
      <c r="M6" s="77"/>
      <c r="N6" s="77"/>
      <c r="O6" s="77"/>
      <c r="P6" s="77"/>
      <c r="Q6" s="77"/>
      <c r="R6" s="77"/>
    </row>
    <row r="7" spans="1:22" ht="23.25" customHeight="1">
      <c r="A7" s="69"/>
      <c r="D7" s="78" t="s">
        <v>23</v>
      </c>
      <c r="E7" s="78"/>
      <c r="F7" s="78"/>
      <c r="G7" s="78"/>
      <c r="H7" s="78"/>
      <c r="I7" s="78"/>
      <c r="J7" s="78"/>
      <c r="L7" s="95" t="s">
        <v>107</v>
      </c>
      <c r="M7" s="95"/>
      <c r="N7" s="95" t="s">
        <v>67</v>
      </c>
      <c r="O7" s="78"/>
      <c r="P7" s="77"/>
      <c r="Q7" s="83"/>
      <c r="R7" s="78"/>
      <c r="T7" s="95" t="s">
        <v>111</v>
      </c>
      <c r="V7" s="78" t="s">
        <v>38</v>
      </c>
    </row>
    <row r="8" spans="1:22" ht="23.25" customHeight="1">
      <c r="A8" s="82"/>
      <c r="D8" s="78" t="s">
        <v>141</v>
      </c>
      <c r="E8" s="78"/>
      <c r="F8" s="78" t="s">
        <v>36</v>
      </c>
      <c r="G8" s="78"/>
      <c r="H8" s="78" t="s">
        <v>65</v>
      </c>
      <c r="I8" s="78"/>
      <c r="J8" s="78" t="s">
        <v>105</v>
      </c>
      <c r="L8" s="95" t="s">
        <v>108</v>
      </c>
      <c r="M8" s="95"/>
      <c r="N8" s="95" t="s">
        <v>114</v>
      </c>
      <c r="O8" s="78"/>
      <c r="P8" s="95" t="s">
        <v>52</v>
      </c>
      <c r="Q8" s="78"/>
      <c r="R8" s="78" t="s">
        <v>54</v>
      </c>
      <c r="T8" s="95" t="s">
        <v>112</v>
      </c>
      <c r="V8" s="78" t="s">
        <v>42</v>
      </c>
    </row>
    <row r="9" spans="1:22" ht="23.25" customHeight="1">
      <c r="A9" s="71"/>
      <c r="B9" s="103" t="s">
        <v>2</v>
      </c>
      <c r="D9" s="78" t="s">
        <v>142</v>
      </c>
      <c r="E9" s="78"/>
      <c r="F9" s="78" t="s">
        <v>37</v>
      </c>
      <c r="G9" s="78"/>
      <c r="H9" s="78" t="s">
        <v>51</v>
      </c>
      <c r="I9" s="78"/>
      <c r="J9" s="78" t="s">
        <v>106</v>
      </c>
      <c r="L9" s="95" t="s">
        <v>143</v>
      </c>
      <c r="M9" s="95"/>
      <c r="N9" s="95" t="s">
        <v>109</v>
      </c>
      <c r="O9" s="78"/>
      <c r="P9" s="95" t="s">
        <v>53</v>
      </c>
      <c r="Q9" s="78"/>
      <c r="R9" s="95" t="s">
        <v>110</v>
      </c>
      <c r="T9" s="95" t="s">
        <v>113</v>
      </c>
      <c r="V9" s="78" t="s">
        <v>77</v>
      </c>
    </row>
    <row r="10" spans="1:22" ht="23.25" customHeight="1">
      <c r="A10" s="82"/>
      <c r="D10" s="130" t="s">
        <v>88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</row>
    <row r="11" spans="1:22" ht="23.25" customHeight="1">
      <c r="A11" s="82" t="s">
        <v>55</v>
      </c>
      <c r="C11" s="83"/>
      <c r="D11" s="83">
        <v>7519938</v>
      </c>
      <c r="E11" s="83"/>
      <c r="F11" s="83">
        <v>16436492</v>
      </c>
      <c r="G11" s="83"/>
      <c r="H11" s="83">
        <v>896495</v>
      </c>
      <c r="I11" s="83"/>
      <c r="J11" s="83">
        <v>2135301</v>
      </c>
      <c r="L11" s="83">
        <v>165577</v>
      </c>
      <c r="N11" s="83">
        <v>163035</v>
      </c>
      <c r="O11" s="83"/>
      <c r="P11" s="83">
        <v>820666</v>
      </c>
      <c r="Q11" s="89"/>
      <c r="R11" s="83">
        <v>15648444</v>
      </c>
      <c r="T11" s="83">
        <v>-720700</v>
      </c>
      <c r="U11" s="83"/>
      <c r="V11" s="83">
        <f>SUM(D11:T11)</f>
        <v>43065248</v>
      </c>
    </row>
    <row r="12" spans="1:22" s="70" customFormat="1" ht="21.75" customHeight="1">
      <c r="A12" s="71" t="s">
        <v>63</v>
      </c>
      <c r="B12" s="102" t="s">
        <v>199</v>
      </c>
      <c r="C12" s="84"/>
      <c r="D12" s="81" t="s">
        <v>233</v>
      </c>
      <c r="E12" s="84"/>
      <c r="F12" s="84">
        <v>42373</v>
      </c>
      <c r="G12" s="84"/>
      <c r="H12" s="84">
        <v>-896495</v>
      </c>
      <c r="I12" s="84"/>
      <c r="J12" s="84">
        <v>-1375789</v>
      </c>
      <c r="L12" s="84">
        <v>-128992</v>
      </c>
      <c r="N12" s="84">
        <v>-163035</v>
      </c>
      <c r="O12" s="84"/>
      <c r="P12" s="81" t="s">
        <v>233</v>
      </c>
      <c r="Q12" s="85"/>
      <c r="R12" s="84">
        <v>-13035934</v>
      </c>
      <c r="T12" s="84">
        <v>720700</v>
      </c>
      <c r="U12" s="84"/>
      <c r="V12" s="84">
        <f>SUM(D12:T12)</f>
        <v>-14837172</v>
      </c>
    </row>
    <row r="13" spans="1:22" s="120" customFormat="1" ht="23.25" customHeight="1">
      <c r="A13" s="82" t="s">
        <v>198</v>
      </c>
      <c r="B13" s="118"/>
      <c r="C13" s="83"/>
      <c r="D13" s="119">
        <f>SUM(D11:D12)</f>
        <v>7519938</v>
      </c>
      <c r="E13" s="89"/>
      <c r="F13" s="119">
        <f>SUM(F11:F12)</f>
        <v>16478865</v>
      </c>
      <c r="G13" s="83"/>
      <c r="H13" s="124" t="s">
        <v>233</v>
      </c>
      <c r="I13" s="83"/>
      <c r="J13" s="119">
        <f>SUM(J11:J12)</f>
        <v>759512</v>
      </c>
      <c r="L13" s="119">
        <f>SUM(L11:L12)</f>
        <v>36585</v>
      </c>
      <c r="N13" s="124" t="s">
        <v>233</v>
      </c>
      <c r="O13" s="89"/>
      <c r="P13" s="119">
        <f>SUM(P11:P12)</f>
        <v>820666</v>
      </c>
      <c r="Q13" s="89"/>
      <c r="R13" s="119">
        <f>SUM(R11:R12)</f>
        <v>2612510</v>
      </c>
      <c r="T13" s="124" t="s">
        <v>233</v>
      </c>
      <c r="U13" s="83"/>
      <c r="V13" s="119">
        <f>SUM(V11:V12)</f>
        <v>28228076</v>
      </c>
    </row>
    <row r="14" spans="1:22" s="70" customFormat="1" ht="23.25" customHeight="1">
      <c r="A14" s="82" t="s">
        <v>212</v>
      </c>
      <c r="B14" s="109"/>
      <c r="C14" s="84"/>
      <c r="D14" s="84"/>
      <c r="E14" s="84"/>
      <c r="F14" s="84"/>
      <c r="G14" s="84"/>
      <c r="H14" s="84"/>
      <c r="I14" s="84"/>
      <c r="J14" s="84"/>
      <c r="L14" s="84"/>
      <c r="N14" s="84"/>
      <c r="O14" s="84"/>
      <c r="P14" s="84"/>
      <c r="Q14" s="85"/>
      <c r="R14" s="84"/>
      <c r="T14" s="84"/>
      <c r="U14" s="84"/>
      <c r="V14" s="84"/>
    </row>
    <row r="15" spans="1:22" s="70" customFormat="1" ht="23.25" customHeight="1">
      <c r="A15" s="82" t="s">
        <v>218</v>
      </c>
      <c r="B15" s="109"/>
      <c r="C15" s="84"/>
      <c r="D15" s="84"/>
      <c r="E15" s="84"/>
      <c r="F15" s="84"/>
      <c r="G15" s="84"/>
      <c r="H15" s="84"/>
      <c r="I15" s="84"/>
      <c r="J15" s="84"/>
      <c r="L15" s="84"/>
      <c r="N15" s="84"/>
      <c r="O15" s="84"/>
      <c r="P15" s="84"/>
      <c r="Q15" s="85"/>
      <c r="R15" s="84"/>
      <c r="T15" s="84"/>
      <c r="U15" s="84"/>
      <c r="V15" s="84"/>
    </row>
    <row r="16" spans="1:22" ht="21.75" customHeight="1">
      <c r="A16" s="71" t="s">
        <v>145</v>
      </c>
      <c r="D16" s="81" t="s">
        <v>233</v>
      </c>
      <c r="E16" s="84"/>
      <c r="F16" s="81" t="s">
        <v>233</v>
      </c>
      <c r="G16" s="84"/>
      <c r="H16" s="81" t="s">
        <v>233</v>
      </c>
      <c r="I16" s="84"/>
      <c r="J16" s="81" t="s">
        <v>233</v>
      </c>
      <c r="L16" s="84">
        <f>-221482-L13</f>
        <v>-258067</v>
      </c>
      <c r="N16" s="81" t="s">
        <v>233</v>
      </c>
      <c r="O16" s="84"/>
      <c r="P16" s="81" t="s">
        <v>233</v>
      </c>
      <c r="Q16" s="85"/>
      <c r="R16" s="81" t="s">
        <v>233</v>
      </c>
      <c r="T16" s="81" t="s">
        <v>233</v>
      </c>
      <c r="U16" s="84"/>
      <c r="V16" s="78">
        <f>SUM(D16:T16)</f>
        <v>-258067</v>
      </c>
    </row>
    <row r="17" spans="1:22" ht="21.75" customHeight="1">
      <c r="A17" s="71" t="s">
        <v>119</v>
      </c>
      <c r="C17" s="84"/>
      <c r="D17" s="121"/>
      <c r="E17" s="85"/>
      <c r="F17" s="86"/>
      <c r="G17" s="84"/>
      <c r="H17" s="86"/>
      <c r="I17" s="84"/>
      <c r="J17" s="86"/>
      <c r="L17" s="86"/>
      <c r="N17" s="86"/>
      <c r="O17" s="85"/>
      <c r="P17" s="86"/>
      <c r="Q17" s="85"/>
      <c r="R17" s="86"/>
      <c r="T17" s="86"/>
      <c r="U17" s="84"/>
      <c r="V17" s="86"/>
    </row>
    <row r="18" spans="1:22" ht="21.75" customHeight="1">
      <c r="A18" s="71" t="s">
        <v>78</v>
      </c>
      <c r="C18" s="84"/>
      <c r="D18" s="81" t="s">
        <v>233</v>
      </c>
      <c r="E18" s="84"/>
      <c r="F18" s="81" t="s">
        <v>233</v>
      </c>
      <c r="G18" s="84"/>
      <c r="H18" s="81" t="s">
        <v>233</v>
      </c>
      <c r="I18" s="84"/>
      <c r="J18" s="81" t="s">
        <v>233</v>
      </c>
      <c r="L18" s="84">
        <f>SUM(L14:L16)</f>
        <v>-258067</v>
      </c>
      <c r="N18" s="81" t="s">
        <v>233</v>
      </c>
      <c r="O18" s="84"/>
      <c r="P18" s="81" t="s">
        <v>233</v>
      </c>
      <c r="Q18" s="85"/>
      <c r="R18" s="81" t="s">
        <v>233</v>
      </c>
      <c r="T18" s="81" t="s">
        <v>233</v>
      </c>
      <c r="U18" s="84"/>
      <c r="V18" s="78">
        <f>SUM(D18:T18)</f>
        <v>-258067</v>
      </c>
    </row>
    <row r="19" spans="1:22" ht="21.75" customHeight="1">
      <c r="A19" s="71" t="s">
        <v>118</v>
      </c>
      <c r="C19" s="84"/>
      <c r="D19" s="122" t="s">
        <v>233</v>
      </c>
      <c r="E19" s="85"/>
      <c r="F19" s="122" t="s">
        <v>233</v>
      </c>
      <c r="G19" s="85"/>
      <c r="H19" s="122" t="s">
        <v>233</v>
      </c>
      <c r="I19" s="85"/>
      <c r="J19" s="122" t="s">
        <v>233</v>
      </c>
      <c r="L19" s="87">
        <v>0</v>
      </c>
      <c r="N19" s="122" t="s">
        <v>233</v>
      </c>
      <c r="O19" s="85"/>
      <c r="P19" s="122" t="s">
        <v>233</v>
      </c>
      <c r="Q19" s="85"/>
      <c r="R19" s="87">
        <v>1859209</v>
      </c>
      <c r="T19" s="122" t="s">
        <v>233</v>
      </c>
      <c r="U19" s="85"/>
      <c r="V19" s="75">
        <f>SUM(D19:T19)</f>
        <v>1859209</v>
      </c>
    </row>
    <row r="20" spans="1:22" ht="21.75" customHeight="1">
      <c r="A20" s="71" t="s">
        <v>64</v>
      </c>
      <c r="C20" s="84"/>
      <c r="D20" s="81" t="s">
        <v>233</v>
      </c>
      <c r="E20" s="84"/>
      <c r="F20" s="81" t="s">
        <v>233</v>
      </c>
      <c r="G20" s="84"/>
      <c r="H20" s="81" t="s">
        <v>233</v>
      </c>
      <c r="I20" s="84"/>
      <c r="J20" s="81" t="s">
        <v>233</v>
      </c>
      <c r="L20" s="84">
        <f>SUM(L18:L19)</f>
        <v>-258067</v>
      </c>
      <c r="N20" s="81" t="s">
        <v>233</v>
      </c>
      <c r="O20" s="84"/>
      <c r="P20" s="81" t="s">
        <v>233</v>
      </c>
      <c r="Q20" s="89"/>
      <c r="R20" s="84">
        <f>SUM(R18:R19)</f>
        <v>1859209</v>
      </c>
      <c r="T20" s="81" t="s">
        <v>233</v>
      </c>
      <c r="U20" s="84"/>
      <c r="V20" s="78">
        <f>SUM(D20:T20)</f>
        <v>1601142</v>
      </c>
    </row>
    <row r="21" spans="1:22" ht="21.75" customHeight="1">
      <c r="A21" s="71" t="s">
        <v>146</v>
      </c>
      <c r="B21" s="102" t="s">
        <v>196</v>
      </c>
      <c r="C21" s="84"/>
      <c r="D21" s="122" t="s">
        <v>233</v>
      </c>
      <c r="E21" s="85"/>
      <c r="F21" s="122" t="s">
        <v>233</v>
      </c>
      <c r="G21" s="85"/>
      <c r="H21" s="122" t="s">
        <v>233</v>
      </c>
      <c r="I21" s="85"/>
      <c r="J21" s="122" t="s">
        <v>233</v>
      </c>
      <c r="L21" s="87">
        <v>0</v>
      </c>
      <c r="N21" s="122" t="s">
        <v>233</v>
      </c>
      <c r="O21" s="85"/>
      <c r="P21" s="122" t="s">
        <v>233</v>
      </c>
      <c r="Q21" s="85"/>
      <c r="R21" s="87">
        <v>-1729586</v>
      </c>
      <c r="T21" s="122" t="s">
        <v>233</v>
      </c>
      <c r="U21" s="85"/>
      <c r="V21" s="75">
        <f>SUM(D21:T21)</f>
        <v>-1729586</v>
      </c>
    </row>
    <row r="22" spans="1:25" ht="23.25" customHeight="1" thickBot="1">
      <c r="A22" s="82" t="s">
        <v>81</v>
      </c>
      <c r="C22" s="83"/>
      <c r="D22" s="88">
        <f>D13</f>
        <v>7519938</v>
      </c>
      <c r="E22" s="89"/>
      <c r="F22" s="88">
        <f>F13</f>
        <v>16478865</v>
      </c>
      <c r="G22" s="83"/>
      <c r="H22" s="125" t="str">
        <f>H13</f>
        <v>-</v>
      </c>
      <c r="I22" s="83"/>
      <c r="J22" s="88">
        <f>J13</f>
        <v>759512</v>
      </c>
      <c r="L22" s="88">
        <f>L13+L20</f>
        <v>-221482</v>
      </c>
      <c r="N22" s="125" t="str">
        <f>N13</f>
        <v>-</v>
      </c>
      <c r="O22" s="89"/>
      <c r="P22" s="88">
        <f>P13</f>
        <v>820666</v>
      </c>
      <c r="Q22" s="83"/>
      <c r="R22" s="88">
        <f>R13+R20+R21</f>
        <v>2742133</v>
      </c>
      <c r="T22" s="123" t="s">
        <v>233</v>
      </c>
      <c r="U22" s="83"/>
      <c r="V22" s="88">
        <f>V13+V20+V21</f>
        <v>28099632</v>
      </c>
      <c r="W22" s="89"/>
      <c r="X22" s="83"/>
      <c r="Y22" s="89"/>
    </row>
    <row r="23" spans="1:22" ht="23.25" customHeight="1" thickTop="1">
      <c r="A23" s="90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3" s="94" customFormat="1" ht="23.25" customHeight="1">
      <c r="A24" s="69" t="s">
        <v>86</v>
      </c>
      <c r="B24" s="106"/>
      <c r="C24" s="83"/>
      <c r="D24" s="89"/>
      <c r="E24" s="89"/>
      <c r="F24" s="89"/>
      <c r="G24" s="89"/>
      <c r="H24" s="89"/>
      <c r="I24" s="83"/>
      <c r="J24" s="89"/>
      <c r="K24" s="83"/>
      <c r="L24" s="89"/>
      <c r="M24" s="83"/>
      <c r="N24" s="89"/>
      <c r="O24" s="89"/>
      <c r="P24" s="89"/>
      <c r="Q24" s="83"/>
      <c r="R24" s="89"/>
      <c r="S24" s="83"/>
      <c r="T24" s="89"/>
      <c r="U24" s="83"/>
      <c r="V24" s="89"/>
      <c r="W24" s="93"/>
    </row>
    <row r="25" spans="1:22" ht="23.25" customHeight="1">
      <c r="A25" s="69" t="s">
        <v>197</v>
      </c>
      <c r="B25" s="106"/>
      <c r="C25" s="83"/>
      <c r="D25" s="89"/>
      <c r="E25" s="89"/>
      <c r="F25" s="89"/>
      <c r="G25" s="89"/>
      <c r="H25" s="89"/>
      <c r="I25" s="83"/>
      <c r="J25" s="89"/>
      <c r="K25" s="83"/>
      <c r="L25" s="89"/>
      <c r="M25" s="83"/>
      <c r="N25" s="89"/>
      <c r="O25" s="89"/>
      <c r="P25" s="89"/>
      <c r="Q25" s="83"/>
      <c r="R25" s="89"/>
      <c r="S25" s="83"/>
      <c r="T25" s="89"/>
      <c r="U25" s="83"/>
      <c r="V25" s="89"/>
    </row>
    <row r="26" spans="1:22" ht="23.25" customHeight="1">
      <c r="A26" s="129" t="s">
        <v>80</v>
      </c>
      <c r="B26" s="129"/>
      <c r="C26" s="129"/>
      <c r="D26" s="129"/>
      <c r="E26" s="89"/>
      <c r="F26" s="89"/>
      <c r="G26" s="89"/>
      <c r="H26" s="89"/>
      <c r="I26" s="83"/>
      <c r="J26" s="89"/>
      <c r="K26" s="83"/>
      <c r="L26" s="89"/>
      <c r="M26" s="83"/>
      <c r="N26" s="89"/>
      <c r="O26" s="89"/>
      <c r="P26" s="89"/>
      <c r="Q26" s="83"/>
      <c r="R26" s="89"/>
      <c r="S26" s="83"/>
      <c r="T26" s="89"/>
      <c r="U26" s="83"/>
      <c r="V26" s="89"/>
    </row>
    <row r="27" spans="1:22" ht="23.25" customHeight="1">
      <c r="A27" s="69"/>
      <c r="B27" s="107"/>
      <c r="C27" s="74"/>
      <c r="D27" s="133" t="s">
        <v>69</v>
      </c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</row>
    <row r="28" spans="1:18" ht="23.25" customHeight="1">
      <c r="A28" s="69"/>
      <c r="D28" s="73"/>
      <c r="E28" s="73"/>
      <c r="F28" s="131" t="s">
        <v>67</v>
      </c>
      <c r="G28" s="131"/>
      <c r="H28" s="131"/>
      <c r="I28" s="131"/>
      <c r="J28" s="131"/>
      <c r="K28" s="131"/>
      <c r="L28" s="131"/>
      <c r="M28" s="131"/>
      <c r="N28" s="131"/>
      <c r="O28" s="77"/>
      <c r="P28" s="131" t="s">
        <v>94</v>
      </c>
      <c r="Q28" s="131"/>
      <c r="R28" s="131"/>
    </row>
    <row r="29" spans="1:18" ht="23.25" customHeight="1">
      <c r="A29" s="69"/>
      <c r="D29" s="73"/>
      <c r="E29" s="73"/>
      <c r="F29" s="77"/>
      <c r="G29" s="77"/>
      <c r="H29" s="77"/>
      <c r="I29" s="77"/>
      <c r="J29" s="77"/>
      <c r="K29" s="77"/>
      <c r="L29" s="95" t="s">
        <v>66</v>
      </c>
      <c r="M29" s="77"/>
      <c r="N29" s="77"/>
      <c r="O29" s="77"/>
      <c r="P29" s="77"/>
      <c r="Q29" s="77"/>
      <c r="R29" s="77"/>
    </row>
    <row r="30" spans="1:22" ht="23.25" customHeight="1">
      <c r="A30" s="69"/>
      <c r="D30" s="78" t="s">
        <v>23</v>
      </c>
      <c r="E30" s="78"/>
      <c r="F30" s="78"/>
      <c r="G30" s="78"/>
      <c r="H30" s="78"/>
      <c r="I30" s="78"/>
      <c r="J30" s="78"/>
      <c r="L30" s="95" t="s">
        <v>107</v>
      </c>
      <c r="M30" s="95"/>
      <c r="N30" s="95" t="s">
        <v>67</v>
      </c>
      <c r="O30" s="78"/>
      <c r="P30" s="77"/>
      <c r="Q30" s="83"/>
      <c r="R30" s="78"/>
      <c r="T30" s="95" t="s">
        <v>111</v>
      </c>
      <c r="V30" s="78" t="s">
        <v>38</v>
      </c>
    </row>
    <row r="31" spans="1:22" ht="23.25" customHeight="1">
      <c r="A31" s="82"/>
      <c r="D31" s="78" t="s">
        <v>141</v>
      </c>
      <c r="E31" s="78"/>
      <c r="F31" s="78" t="s">
        <v>36</v>
      </c>
      <c r="G31" s="78"/>
      <c r="H31" s="78" t="s">
        <v>65</v>
      </c>
      <c r="I31" s="78"/>
      <c r="J31" s="78" t="s">
        <v>105</v>
      </c>
      <c r="L31" s="95" t="s">
        <v>108</v>
      </c>
      <c r="M31" s="95"/>
      <c r="N31" s="95" t="s">
        <v>114</v>
      </c>
      <c r="O31" s="78"/>
      <c r="P31" s="95" t="s">
        <v>52</v>
      </c>
      <c r="Q31" s="78"/>
      <c r="R31" s="78" t="s">
        <v>54</v>
      </c>
      <c r="T31" s="95" t="s">
        <v>112</v>
      </c>
      <c r="V31" s="78" t="s">
        <v>42</v>
      </c>
    </row>
    <row r="32" spans="1:22" ht="23.25" customHeight="1">
      <c r="A32" s="71"/>
      <c r="B32" s="103" t="s">
        <v>2</v>
      </c>
      <c r="D32" s="78" t="s">
        <v>142</v>
      </c>
      <c r="E32" s="78"/>
      <c r="F32" s="78" t="s">
        <v>37</v>
      </c>
      <c r="G32" s="78"/>
      <c r="H32" s="78" t="s">
        <v>51</v>
      </c>
      <c r="I32" s="78"/>
      <c r="J32" s="78" t="s">
        <v>106</v>
      </c>
      <c r="L32" s="95" t="s">
        <v>143</v>
      </c>
      <c r="M32" s="95"/>
      <c r="N32" s="95" t="s">
        <v>109</v>
      </c>
      <c r="O32" s="78"/>
      <c r="P32" s="95" t="s">
        <v>53</v>
      </c>
      <c r="Q32" s="78"/>
      <c r="R32" s="95" t="s">
        <v>110</v>
      </c>
      <c r="T32" s="95" t="s">
        <v>113</v>
      </c>
      <c r="V32" s="78" t="s">
        <v>77</v>
      </c>
    </row>
    <row r="33" spans="1:22" ht="23.25" customHeight="1">
      <c r="A33" s="82"/>
      <c r="D33" s="130" t="s">
        <v>88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</row>
    <row r="34" spans="1:22" ht="23.25" customHeight="1">
      <c r="A34" s="82" t="s">
        <v>62</v>
      </c>
      <c r="B34" s="110"/>
      <c r="C34" s="96"/>
      <c r="D34" s="83">
        <v>7519938</v>
      </c>
      <c r="E34" s="83"/>
      <c r="F34" s="83">
        <v>16436492</v>
      </c>
      <c r="G34" s="83"/>
      <c r="H34" s="83">
        <v>-636798</v>
      </c>
      <c r="I34" s="83"/>
      <c r="J34" s="83">
        <v>2135301</v>
      </c>
      <c r="K34" s="83"/>
      <c r="L34" s="83">
        <v>-130125</v>
      </c>
      <c r="M34" s="83"/>
      <c r="N34" s="83">
        <v>208805</v>
      </c>
      <c r="O34" s="83"/>
      <c r="P34" s="83">
        <v>820666</v>
      </c>
      <c r="Q34" s="83"/>
      <c r="R34" s="83">
        <v>16504817</v>
      </c>
      <c r="S34" s="89"/>
      <c r="T34" s="83">
        <v>-720700</v>
      </c>
      <c r="U34" s="83"/>
      <c r="V34" s="83">
        <f>SUM(D34:T34)</f>
        <v>42138396</v>
      </c>
    </row>
    <row r="35" spans="1:22" ht="21.75" customHeight="1">
      <c r="A35" s="71" t="s">
        <v>63</v>
      </c>
      <c r="B35" s="112" t="s">
        <v>199</v>
      </c>
      <c r="C35" s="96"/>
      <c r="D35" s="81" t="s">
        <v>233</v>
      </c>
      <c r="E35" s="84"/>
      <c r="F35" s="84">
        <v>42373</v>
      </c>
      <c r="G35" s="84"/>
      <c r="H35" s="84">
        <v>636798</v>
      </c>
      <c r="I35" s="84"/>
      <c r="J35" s="84">
        <v>-1375789</v>
      </c>
      <c r="K35" s="84"/>
      <c r="L35" s="84">
        <v>-91357</v>
      </c>
      <c r="M35" s="84"/>
      <c r="N35" s="84">
        <v>-208805</v>
      </c>
      <c r="O35" s="84"/>
      <c r="P35" s="81" t="s">
        <v>233</v>
      </c>
      <c r="Q35" s="84"/>
      <c r="R35" s="84">
        <v>-13762684</v>
      </c>
      <c r="S35" s="85"/>
      <c r="T35" s="84">
        <v>720700</v>
      </c>
      <c r="U35" s="84"/>
      <c r="V35" s="84">
        <f>SUM(D35:T35)</f>
        <v>-14038764</v>
      </c>
    </row>
    <row r="36" spans="1:22" s="120" customFormat="1" ht="23.25" customHeight="1">
      <c r="A36" s="82" t="s">
        <v>198</v>
      </c>
      <c r="B36" s="118"/>
      <c r="C36" s="83"/>
      <c r="D36" s="119">
        <f>SUM(D34:D35)</f>
        <v>7519938</v>
      </c>
      <c r="E36" s="89"/>
      <c r="F36" s="119">
        <f>SUM(F34:F35)</f>
        <v>16478865</v>
      </c>
      <c r="G36" s="83"/>
      <c r="H36" s="124" t="s">
        <v>233</v>
      </c>
      <c r="I36" s="83"/>
      <c r="J36" s="119">
        <f>SUM(J34:J35)</f>
        <v>759512</v>
      </c>
      <c r="L36" s="119">
        <f>SUM(L34:L35)</f>
        <v>-221482</v>
      </c>
      <c r="N36" s="124" t="s">
        <v>233</v>
      </c>
      <c r="O36" s="89"/>
      <c r="P36" s="119">
        <f>SUM(P34:P35)</f>
        <v>820666</v>
      </c>
      <c r="Q36" s="89"/>
      <c r="R36" s="119">
        <f>SUM(R34:R35)</f>
        <v>2742133</v>
      </c>
      <c r="T36" s="124" t="s">
        <v>233</v>
      </c>
      <c r="U36" s="83"/>
      <c r="V36" s="119">
        <f>SUM(V34:V35)</f>
        <v>28099632</v>
      </c>
    </row>
    <row r="37" spans="1:22" s="70" customFormat="1" ht="23.25" customHeight="1">
      <c r="A37" s="82" t="s">
        <v>212</v>
      </c>
      <c r="B37" s="111"/>
      <c r="C37" s="97"/>
      <c r="D37" s="84"/>
      <c r="E37" s="84"/>
      <c r="F37" s="84"/>
      <c r="G37" s="84"/>
      <c r="H37" s="81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5"/>
      <c r="T37" s="84"/>
      <c r="U37" s="84"/>
      <c r="V37" s="84"/>
    </row>
    <row r="38" spans="1:22" s="70" customFormat="1" ht="23.25" customHeight="1">
      <c r="A38" s="82" t="s">
        <v>217</v>
      </c>
      <c r="B38" s="111"/>
      <c r="C38" s="97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  <c r="T38" s="84"/>
      <c r="U38" s="84"/>
      <c r="V38" s="84"/>
    </row>
    <row r="39" spans="1:22" ht="21.75" customHeight="1">
      <c r="A39" s="71" t="s">
        <v>147</v>
      </c>
      <c r="D39" s="81" t="s">
        <v>233</v>
      </c>
      <c r="E39" s="84"/>
      <c r="F39" s="81" t="s">
        <v>233</v>
      </c>
      <c r="G39" s="84"/>
      <c r="H39" s="81" t="s">
        <v>233</v>
      </c>
      <c r="I39" s="84"/>
      <c r="J39" s="84">
        <f>600629-J36</f>
        <v>-158883</v>
      </c>
      <c r="L39" s="81" t="s">
        <v>233</v>
      </c>
      <c r="N39" s="81" t="s">
        <v>233</v>
      </c>
      <c r="O39" s="84"/>
      <c r="P39" s="81" t="s">
        <v>233</v>
      </c>
      <c r="Q39" s="85"/>
      <c r="R39" s="84">
        <v>158883</v>
      </c>
      <c r="T39" s="81" t="s">
        <v>233</v>
      </c>
      <c r="U39" s="84"/>
      <c r="V39" s="81" t="s">
        <v>233</v>
      </c>
    </row>
    <row r="40" spans="1:22" ht="21.75" customHeight="1">
      <c r="A40" s="71" t="s">
        <v>145</v>
      </c>
      <c r="D40" s="81" t="s">
        <v>233</v>
      </c>
      <c r="E40" s="84"/>
      <c r="F40" s="122" t="s">
        <v>233</v>
      </c>
      <c r="G40" s="84"/>
      <c r="H40" s="81" t="s">
        <v>233</v>
      </c>
      <c r="I40" s="84"/>
      <c r="J40" s="81" t="s">
        <v>233</v>
      </c>
      <c r="L40" s="84">
        <f>-241082-L36</f>
        <v>-19600</v>
      </c>
      <c r="N40" s="81" t="s">
        <v>233</v>
      </c>
      <c r="O40" s="84"/>
      <c r="P40" s="81" t="s">
        <v>233</v>
      </c>
      <c r="Q40" s="85"/>
      <c r="R40" s="81" t="s">
        <v>233</v>
      </c>
      <c r="T40" s="81" t="s">
        <v>233</v>
      </c>
      <c r="U40" s="84"/>
      <c r="V40" s="78">
        <f>SUM(D40:T40)</f>
        <v>-19600</v>
      </c>
    </row>
    <row r="41" spans="1:22" ht="21.75" customHeight="1">
      <c r="A41" s="71" t="s">
        <v>213</v>
      </c>
      <c r="C41" s="84"/>
      <c r="D41" s="86"/>
      <c r="E41" s="85"/>
      <c r="F41" s="81"/>
      <c r="G41" s="84"/>
      <c r="H41" s="86"/>
      <c r="I41" s="84"/>
      <c r="J41" s="86"/>
      <c r="L41" s="86"/>
      <c r="N41" s="86"/>
      <c r="O41" s="85"/>
      <c r="P41" s="86"/>
      <c r="Q41" s="85"/>
      <c r="R41" s="86"/>
      <c r="T41" s="86"/>
      <c r="U41" s="84"/>
      <c r="V41" s="86"/>
    </row>
    <row r="42" spans="1:22" ht="21.75" customHeight="1">
      <c r="A42" s="71" t="s">
        <v>214</v>
      </c>
      <c r="C42" s="84"/>
      <c r="D42" s="81" t="s">
        <v>233</v>
      </c>
      <c r="E42" s="84"/>
      <c r="F42" s="81" t="s">
        <v>233</v>
      </c>
      <c r="G42" s="84"/>
      <c r="H42" s="81" t="s">
        <v>233</v>
      </c>
      <c r="I42" s="84"/>
      <c r="J42" s="84">
        <f>SUM(J37:J40)</f>
        <v>-158883</v>
      </c>
      <c r="L42" s="84">
        <f>SUM(L37:L40)</f>
        <v>-19600</v>
      </c>
      <c r="N42" s="81" t="s">
        <v>233</v>
      </c>
      <c r="O42" s="84"/>
      <c r="P42" s="81" t="s">
        <v>233</v>
      </c>
      <c r="Q42" s="85"/>
      <c r="R42" s="84">
        <f>SUM(R37:R40)</f>
        <v>158883</v>
      </c>
      <c r="T42" s="81" t="s">
        <v>233</v>
      </c>
      <c r="U42" s="84"/>
      <c r="V42" s="78">
        <f>SUM(D42:T42)</f>
        <v>-19600</v>
      </c>
    </row>
    <row r="43" spans="1:22" ht="21.75" customHeight="1">
      <c r="A43" s="71" t="s">
        <v>118</v>
      </c>
      <c r="C43" s="84"/>
      <c r="D43" s="122" t="s">
        <v>233</v>
      </c>
      <c r="E43" s="85"/>
      <c r="F43" s="122" t="s">
        <v>233</v>
      </c>
      <c r="G43" s="85"/>
      <c r="H43" s="122" t="s">
        <v>233</v>
      </c>
      <c r="I43" s="85"/>
      <c r="J43" s="122" t="s">
        <v>233</v>
      </c>
      <c r="L43" s="122" t="s">
        <v>233</v>
      </c>
      <c r="N43" s="122" t="s">
        <v>233</v>
      </c>
      <c r="O43" s="85"/>
      <c r="P43" s="122" t="s">
        <v>233</v>
      </c>
      <c r="Q43" s="85"/>
      <c r="R43" s="87">
        <v>10777626</v>
      </c>
      <c r="T43" s="122" t="s">
        <v>233</v>
      </c>
      <c r="U43" s="85"/>
      <c r="V43" s="75">
        <f>SUM(D43:T43)</f>
        <v>10777626</v>
      </c>
    </row>
    <row r="44" spans="1:22" ht="21.75" customHeight="1">
      <c r="A44" s="71" t="s">
        <v>64</v>
      </c>
      <c r="C44" s="84"/>
      <c r="D44" s="81" t="s">
        <v>233</v>
      </c>
      <c r="E44" s="84"/>
      <c r="F44" s="81" t="s">
        <v>233</v>
      </c>
      <c r="G44" s="84"/>
      <c r="H44" s="81" t="s">
        <v>233</v>
      </c>
      <c r="I44" s="84"/>
      <c r="J44" s="84">
        <f>SUM(J42:J43)</f>
        <v>-158883</v>
      </c>
      <c r="L44" s="84">
        <f>SUM(L42:L43)</f>
        <v>-19600</v>
      </c>
      <c r="N44" s="81" t="s">
        <v>233</v>
      </c>
      <c r="O44" s="84"/>
      <c r="P44" s="81" t="s">
        <v>233</v>
      </c>
      <c r="Q44" s="89"/>
      <c r="R44" s="84">
        <f>SUM(R42:R43)</f>
        <v>10936509</v>
      </c>
      <c r="T44" s="81" t="s">
        <v>233</v>
      </c>
      <c r="U44" s="84"/>
      <c r="V44" s="78">
        <f>SUM(D44:T44)</f>
        <v>10758026</v>
      </c>
    </row>
    <row r="45" spans="1:22" ht="21.75" customHeight="1">
      <c r="A45" s="71" t="s">
        <v>146</v>
      </c>
      <c r="B45" s="102" t="s">
        <v>196</v>
      </c>
      <c r="C45" s="84"/>
      <c r="D45" s="81" t="s">
        <v>233</v>
      </c>
      <c r="E45" s="85"/>
      <c r="F45" s="81" t="s">
        <v>233</v>
      </c>
      <c r="G45" s="85"/>
      <c r="H45" s="81" t="s">
        <v>233</v>
      </c>
      <c r="I45" s="85"/>
      <c r="J45" s="81" t="s">
        <v>233</v>
      </c>
      <c r="L45" s="81" t="s">
        <v>233</v>
      </c>
      <c r="N45" s="81" t="s">
        <v>233</v>
      </c>
      <c r="O45" s="85"/>
      <c r="P45" s="81" t="s">
        <v>233</v>
      </c>
      <c r="Q45" s="85"/>
      <c r="R45" s="87">
        <v>-150398</v>
      </c>
      <c r="T45" s="81" t="s">
        <v>233</v>
      </c>
      <c r="U45" s="85"/>
      <c r="V45" s="75">
        <f>SUM(D45:T45)</f>
        <v>-150398</v>
      </c>
    </row>
    <row r="46" spans="1:25" ht="23.25" customHeight="1" thickBot="1">
      <c r="A46" s="82" t="s">
        <v>82</v>
      </c>
      <c r="C46" s="83"/>
      <c r="D46" s="88">
        <f>D36</f>
        <v>7519938</v>
      </c>
      <c r="E46" s="89"/>
      <c r="F46" s="88">
        <f>F36</f>
        <v>16478865</v>
      </c>
      <c r="G46" s="83"/>
      <c r="H46" s="125" t="str">
        <f>H36</f>
        <v>-</v>
      </c>
      <c r="I46" s="83"/>
      <c r="J46" s="88">
        <f>J36+J44</f>
        <v>600629</v>
      </c>
      <c r="L46" s="88">
        <f>L36+L44</f>
        <v>-241082</v>
      </c>
      <c r="N46" s="125" t="str">
        <f>N36</f>
        <v>-</v>
      </c>
      <c r="O46" s="89"/>
      <c r="P46" s="88">
        <f>P36</f>
        <v>820666</v>
      </c>
      <c r="Q46" s="83"/>
      <c r="R46" s="88">
        <f>R36+R44+R45</f>
        <v>13528244</v>
      </c>
      <c r="T46" s="125" t="str">
        <f>T36</f>
        <v>-</v>
      </c>
      <c r="U46" s="83"/>
      <c r="V46" s="88">
        <f>V36+V44+V45</f>
        <v>38707260</v>
      </c>
      <c r="W46" s="89"/>
      <c r="X46" s="83"/>
      <c r="Y46" s="89"/>
    </row>
    <row r="47" spans="1:22" ht="23.25" customHeight="1" thickTop="1">
      <c r="A47" s="82"/>
      <c r="D47" s="89"/>
      <c r="E47" s="89"/>
      <c r="F47" s="89"/>
      <c r="G47" s="89"/>
      <c r="H47" s="89"/>
      <c r="I47" s="83"/>
      <c r="J47" s="89"/>
      <c r="K47" s="83"/>
      <c r="L47" s="89"/>
      <c r="M47" s="83"/>
      <c r="N47" s="89"/>
      <c r="O47" s="89"/>
      <c r="P47" s="89"/>
      <c r="Q47" s="83"/>
      <c r="R47" s="89"/>
      <c r="S47" s="83"/>
      <c r="T47" s="89"/>
      <c r="U47" s="83"/>
      <c r="V47" s="89"/>
    </row>
    <row r="48" spans="1:22" ht="23.25" customHeight="1">
      <c r="A48" s="82"/>
      <c r="D48" s="89"/>
      <c r="E48" s="89"/>
      <c r="F48" s="89"/>
      <c r="G48" s="89"/>
      <c r="H48" s="89"/>
      <c r="I48" s="83"/>
      <c r="J48" s="89"/>
      <c r="K48" s="83"/>
      <c r="L48" s="89"/>
      <c r="M48" s="83"/>
      <c r="N48" s="89"/>
      <c r="O48" s="89"/>
      <c r="P48" s="89"/>
      <c r="Q48" s="83"/>
      <c r="R48" s="89"/>
      <c r="S48" s="83"/>
      <c r="T48" s="89"/>
      <c r="U48" s="83"/>
      <c r="V48" s="89"/>
    </row>
  </sheetData>
  <mergeCells count="10">
    <mergeCell ref="D4:V4"/>
    <mergeCell ref="A26:D26"/>
    <mergeCell ref="A3:D3"/>
    <mergeCell ref="D33:V33"/>
    <mergeCell ref="P5:R5"/>
    <mergeCell ref="F5:N5"/>
    <mergeCell ref="D10:V10"/>
    <mergeCell ref="F28:N28"/>
    <mergeCell ref="P28:R28"/>
    <mergeCell ref="D27:V27"/>
  </mergeCells>
  <printOptions/>
  <pageMargins left="0.77" right="0.3" top="0.35" bottom="0.25" header="0.39" footer="0.25"/>
  <pageSetup firstPageNumber="9" useFirstPageNumber="1" horizontalDpi="600" verticalDpi="600" orientation="landscape" paperSize="9" scale="90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10">
      <selection activeCell="B121" sqref="B121"/>
    </sheetView>
  </sheetViews>
  <sheetFormatPr defaultColWidth="9.140625" defaultRowHeight="23.25" customHeight="1"/>
  <cols>
    <col min="1" max="1" width="4.7109375" style="7" customWidth="1"/>
    <col min="2" max="2" width="38.421875" style="7" customWidth="1"/>
    <col min="3" max="3" width="8.00390625" style="2" customWidth="1"/>
    <col min="4" max="4" width="1.421875" style="7" customWidth="1"/>
    <col min="5" max="5" width="12.28125" style="25" customWidth="1"/>
    <col min="6" max="6" width="1.421875" style="15" customWidth="1"/>
    <col min="7" max="7" width="12.28125" style="15" customWidth="1"/>
    <col min="8" max="8" width="1.421875" style="15" customWidth="1"/>
    <col min="9" max="9" width="12.28125" style="15" customWidth="1"/>
    <col min="10" max="10" width="1.421875" style="15" customWidth="1"/>
    <col min="11" max="11" width="12.28125" style="15" customWidth="1"/>
    <col min="12" max="16384" width="35.00390625" style="7" customWidth="1"/>
  </cols>
  <sheetData>
    <row r="1" spans="1:11" s="3" customFormat="1" ht="23.25" customHeight="1">
      <c r="A1" s="10" t="s">
        <v>86</v>
      </c>
      <c r="B1" s="10"/>
      <c r="C1" s="2"/>
      <c r="E1" s="23"/>
      <c r="F1" s="12"/>
      <c r="G1" s="12"/>
      <c r="H1" s="12"/>
      <c r="I1" s="12"/>
      <c r="J1" s="12"/>
      <c r="K1" s="23"/>
    </row>
    <row r="2" spans="1:11" s="3" customFormat="1" ht="23.25" customHeight="1">
      <c r="A2" s="10" t="s">
        <v>50</v>
      </c>
      <c r="B2" s="10"/>
      <c r="C2" s="2"/>
      <c r="E2" s="23"/>
      <c r="F2" s="12"/>
      <c r="G2" s="12"/>
      <c r="H2" s="12"/>
      <c r="I2" s="12"/>
      <c r="J2" s="12"/>
      <c r="K2" s="23"/>
    </row>
    <row r="3" spans="1:11" s="3" customFormat="1" ht="23.25" customHeight="1">
      <c r="A3" s="136" t="s">
        <v>80</v>
      </c>
      <c r="B3" s="136"/>
      <c r="C3" s="136"/>
      <c r="D3" s="136"/>
      <c r="E3" s="136"/>
      <c r="F3" s="136"/>
      <c r="G3" s="136"/>
      <c r="H3" s="12"/>
      <c r="I3" s="12"/>
      <c r="J3" s="12"/>
      <c r="K3" s="12"/>
    </row>
    <row r="4" spans="1:11" ht="23.25" customHeight="1">
      <c r="A4" s="3"/>
      <c r="B4" s="3"/>
      <c r="D4" s="1"/>
      <c r="E4" s="137" t="s">
        <v>87</v>
      </c>
      <c r="F4" s="137"/>
      <c r="G4" s="137"/>
      <c r="H4" s="13"/>
      <c r="I4" s="137" t="s">
        <v>68</v>
      </c>
      <c r="J4" s="137"/>
      <c r="K4" s="137"/>
    </row>
    <row r="5" spans="3:11" ht="23.25" customHeight="1">
      <c r="C5" s="2" t="s">
        <v>2</v>
      </c>
      <c r="D5" s="2"/>
      <c r="E5" s="30">
        <v>2550</v>
      </c>
      <c r="F5" s="30"/>
      <c r="G5" s="30">
        <v>2549</v>
      </c>
      <c r="H5" s="30"/>
      <c r="I5" s="30">
        <v>2550</v>
      </c>
      <c r="J5" s="30"/>
      <c r="K5" s="30">
        <v>2549</v>
      </c>
    </row>
    <row r="6" spans="4:11" ht="23.25" customHeight="1">
      <c r="D6" s="2"/>
      <c r="E6" s="14"/>
      <c r="F6" s="14"/>
      <c r="G6" s="14"/>
      <c r="H6" s="14"/>
      <c r="I6" s="14"/>
      <c r="J6" s="14"/>
      <c r="K6" s="16" t="s">
        <v>174</v>
      </c>
    </row>
    <row r="7" spans="4:11" ht="23.25" customHeight="1">
      <c r="D7" s="6"/>
      <c r="E7" s="138" t="s">
        <v>88</v>
      </c>
      <c r="F7" s="138"/>
      <c r="G7" s="138"/>
      <c r="H7" s="138"/>
      <c r="I7" s="138"/>
      <c r="J7" s="138"/>
      <c r="K7" s="138"/>
    </row>
    <row r="8" spans="1:4" ht="23.25" customHeight="1">
      <c r="A8" s="11" t="s">
        <v>43</v>
      </c>
      <c r="B8" s="11"/>
      <c r="D8" s="6"/>
    </row>
    <row r="9" spans="1:11" ht="21.75" customHeight="1">
      <c r="A9" s="7" t="s">
        <v>118</v>
      </c>
      <c r="D9" s="6"/>
      <c r="E9" s="25">
        <v>1275132</v>
      </c>
      <c r="G9" s="15">
        <v>2510330</v>
      </c>
      <c r="I9" s="15">
        <v>10777626</v>
      </c>
      <c r="K9" s="15">
        <v>1859209</v>
      </c>
    </row>
    <row r="10" spans="1:4" ht="21.75" customHeight="1">
      <c r="A10" s="5" t="s">
        <v>44</v>
      </c>
      <c r="B10" s="5"/>
      <c r="D10" s="6"/>
    </row>
    <row r="11" spans="1:11" ht="21.75" customHeight="1">
      <c r="A11" s="3" t="s">
        <v>148</v>
      </c>
      <c r="B11" s="3"/>
      <c r="D11" s="6"/>
      <c r="E11" s="25">
        <v>4197968</v>
      </c>
      <c r="G11" s="15">
        <v>3740302</v>
      </c>
      <c r="I11" s="15">
        <v>1790855</v>
      </c>
      <c r="K11" s="15">
        <v>1590093</v>
      </c>
    </row>
    <row r="12" spans="1:11" ht="21.75" customHeight="1">
      <c r="A12" s="8" t="s">
        <v>149</v>
      </c>
      <c r="B12" s="8"/>
      <c r="D12" s="6"/>
      <c r="E12" s="25">
        <v>86691</v>
      </c>
      <c r="G12" s="15">
        <v>-45608</v>
      </c>
      <c r="I12" s="15">
        <v>802</v>
      </c>
      <c r="K12" s="15">
        <v>-1602</v>
      </c>
    </row>
    <row r="13" spans="1:11" ht="21.75" customHeight="1">
      <c r="A13" s="8" t="s">
        <v>200</v>
      </c>
      <c r="B13" s="8"/>
      <c r="D13" s="6"/>
      <c r="E13" s="7"/>
      <c r="F13" s="7"/>
      <c r="G13" s="7"/>
      <c r="H13" s="7"/>
      <c r="I13" s="7"/>
      <c r="J13" s="7"/>
      <c r="K13" s="7"/>
    </row>
    <row r="14" spans="1:11" ht="21.75" customHeight="1">
      <c r="A14" s="8" t="s">
        <v>201</v>
      </c>
      <c r="B14" s="8"/>
      <c r="D14" s="6"/>
      <c r="E14" s="25">
        <v>-79976</v>
      </c>
      <c r="G14" s="15">
        <v>22970</v>
      </c>
      <c r="I14" s="15">
        <v>-31943</v>
      </c>
      <c r="K14" s="15">
        <v>-54168</v>
      </c>
    </row>
    <row r="15" spans="1:11" ht="21.75" customHeight="1">
      <c r="A15" s="7" t="s">
        <v>29</v>
      </c>
      <c r="D15" s="6"/>
      <c r="E15" s="25">
        <v>-112529</v>
      </c>
      <c r="G15" s="15">
        <v>-80473</v>
      </c>
      <c r="I15" s="15">
        <v>-856134</v>
      </c>
      <c r="K15" s="15">
        <v>-180967</v>
      </c>
    </row>
    <row r="16" spans="1:11" ht="21.75" customHeight="1">
      <c r="A16" s="7" t="s">
        <v>120</v>
      </c>
      <c r="D16" s="6"/>
      <c r="E16" s="25">
        <v>-21214</v>
      </c>
      <c r="G16" s="25">
        <v>-16708</v>
      </c>
      <c r="I16" s="15">
        <v>-10550891</v>
      </c>
      <c r="K16" s="15">
        <v>-2426581</v>
      </c>
    </row>
    <row r="17" spans="1:11" ht="21.75" customHeight="1">
      <c r="A17" s="8" t="s">
        <v>35</v>
      </c>
      <c r="B17" s="8"/>
      <c r="C17" s="2">
        <v>20</v>
      </c>
      <c r="D17" s="6"/>
      <c r="E17" s="25">
        <v>2346728</v>
      </c>
      <c r="G17" s="15">
        <v>1953286</v>
      </c>
      <c r="I17" s="15">
        <v>1369423</v>
      </c>
      <c r="K17" s="15">
        <v>1207560</v>
      </c>
    </row>
    <row r="18" spans="1:11" ht="21.75" customHeight="1">
      <c r="A18" s="7" t="s">
        <v>229</v>
      </c>
      <c r="D18" s="6"/>
      <c r="E18" s="25">
        <v>168783</v>
      </c>
      <c r="G18" s="12">
        <v>33755</v>
      </c>
      <c r="I18" s="15">
        <v>25919</v>
      </c>
      <c r="K18" s="15">
        <v>8346</v>
      </c>
    </row>
    <row r="19" spans="1:11" ht="21.75" customHeight="1">
      <c r="A19" s="7" t="s">
        <v>221</v>
      </c>
      <c r="D19" s="6"/>
      <c r="E19" s="25">
        <v>-330100</v>
      </c>
      <c r="G19" s="15">
        <v>13650</v>
      </c>
      <c r="I19" s="14" t="s">
        <v>215</v>
      </c>
      <c r="K19" s="14" t="s">
        <v>215</v>
      </c>
    </row>
    <row r="20" spans="1:11" ht="21.75" customHeight="1">
      <c r="A20" s="7" t="s">
        <v>222</v>
      </c>
      <c r="D20" s="6"/>
      <c r="E20" s="14" t="s">
        <v>215</v>
      </c>
      <c r="G20" s="15">
        <v>300</v>
      </c>
      <c r="I20" s="14" t="s">
        <v>215</v>
      </c>
      <c r="K20" s="14" t="s">
        <v>215</v>
      </c>
    </row>
    <row r="21" spans="1:11" ht="21.75" customHeight="1">
      <c r="A21" s="8" t="s">
        <v>152</v>
      </c>
      <c r="B21" s="8"/>
      <c r="D21" s="6"/>
      <c r="E21" s="25">
        <v>-1259</v>
      </c>
      <c r="G21" s="12">
        <v>-30742</v>
      </c>
      <c r="I21" s="12">
        <v>-211948</v>
      </c>
      <c r="K21" s="12">
        <v>-21784</v>
      </c>
    </row>
    <row r="22" spans="1:11" ht="21.75" customHeight="1">
      <c r="A22" s="8" t="s">
        <v>150</v>
      </c>
      <c r="B22" s="8"/>
      <c r="D22" s="6"/>
      <c r="E22" s="25">
        <v>23691</v>
      </c>
      <c r="G22" s="15">
        <v>13501</v>
      </c>
      <c r="I22" s="15">
        <v>1732</v>
      </c>
      <c r="K22" s="15">
        <v>4355</v>
      </c>
    </row>
    <row r="23" spans="1:11" ht="21.75" customHeight="1">
      <c r="A23" s="8" t="s">
        <v>220</v>
      </c>
      <c r="B23" s="8"/>
      <c r="D23" s="6"/>
      <c r="E23" s="14" t="s">
        <v>215</v>
      </c>
      <c r="G23" s="14" t="s">
        <v>215</v>
      </c>
      <c r="I23" s="15">
        <v>54</v>
      </c>
      <c r="K23" s="14" t="s">
        <v>215</v>
      </c>
    </row>
    <row r="24" spans="1:11" ht="21.75" customHeight="1">
      <c r="A24" s="8" t="s">
        <v>151</v>
      </c>
      <c r="B24" s="8"/>
      <c r="D24" s="6"/>
      <c r="E24" s="25">
        <v>150746</v>
      </c>
      <c r="G24" s="15">
        <v>-3403</v>
      </c>
      <c r="I24" s="15">
        <v>22407</v>
      </c>
      <c r="K24" s="15">
        <v>51197</v>
      </c>
    </row>
    <row r="25" spans="1:4" ht="21.75" customHeight="1">
      <c r="A25" s="8" t="s">
        <v>202</v>
      </c>
      <c r="B25" s="8"/>
      <c r="D25" s="6"/>
    </row>
    <row r="26" spans="1:11" ht="21.75" customHeight="1">
      <c r="A26" s="8" t="s">
        <v>203</v>
      </c>
      <c r="B26" s="8"/>
      <c r="D26" s="6"/>
      <c r="E26" s="14" t="s">
        <v>215</v>
      </c>
      <c r="G26" s="15">
        <v>14289</v>
      </c>
      <c r="I26" s="14" t="s">
        <v>215</v>
      </c>
      <c r="K26" s="15">
        <v>14289</v>
      </c>
    </row>
    <row r="27" spans="1:11" ht="21.75" customHeight="1">
      <c r="A27" s="8" t="s">
        <v>121</v>
      </c>
      <c r="B27" s="8"/>
      <c r="D27" s="6"/>
      <c r="E27" s="25">
        <v>-7683</v>
      </c>
      <c r="G27" s="14" t="s">
        <v>215</v>
      </c>
      <c r="I27" s="14" t="s">
        <v>215</v>
      </c>
      <c r="K27" s="14" t="s">
        <v>215</v>
      </c>
    </row>
    <row r="28" spans="1:11" ht="21.75" customHeight="1">
      <c r="A28" s="8" t="s">
        <v>134</v>
      </c>
      <c r="B28" s="8"/>
      <c r="D28" s="6"/>
      <c r="G28" s="14"/>
      <c r="I28" s="14"/>
      <c r="K28" s="14"/>
    </row>
    <row r="29" spans="1:11" ht="21.75" customHeight="1">
      <c r="A29" s="8" t="s">
        <v>135</v>
      </c>
      <c r="B29" s="8"/>
      <c r="D29" s="6"/>
      <c r="E29" s="25">
        <v>-958766</v>
      </c>
      <c r="G29" s="15">
        <v>-762567</v>
      </c>
      <c r="I29" s="14" t="s">
        <v>215</v>
      </c>
      <c r="J29" s="14"/>
      <c r="K29" s="14" t="s">
        <v>215</v>
      </c>
    </row>
    <row r="30" spans="1:11" ht="21.75" customHeight="1">
      <c r="A30" s="8" t="s">
        <v>136</v>
      </c>
      <c r="B30" s="8"/>
      <c r="D30" s="6"/>
      <c r="I30" s="14"/>
      <c r="J30" s="14"/>
      <c r="K30" s="14"/>
    </row>
    <row r="31" spans="1:11" ht="21.75" customHeight="1">
      <c r="A31" s="8" t="s">
        <v>135</v>
      </c>
      <c r="B31" s="8"/>
      <c r="D31" s="6"/>
      <c r="E31" s="25">
        <v>10821</v>
      </c>
      <c r="G31" s="15">
        <v>36917</v>
      </c>
      <c r="I31" s="14" t="s">
        <v>215</v>
      </c>
      <c r="J31" s="14"/>
      <c r="K31" s="14" t="s">
        <v>215</v>
      </c>
    </row>
    <row r="32" spans="1:11" ht="21.75" customHeight="1">
      <c r="A32" s="7" t="s">
        <v>138</v>
      </c>
      <c r="C32" s="2">
        <v>21</v>
      </c>
      <c r="D32" s="6"/>
      <c r="E32" s="26">
        <v>49303</v>
      </c>
      <c r="G32" s="17">
        <v>329008</v>
      </c>
      <c r="I32" s="17">
        <v>-79285</v>
      </c>
      <c r="K32" s="17">
        <v>35019</v>
      </c>
    </row>
    <row r="33" spans="1:11" ht="21.75" customHeight="1">
      <c r="A33" s="8" t="s">
        <v>99</v>
      </c>
      <c r="B33" s="8"/>
      <c r="D33" s="6"/>
      <c r="E33" s="27">
        <v>153288</v>
      </c>
      <c r="G33" s="21">
        <v>37313</v>
      </c>
      <c r="I33" s="31" t="s">
        <v>215</v>
      </c>
      <c r="K33" s="31" t="s">
        <v>215</v>
      </c>
    </row>
    <row r="34" spans="4:11" ht="23.25" customHeight="1">
      <c r="D34" s="6"/>
      <c r="E34" s="15">
        <f>SUM(E9:E33)</f>
        <v>6951624</v>
      </c>
      <c r="G34" s="15">
        <f>SUM(G9:G33)</f>
        <v>7766120</v>
      </c>
      <c r="I34" s="15">
        <f>SUM(I9:I33)</f>
        <v>2258617</v>
      </c>
      <c r="K34" s="15">
        <f>SUM(K9:K33)</f>
        <v>2084966</v>
      </c>
    </row>
    <row r="35" spans="1:11" s="3" customFormat="1" ht="23.25" customHeight="1">
      <c r="A35" s="10" t="s">
        <v>86</v>
      </c>
      <c r="B35" s="10"/>
      <c r="C35" s="2"/>
      <c r="E35" s="23"/>
      <c r="F35" s="12"/>
      <c r="G35" s="12"/>
      <c r="H35" s="12"/>
      <c r="I35" s="12"/>
      <c r="J35" s="12"/>
      <c r="K35" s="23"/>
    </row>
    <row r="36" spans="1:11" s="3" customFormat="1" ht="23.25" customHeight="1">
      <c r="A36" s="10" t="s">
        <v>50</v>
      </c>
      <c r="B36" s="10"/>
      <c r="C36" s="2"/>
      <c r="E36" s="23"/>
      <c r="F36" s="12"/>
      <c r="G36" s="12"/>
      <c r="H36" s="12"/>
      <c r="I36" s="12"/>
      <c r="J36" s="12"/>
      <c r="K36" s="23"/>
    </row>
    <row r="37" spans="1:11" s="3" customFormat="1" ht="23.25" customHeight="1">
      <c r="A37" s="136" t="s">
        <v>80</v>
      </c>
      <c r="B37" s="136"/>
      <c r="C37" s="136"/>
      <c r="D37" s="136"/>
      <c r="E37" s="136"/>
      <c r="F37" s="136"/>
      <c r="G37" s="136"/>
      <c r="H37" s="12"/>
      <c r="I37" s="12"/>
      <c r="J37" s="12"/>
      <c r="K37" s="12"/>
    </row>
    <row r="38" spans="1:11" ht="23.25" customHeight="1">
      <c r="A38" s="3"/>
      <c r="B38" s="3"/>
      <c r="D38" s="1"/>
      <c r="E38" s="137" t="s">
        <v>87</v>
      </c>
      <c r="F38" s="137"/>
      <c r="G38" s="137"/>
      <c r="H38" s="13"/>
      <c r="I38" s="137" t="s">
        <v>69</v>
      </c>
      <c r="J38" s="137"/>
      <c r="K38" s="137"/>
    </row>
    <row r="39" spans="3:11" ht="23.25" customHeight="1">
      <c r="C39" s="2" t="s">
        <v>2</v>
      </c>
      <c r="D39" s="2"/>
      <c r="E39" s="30">
        <v>2550</v>
      </c>
      <c r="F39" s="30"/>
      <c r="G39" s="30">
        <v>2549</v>
      </c>
      <c r="H39" s="30"/>
      <c r="I39" s="30">
        <v>2550</v>
      </c>
      <c r="J39" s="30"/>
      <c r="K39" s="30">
        <v>2549</v>
      </c>
    </row>
    <row r="40" spans="4:11" ht="23.25" customHeight="1">
      <c r="D40" s="2"/>
      <c r="E40" s="14"/>
      <c r="F40" s="14"/>
      <c r="G40" s="14"/>
      <c r="H40" s="14"/>
      <c r="I40" s="14"/>
      <c r="J40" s="14"/>
      <c r="K40" s="16" t="s">
        <v>174</v>
      </c>
    </row>
    <row r="41" spans="4:11" ht="23.25" customHeight="1">
      <c r="D41" s="6"/>
      <c r="E41" s="138" t="s">
        <v>88</v>
      </c>
      <c r="F41" s="138"/>
      <c r="G41" s="138"/>
      <c r="H41" s="138"/>
      <c r="I41" s="138"/>
      <c r="J41" s="138"/>
      <c r="K41" s="138"/>
    </row>
    <row r="42" spans="1:4" ht="23.25" customHeight="1">
      <c r="A42" s="5" t="s">
        <v>45</v>
      </c>
      <c r="B42" s="5"/>
      <c r="D42" s="6"/>
    </row>
    <row r="43" spans="1:11" ht="21.75" customHeight="1">
      <c r="A43" s="7" t="s">
        <v>89</v>
      </c>
      <c r="D43" s="6"/>
      <c r="E43" s="25">
        <v>-936651</v>
      </c>
      <c r="G43" s="15">
        <v>-500056</v>
      </c>
      <c r="I43" s="15">
        <v>481694</v>
      </c>
      <c r="K43" s="15">
        <v>-552532</v>
      </c>
    </row>
    <row r="44" spans="1:11" ht="21.75" customHeight="1">
      <c r="A44" s="7" t="s">
        <v>5</v>
      </c>
      <c r="D44" s="6"/>
      <c r="E44" s="25">
        <v>-392241</v>
      </c>
      <c r="G44" s="15">
        <v>-2759197</v>
      </c>
      <c r="I44" s="15">
        <v>1403798</v>
      </c>
      <c r="K44" s="15">
        <v>998922</v>
      </c>
    </row>
    <row r="45" spans="1:11" ht="21.75" customHeight="1">
      <c r="A45" s="7" t="s">
        <v>6</v>
      </c>
      <c r="D45" s="6"/>
      <c r="E45" s="25">
        <v>-146541</v>
      </c>
      <c r="G45" s="15">
        <v>-125332</v>
      </c>
      <c r="I45" s="15">
        <v>19828</v>
      </c>
      <c r="K45" s="15">
        <v>22779</v>
      </c>
    </row>
    <row r="46" spans="1:11" ht="21.75" customHeight="1">
      <c r="A46" s="7" t="s">
        <v>11</v>
      </c>
      <c r="D46" s="6"/>
      <c r="E46" s="25">
        <v>77718</v>
      </c>
      <c r="G46" s="15">
        <v>-54809</v>
      </c>
      <c r="I46" s="15">
        <v>-26597</v>
      </c>
      <c r="K46" s="15">
        <v>22330</v>
      </c>
    </row>
    <row r="47" spans="1:11" ht="21.75" customHeight="1">
      <c r="A47" s="7" t="s">
        <v>92</v>
      </c>
      <c r="D47" s="6"/>
      <c r="E47" s="25">
        <v>1161756</v>
      </c>
      <c r="G47" s="15">
        <v>580013</v>
      </c>
      <c r="I47" s="15">
        <v>-12697</v>
      </c>
      <c r="K47" s="15">
        <v>-222597</v>
      </c>
    </row>
    <row r="48" spans="1:11" ht="21.75" customHeight="1">
      <c r="A48" s="7" t="s">
        <v>16</v>
      </c>
      <c r="D48" s="6"/>
      <c r="E48" s="26">
        <v>291252</v>
      </c>
      <c r="G48" s="17">
        <v>361348</v>
      </c>
      <c r="I48" s="17">
        <v>-38279</v>
      </c>
      <c r="K48" s="17">
        <v>-20622</v>
      </c>
    </row>
    <row r="49" spans="1:11" ht="21.75" customHeight="1">
      <c r="A49" s="7" t="s">
        <v>58</v>
      </c>
      <c r="D49" s="6"/>
      <c r="E49" s="25">
        <v>-862219</v>
      </c>
      <c r="G49" s="15">
        <v>-1486494</v>
      </c>
      <c r="I49" s="15">
        <v>-19416</v>
      </c>
      <c r="K49" s="15">
        <v>-7598</v>
      </c>
    </row>
    <row r="50" spans="1:11" ht="23.25" customHeight="1">
      <c r="A50" s="9" t="s">
        <v>122</v>
      </c>
      <c r="B50" s="9"/>
      <c r="D50" s="6"/>
      <c r="E50" s="18">
        <f>SUM(E34)+SUM(E43:E49)</f>
        <v>6144698</v>
      </c>
      <c r="F50" s="19"/>
      <c r="G50" s="18">
        <f>SUM(G34)+SUM(G43:G49)</f>
        <v>3781593</v>
      </c>
      <c r="H50" s="19"/>
      <c r="I50" s="18">
        <f>SUM(I34)+SUM(I43:I49)</f>
        <v>4066948</v>
      </c>
      <c r="J50" s="19"/>
      <c r="K50" s="18">
        <f>SUM(K34)+SUM(K43:K49)</f>
        <v>2325648</v>
      </c>
    </row>
    <row r="51" spans="1:11" ht="23.25" customHeight="1">
      <c r="A51" s="9"/>
      <c r="B51" s="9"/>
      <c r="D51" s="6"/>
      <c r="E51" s="28"/>
      <c r="F51" s="19"/>
      <c r="G51" s="20"/>
      <c r="H51" s="19"/>
      <c r="I51" s="20"/>
      <c r="J51" s="19"/>
      <c r="K51" s="20"/>
    </row>
    <row r="52" spans="1:4" ht="23.25" customHeight="1">
      <c r="A52" s="11" t="s">
        <v>46</v>
      </c>
      <c r="B52" s="11"/>
      <c r="D52" s="6"/>
    </row>
    <row r="53" spans="1:11" ht="21.75" customHeight="1">
      <c r="A53" s="7" t="s">
        <v>173</v>
      </c>
      <c r="D53" s="6"/>
      <c r="E53" s="25">
        <v>146669</v>
      </c>
      <c r="G53" s="15">
        <v>36131</v>
      </c>
      <c r="I53" s="15">
        <v>822831</v>
      </c>
      <c r="K53" s="15">
        <v>187822</v>
      </c>
    </row>
    <row r="54" spans="1:11" ht="21.75" customHeight="1">
      <c r="A54" s="7" t="s">
        <v>59</v>
      </c>
      <c r="D54" s="6"/>
      <c r="E54" s="25">
        <v>309985</v>
      </c>
      <c r="G54" s="15">
        <v>358823</v>
      </c>
      <c r="I54" s="15">
        <v>10766777</v>
      </c>
      <c r="K54" s="15">
        <v>2380735</v>
      </c>
    </row>
    <row r="55" spans="1:4" ht="21.75" customHeight="1">
      <c r="A55" s="7" t="s">
        <v>153</v>
      </c>
      <c r="D55" s="6"/>
    </row>
    <row r="56" spans="1:11" ht="21.75" customHeight="1">
      <c r="A56" s="7" t="s">
        <v>154</v>
      </c>
      <c r="D56" s="6"/>
      <c r="E56" s="25">
        <v>161986</v>
      </c>
      <c r="G56" s="14" t="s">
        <v>215</v>
      </c>
      <c r="I56" s="14" t="s">
        <v>215</v>
      </c>
      <c r="K56" s="14" t="s">
        <v>215</v>
      </c>
    </row>
    <row r="57" spans="1:11" ht="21.75" customHeight="1">
      <c r="A57" s="7" t="s">
        <v>101</v>
      </c>
      <c r="D57" s="6"/>
      <c r="E57" s="25">
        <v>-230415</v>
      </c>
      <c r="G57" s="15">
        <v>-146758</v>
      </c>
      <c r="I57" s="15">
        <v>-461420</v>
      </c>
      <c r="K57" s="15">
        <v>-373810</v>
      </c>
    </row>
    <row r="58" spans="1:11" ht="21.75" customHeight="1">
      <c r="A58" s="7" t="s">
        <v>155</v>
      </c>
      <c r="D58" s="6"/>
      <c r="E58" s="25">
        <v>429036</v>
      </c>
      <c r="G58" s="15">
        <v>107505</v>
      </c>
      <c r="I58" s="14" t="s">
        <v>215</v>
      </c>
      <c r="K58" s="14" t="s">
        <v>215</v>
      </c>
    </row>
    <row r="59" spans="1:11" ht="21.75" customHeight="1">
      <c r="A59" s="7" t="s">
        <v>47</v>
      </c>
      <c r="D59" s="6"/>
      <c r="E59" s="25">
        <v>-6499973</v>
      </c>
      <c r="G59" s="15">
        <v>-8377402</v>
      </c>
      <c r="I59" s="15">
        <v>-2959046</v>
      </c>
      <c r="K59" s="15">
        <v>-3493121</v>
      </c>
    </row>
    <row r="60" spans="1:11" ht="21.75" customHeight="1">
      <c r="A60" s="7" t="s">
        <v>156</v>
      </c>
      <c r="D60" s="6"/>
      <c r="E60" s="23">
        <v>43537</v>
      </c>
      <c r="G60" s="12">
        <v>75385</v>
      </c>
      <c r="I60" s="15">
        <v>1004546</v>
      </c>
      <c r="K60" s="15">
        <v>59053</v>
      </c>
    </row>
    <row r="61" spans="1:11" ht="21.75" customHeight="1">
      <c r="A61" s="7" t="s">
        <v>48</v>
      </c>
      <c r="D61" s="6"/>
      <c r="E61" s="25">
        <v>-127523</v>
      </c>
      <c r="G61" s="15">
        <v>-77640</v>
      </c>
      <c r="I61" s="15">
        <v>-8746</v>
      </c>
      <c r="K61" s="15">
        <v>-8708</v>
      </c>
    </row>
    <row r="62" spans="1:11" ht="21.75" customHeight="1">
      <c r="A62" s="7" t="s">
        <v>157</v>
      </c>
      <c r="D62" s="6"/>
      <c r="E62" s="14" t="s">
        <v>215</v>
      </c>
      <c r="G62" s="14" t="s">
        <v>215</v>
      </c>
      <c r="I62" s="15">
        <v>163</v>
      </c>
      <c r="K62" s="14" t="s">
        <v>215</v>
      </c>
    </row>
    <row r="63" spans="1:11" ht="21.75" customHeight="1">
      <c r="A63" s="7" t="s">
        <v>158</v>
      </c>
      <c r="D63" s="6"/>
      <c r="E63" s="14" t="s">
        <v>215</v>
      </c>
      <c r="G63" s="14" t="s">
        <v>215</v>
      </c>
      <c r="I63" s="15">
        <v>-11119824</v>
      </c>
      <c r="K63" s="15">
        <v>-1870000</v>
      </c>
    </row>
    <row r="64" spans="1:11" ht="21.75" customHeight="1">
      <c r="A64" s="7" t="s">
        <v>159</v>
      </c>
      <c r="D64" s="6"/>
      <c r="E64" s="14" t="s">
        <v>215</v>
      </c>
      <c r="G64" s="14" t="s">
        <v>215</v>
      </c>
      <c r="I64" s="15">
        <v>-2488156</v>
      </c>
      <c r="K64" s="15">
        <v>1275940</v>
      </c>
    </row>
    <row r="65" spans="1:11" ht="21.75" customHeight="1">
      <c r="A65" s="7" t="s">
        <v>160</v>
      </c>
      <c r="D65" s="6"/>
      <c r="E65" s="14" t="s">
        <v>215</v>
      </c>
      <c r="G65" s="14" t="s">
        <v>215</v>
      </c>
      <c r="I65" s="15">
        <v>469650</v>
      </c>
      <c r="K65" s="15">
        <v>7200</v>
      </c>
    </row>
    <row r="66" spans="1:4" ht="21.75" customHeight="1">
      <c r="A66" s="7" t="s">
        <v>102</v>
      </c>
      <c r="D66" s="6"/>
    </row>
    <row r="67" spans="1:11" ht="21.75" customHeight="1">
      <c r="A67" s="7" t="s">
        <v>228</v>
      </c>
      <c r="C67" s="2">
        <v>5</v>
      </c>
      <c r="D67" s="6"/>
      <c r="E67" s="14" t="s">
        <v>215</v>
      </c>
      <c r="G67" s="15">
        <v>149384</v>
      </c>
      <c r="I67" s="14" t="s">
        <v>215</v>
      </c>
      <c r="K67" s="14" t="s">
        <v>215</v>
      </c>
    </row>
    <row r="68" spans="1:11" s="3" customFormat="1" ht="23.25" customHeight="1">
      <c r="A68" s="10" t="s">
        <v>86</v>
      </c>
      <c r="B68" s="10"/>
      <c r="C68" s="2"/>
      <c r="E68" s="23"/>
      <c r="F68" s="12"/>
      <c r="G68" s="12"/>
      <c r="H68" s="12"/>
      <c r="I68" s="12"/>
      <c r="J68" s="12"/>
      <c r="K68" s="23"/>
    </row>
    <row r="69" spans="1:11" s="3" customFormat="1" ht="23.25" customHeight="1">
      <c r="A69" s="10" t="s">
        <v>50</v>
      </c>
      <c r="B69" s="10"/>
      <c r="C69" s="2"/>
      <c r="E69" s="23"/>
      <c r="F69" s="12"/>
      <c r="G69" s="12"/>
      <c r="H69" s="12"/>
      <c r="I69" s="12"/>
      <c r="J69" s="12"/>
      <c r="K69" s="23"/>
    </row>
    <row r="70" spans="1:11" s="3" customFormat="1" ht="23.25" customHeight="1">
      <c r="A70" s="136" t="s">
        <v>80</v>
      </c>
      <c r="B70" s="136"/>
      <c r="C70" s="136"/>
      <c r="D70" s="136"/>
      <c r="E70" s="136"/>
      <c r="F70" s="136"/>
      <c r="G70" s="136"/>
      <c r="H70" s="12"/>
      <c r="I70" s="12"/>
      <c r="J70" s="12"/>
      <c r="K70" s="12"/>
    </row>
    <row r="72" spans="1:11" ht="23.25" customHeight="1">
      <c r="A72" s="3"/>
      <c r="B72" s="3"/>
      <c r="D72" s="1"/>
      <c r="E72" s="137" t="s">
        <v>87</v>
      </c>
      <c r="F72" s="137"/>
      <c r="G72" s="137"/>
      <c r="H72" s="13"/>
      <c r="I72" s="137" t="s">
        <v>68</v>
      </c>
      <c r="J72" s="137"/>
      <c r="K72" s="137"/>
    </row>
    <row r="73" spans="3:11" ht="23.25" customHeight="1">
      <c r="C73" s="2" t="s">
        <v>2</v>
      </c>
      <c r="D73" s="2"/>
      <c r="E73" s="30">
        <v>2550</v>
      </c>
      <c r="F73" s="30"/>
      <c r="G73" s="30">
        <v>2549</v>
      </c>
      <c r="H73" s="30"/>
      <c r="I73" s="30">
        <v>2550</v>
      </c>
      <c r="J73" s="30"/>
      <c r="K73" s="30">
        <v>2549</v>
      </c>
    </row>
    <row r="74" spans="4:11" ht="23.25" customHeight="1">
      <c r="D74" s="2"/>
      <c r="E74" s="14"/>
      <c r="F74" s="14"/>
      <c r="G74" s="14"/>
      <c r="H74" s="14"/>
      <c r="I74" s="14"/>
      <c r="J74" s="14"/>
      <c r="K74" s="16" t="s">
        <v>174</v>
      </c>
    </row>
    <row r="75" spans="4:11" ht="23.25" customHeight="1">
      <c r="D75" s="6"/>
      <c r="E75" s="138" t="s">
        <v>88</v>
      </c>
      <c r="F75" s="138"/>
      <c r="G75" s="138"/>
      <c r="H75" s="138"/>
      <c r="I75" s="138"/>
      <c r="J75" s="138"/>
      <c r="K75" s="138"/>
    </row>
    <row r="76" spans="1:5" ht="21.75" customHeight="1">
      <c r="A76" s="7" t="s">
        <v>161</v>
      </c>
      <c r="D76" s="6"/>
      <c r="E76" s="14"/>
    </row>
    <row r="77" spans="1:11" ht="21.75" customHeight="1">
      <c r="A77" s="7" t="s">
        <v>162</v>
      </c>
      <c r="C77" s="2">
        <v>4</v>
      </c>
      <c r="D77" s="6"/>
      <c r="E77" s="14" t="s">
        <v>215</v>
      </c>
      <c r="G77" s="17">
        <v>26305</v>
      </c>
      <c r="I77" s="14" t="s">
        <v>215</v>
      </c>
      <c r="K77" s="14" t="s">
        <v>215</v>
      </c>
    </row>
    <row r="78" spans="1:11" ht="23.25" customHeight="1">
      <c r="A78" s="9" t="s">
        <v>130</v>
      </c>
      <c r="B78" s="9"/>
      <c r="D78" s="6"/>
      <c r="E78" s="18">
        <f>SUM(E53:E67)</f>
        <v>-5766698</v>
      </c>
      <c r="F78" s="19"/>
      <c r="G78" s="18">
        <f>SUM(G53:G67)+G77</f>
        <v>-7848267</v>
      </c>
      <c r="H78" s="19"/>
      <c r="I78" s="18">
        <f>SUM(I53:I67)</f>
        <v>-3973225</v>
      </c>
      <c r="J78" s="19"/>
      <c r="K78" s="18">
        <f>SUM(K53:K67)</f>
        <v>-1834889</v>
      </c>
    </row>
    <row r="79" spans="1:11" ht="21.75" customHeight="1">
      <c r="A79" s="9"/>
      <c r="B79" s="9"/>
      <c r="D79" s="6"/>
      <c r="E79" s="28"/>
      <c r="F79" s="19"/>
      <c r="G79" s="20"/>
      <c r="H79" s="19"/>
      <c r="I79" s="20"/>
      <c r="J79" s="19"/>
      <c r="K79" s="20"/>
    </row>
    <row r="80" spans="1:4" ht="23.25" customHeight="1">
      <c r="A80" s="11" t="s">
        <v>49</v>
      </c>
      <c r="B80" s="11"/>
      <c r="D80" s="6"/>
    </row>
    <row r="81" spans="1:11" ht="21.75" customHeight="1">
      <c r="A81" s="7" t="s">
        <v>204</v>
      </c>
      <c r="D81" s="6"/>
      <c r="E81" s="25">
        <v>-2407025</v>
      </c>
      <c r="G81" s="15">
        <v>-1670221</v>
      </c>
      <c r="I81" s="15">
        <v>-1383217</v>
      </c>
      <c r="K81" s="15">
        <v>-973717</v>
      </c>
    </row>
    <row r="82" spans="1:11" ht="21.75" customHeight="1">
      <c r="A82" s="7" t="s">
        <v>163</v>
      </c>
      <c r="D82" s="6"/>
      <c r="E82" s="25">
        <v>-44029</v>
      </c>
      <c r="G82" s="15">
        <v>-34624</v>
      </c>
      <c r="I82" s="15">
        <v>-5518</v>
      </c>
      <c r="K82" s="15">
        <v>-6247</v>
      </c>
    </row>
    <row r="83" spans="1:4" ht="21.75" customHeight="1">
      <c r="A83" s="7" t="s">
        <v>205</v>
      </c>
      <c r="D83" s="6"/>
    </row>
    <row r="84" spans="1:11" ht="21.75" customHeight="1">
      <c r="A84" s="7" t="s">
        <v>206</v>
      </c>
      <c r="D84" s="6"/>
      <c r="E84" s="14" t="s">
        <v>215</v>
      </c>
      <c r="G84" s="15">
        <v>-308265</v>
      </c>
      <c r="I84" s="15">
        <v>111000</v>
      </c>
      <c r="K84" s="14" t="s">
        <v>215</v>
      </c>
    </row>
    <row r="85" spans="1:11" ht="21.75" customHeight="1">
      <c r="A85" s="7" t="s">
        <v>131</v>
      </c>
      <c r="D85" s="6"/>
      <c r="E85" s="25">
        <v>-1232229</v>
      </c>
      <c r="G85" s="15">
        <v>6699625</v>
      </c>
      <c r="I85" s="15">
        <v>-3798823</v>
      </c>
      <c r="K85" s="15">
        <v>2365788</v>
      </c>
    </row>
    <row r="86" spans="1:11" ht="21.75" customHeight="1">
      <c r="A86" s="7" t="s">
        <v>104</v>
      </c>
      <c r="D86" s="6"/>
      <c r="E86" s="25">
        <v>608855</v>
      </c>
      <c r="G86" s="15">
        <v>645791</v>
      </c>
      <c r="I86" s="14" t="s">
        <v>215</v>
      </c>
      <c r="K86" s="14" t="s">
        <v>215</v>
      </c>
    </row>
    <row r="87" spans="1:11" ht="21.75" customHeight="1">
      <c r="A87" s="7" t="s">
        <v>123</v>
      </c>
      <c r="D87" s="6"/>
      <c r="E87" s="25">
        <v>3999592</v>
      </c>
      <c r="G87" s="14" t="s">
        <v>215</v>
      </c>
      <c r="I87" s="15">
        <v>3999592</v>
      </c>
      <c r="K87" s="14" t="s">
        <v>215</v>
      </c>
    </row>
    <row r="88" spans="1:11" ht="21.75" customHeight="1">
      <c r="A88" s="7" t="s">
        <v>164</v>
      </c>
      <c r="D88" s="6"/>
      <c r="E88" s="25">
        <v>-2628373</v>
      </c>
      <c r="G88" s="15">
        <v>-4574088</v>
      </c>
      <c r="I88" s="15">
        <v>-1808800</v>
      </c>
      <c r="K88" s="15">
        <v>-4158800</v>
      </c>
    </row>
    <row r="89" spans="1:11" ht="21.75" customHeight="1">
      <c r="A89" s="7" t="s">
        <v>103</v>
      </c>
      <c r="D89" s="6"/>
      <c r="E89" s="25">
        <v>6000000</v>
      </c>
      <c r="G89" s="15">
        <v>5000000</v>
      </c>
      <c r="I89" s="15">
        <v>6000000</v>
      </c>
      <c r="K89" s="15">
        <v>5000000</v>
      </c>
    </row>
    <row r="90" spans="1:11" ht="21.75" customHeight="1">
      <c r="A90" s="7" t="s">
        <v>165</v>
      </c>
      <c r="D90" s="6"/>
      <c r="E90" s="25">
        <v>-2500000</v>
      </c>
      <c r="G90" s="15">
        <v>-1190000</v>
      </c>
      <c r="I90" s="15">
        <v>-2500000</v>
      </c>
      <c r="K90" s="15">
        <v>-1190000</v>
      </c>
    </row>
    <row r="91" spans="1:11" ht="21.75" customHeight="1">
      <c r="A91" s="7" t="s">
        <v>124</v>
      </c>
      <c r="D91" s="6"/>
      <c r="E91" s="25">
        <v>48500</v>
      </c>
      <c r="G91" s="14" t="s">
        <v>215</v>
      </c>
      <c r="I91" s="14" t="s">
        <v>215</v>
      </c>
      <c r="K91" s="14" t="s">
        <v>215</v>
      </c>
    </row>
    <row r="92" spans="1:4" ht="21.75" customHeight="1">
      <c r="A92" s="7" t="s">
        <v>166</v>
      </c>
      <c r="D92" s="6"/>
    </row>
    <row r="93" spans="1:11" ht="21.75" customHeight="1">
      <c r="A93" s="7" t="s">
        <v>167</v>
      </c>
      <c r="D93" s="6"/>
      <c r="E93" s="25">
        <v>-185278</v>
      </c>
      <c r="G93" s="15">
        <v>-1684510</v>
      </c>
      <c r="I93" s="15">
        <v>-150398</v>
      </c>
      <c r="K93" s="15">
        <v>-1729586</v>
      </c>
    </row>
    <row r="94" spans="1:11" ht="23.25" customHeight="1">
      <c r="A94" s="9" t="s">
        <v>83</v>
      </c>
      <c r="B94" s="9"/>
      <c r="D94" s="6"/>
      <c r="E94" s="18">
        <f>SUM(E81:E93)</f>
        <v>1660013</v>
      </c>
      <c r="F94" s="19"/>
      <c r="G94" s="18">
        <f>SUM(G81:G93)</f>
        <v>2883708</v>
      </c>
      <c r="H94" s="19"/>
      <c r="I94" s="18">
        <f>SUM(I81:I93)</f>
        <v>463836</v>
      </c>
      <c r="J94" s="19"/>
      <c r="K94" s="18">
        <f>SUM(K81:K93)</f>
        <v>-692562</v>
      </c>
    </row>
    <row r="95" spans="1:11" ht="23.25" customHeight="1">
      <c r="A95" s="9"/>
      <c r="B95" s="9"/>
      <c r="D95" s="6"/>
      <c r="E95" s="28"/>
      <c r="F95" s="19"/>
      <c r="G95" s="20"/>
      <c r="H95" s="19"/>
      <c r="I95" s="20"/>
      <c r="J95" s="19"/>
      <c r="K95" s="20"/>
    </row>
    <row r="96" spans="1:11" ht="23.25" customHeight="1">
      <c r="A96" s="9" t="s">
        <v>207</v>
      </c>
      <c r="B96" s="9"/>
      <c r="D96" s="6"/>
      <c r="E96" s="29">
        <f>+E50+E78+E94</f>
        <v>2038013</v>
      </c>
      <c r="F96" s="19"/>
      <c r="G96" s="29">
        <f>+G50+G78+G94</f>
        <v>-1182966</v>
      </c>
      <c r="H96" s="19"/>
      <c r="I96" s="29">
        <f>+I50+I78+I94</f>
        <v>557559</v>
      </c>
      <c r="J96" s="19"/>
      <c r="K96" s="29">
        <f>+K50+K78+K94</f>
        <v>-201803</v>
      </c>
    </row>
    <row r="97" spans="1:11" ht="23.25" customHeight="1">
      <c r="A97" s="8" t="s">
        <v>84</v>
      </c>
      <c r="B97" s="8"/>
      <c r="D97" s="6"/>
      <c r="E97" s="25">
        <v>1166539</v>
      </c>
      <c r="G97" s="15">
        <v>2457158</v>
      </c>
      <c r="I97" s="15">
        <v>8361</v>
      </c>
      <c r="K97" s="15">
        <v>210164</v>
      </c>
    </row>
    <row r="98" spans="1:4" ht="23.25" customHeight="1">
      <c r="A98" s="8" t="s">
        <v>168</v>
      </c>
      <c r="B98" s="8"/>
      <c r="D98" s="6"/>
    </row>
    <row r="99" spans="1:11" ht="23.25" customHeight="1">
      <c r="A99" s="8" t="s">
        <v>169</v>
      </c>
      <c r="B99" s="8"/>
      <c r="D99" s="6"/>
      <c r="E99" s="26">
        <v>83273</v>
      </c>
      <c r="G99" s="17">
        <v>-107453</v>
      </c>
      <c r="I99" s="14" t="s">
        <v>215</v>
      </c>
      <c r="K99" s="14" t="s">
        <v>215</v>
      </c>
    </row>
    <row r="100" spans="1:11" ht="23.25" customHeight="1" thickBot="1">
      <c r="A100" s="9" t="s">
        <v>85</v>
      </c>
      <c r="B100" s="9"/>
      <c r="D100" s="6"/>
      <c r="E100" s="22">
        <f>SUM(E96:E99)</f>
        <v>3287825</v>
      </c>
      <c r="F100" s="19"/>
      <c r="G100" s="22">
        <f>SUM(G96:G99)</f>
        <v>1166739</v>
      </c>
      <c r="H100" s="19"/>
      <c r="I100" s="22">
        <f>SUM(I96:I99)</f>
        <v>565920</v>
      </c>
      <c r="J100" s="19"/>
      <c r="K100" s="22">
        <f>SUM(K96:K99)</f>
        <v>8361</v>
      </c>
    </row>
    <row r="101" ht="23.25" customHeight="1" thickTop="1"/>
    <row r="102" spans="1:11" s="3" customFormat="1" ht="23.25" customHeight="1">
      <c r="A102" s="10" t="s">
        <v>86</v>
      </c>
      <c r="B102" s="10"/>
      <c r="C102" s="2"/>
      <c r="E102" s="23"/>
      <c r="F102" s="12"/>
      <c r="G102" s="12"/>
      <c r="H102" s="12"/>
      <c r="I102" s="12"/>
      <c r="J102" s="12"/>
      <c r="K102" s="23"/>
    </row>
    <row r="103" spans="1:11" s="3" customFormat="1" ht="23.25" customHeight="1">
      <c r="A103" s="10" t="s">
        <v>50</v>
      </c>
      <c r="B103" s="10"/>
      <c r="C103" s="2"/>
      <c r="E103" s="23"/>
      <c r="F103" s="12"/>
      <c r="G103" s="12"/>
      <c r="H103" s="12"/>
      <c r="I103" s="12"/>
      <c r="J103" s="12"/>
      <c r="K103" s="23"/>
    </row>
    <row r="104" spans="1:11" s="3" customFormat="1" ht="23.25" customHeight="1">
      <c r="A104" s="136" t="s">
        <v>80</v>
      </c>
      <c r="B104" s="136"/>
      <c r="C104" s="136"/>
      <c r="D104" s="136"/>
      <c r="E104" s="136"/>
      <c r="F104" s="136"/>
      <c r="G104" s="136"/>
      <c r="H104" s="12"/>
      <c r="I104" s="12"/>
      <c r="J104" s="12"/>
      <c r="K104" s="12"/>
    </row>
    <row r="107" spans="1:11" ht="23.25" customHeight="1">
      <c r="A107" s="3"/>
      <c r="B107" s="3"/>
      <c r="D107" s="1"/>
      <c r="E107" s="137" t="s">
        <v>87</v>
      </c>
      <c r="F107" s="137"/>
      <c r="G107" s="137"/>
      <c r="H107" s="13"/>
      <c r="I107" s="137" t="s">
        <v>68</v>
      </c>
      <c r="J107" s="137"/>
      <c r="K107" s="137"/>
    </row>
    <row r="108" spans="3:11" ht="23.25" customHeight="1">
      <c r="C108" s="2" t="s">
        <v>2</v>
      </c>
      <c r="D108" s="2"/>
      <c r="E108" s="30">
        <v>2550</v>
      </c>
      <c r="F108" s="30"/>
      <c r="G108" s="30">
        <v>2549</v>
      </c>
      <c r="H108" s="30"/>
      <c r="I108" s="30">
        <v>2550</v>
      </c>
      <c r="J108" s="30"/>
      <c r="K108" s="30">
        <v>2549</v>
      </c>
    </row>
    <row r="109" spans="4:11" ht="23.25" customHeight="1">
      <c r="D109" s="2"/>
      <c r="E109" s="14"/>
      <c r="F109" s="14"/>
      <c r="G109" s="14"/>
      <c r="H109" s="14"/>
      <c r="I109" s="14"/>
      <c r="J109" s="14"/>
      <c r="K109" s="16" t="s">
        <v>174</v>
      </c>
    </row>
    <row r="110" spans="4:11" ht="23.25" customHeight="1">
      <c r="D110" s="6"/>
      <c r="E110" s="138" t="s">
        <v>88</v>
      </c>
      <c r="F110" s="138"/>
      <c r="G110" s="138"/>
      <c r="H110" s="138"/>
      <c r="I110" s="138"/>
      <c r="J110" s="138"/>
      <c r="K110" s="138"/>
    </row>
    <row r="111" spans="1:2" ht="23.25" customHeight="1">
      <c r="A111" s="11" t="s">
        <v>170</v>
      </c>
      <c r="B111" s="11"/>
    </row>
    <row r="112" spans="1:11" s="3" customFormat="1" ht="22.5" customHeight="1">
      <c r="A112" s="4" t="s">
        <v>171</v>
      </c>
      <c r="B112" s="4"/>
      <c r="C112" s="24"/>
      <c r="D112" s="24"/>
      <c r="E112" s="98"/>
      <c r="F112" s="98"/>
      <c r="G112" s="98"/>
      <c r="H112" s="98"/>
      <c r="I112" s="98"/>
      <c r="J112" s="98"/>
      <c r="K112" s="98"/>
    </row>
    <row r="113" spans="1:11" s="3" customFormat="1" ht="22.5" customHeight="1">
      <c r="A113" s="3" t="s">
        <v>125</v>
      </c>
      <c r="C113" s="2"/>
      <c r="D113" s="2"/>
      <c r="E113" s="98"/>
      <c r="F113" s="98"/>
      <c r="G113" s="98"/>
      <c r="H113" s="98"/>
      <c r="I113" s="98"/>
      <c r="J113" s="98"/>
      <c r="K113" s="98"/>
    </row>
    <row r="114" spans="1:11" s="3" customFormat="1" ht="22.5" customHeight="1">
      <c r="A114" s="3" t="s">
        <v>126</v>
      </c>
      <c r="C114" s="2">
        <v>6</v>
      </c>
      <c r="D114" s="2"/>
      <c r="E114" s="98">
        <v>3461121</v>
      </c>
      <c r="F114" s="98"/>
      <c r="G114" s="98">
        <v>1726738</v>
      </c>
      <c r="H114" s="98"/>
      <c r="I114" s="98">
        <v>583678</v>
      </c>
      <c r="J114" s="98"/>
      <c r="K114" s="98">
        <v>149539</v>
      </c>
    </row>
    <row r="115" spans="1:11" s="3" customFormat="1" ht="22.5" customHeight="1">
      <c r="A115" s="3" t="s">
        <v>127</v>
      </c>
      <c r="C115" s="2">
        <v>14</v>
      </c>
      <c r="D115" s="2"/>
      <c r="E115" s="99">
        <v>-173296</v>
      </c>
      <c r="F115" s="98"/>
      <c r="G115" s="99">
        <v>-559999</v>
      </c>
      <c r="H115" s="98"/>
      <c r="I115" s="99">
        <v>-17758</v>
      </c>
      <c r="J115" s="98"/>
      <c r="K115" s="99">
        <v>-141178</v>
      </c>
    </row>
    <row r="116" spans="1:11" s="3" customFormat="1" ht="22.5" customHeight="1" thickBot="1">
      <c r="A116" s="4" t="s">
        <v>128</v>
      </c>
      <c r="B116" s="4"/>
      <c r="C116" s="24"/>
      <c r="D116" s="24"/>
      <c r="E116" s="100">
        <f>SUM(E114:E115)</f>
        <v>3287825</v>
      </c>
      <c r="F116" s="101"/>
      <c r="G116" s="100">
        <f>SUM(G114:G115)</f>
        <v>1166739</v>
      </c>
      <c r="H116" s="101"/>
      <c r="I116" s="100">
        <f>SUM(I114:I115)</f>
        <v>565920</v>
      </c>
      <c r="J116" s="101"/>
      <c r="K116" s="100">
        <f>SUM(K114:K115)</f>
        <v>8361</v>
      </c>
    </row>
    <row r="117" ht="23.25" customHeight="1" thickTop="1"/>
    <row r="118" spans="1:2" ht="23.25" customHeight="1">
      <c r="A118" s="9" t="s">
        <v>172</v>
      </c>
      <c r="B118" s="9"/>
    </row>
    <row r="119" spans="1:11" s="3" customFormat="1" ht="15" customHeight="1">
      <c r="A119" s="32"/>
      <c r="C119" s="2"/>
      <c r="E119" s="23"/>
      <c r="F119" s="12"/>
      <c r="G119" s="12"/>
      <c r="H119" s="12"/>
      <c r="I119" s="12"/>
      <c r="J119" s="12"/>
      <c r="K119" s="12"/>
    </row>
    <row r="120" spans="1:11" s="3" customFormat="1" ht="112.5" customHeight="1">
      <c r="A120" s="32">
        <v>2.1</v>
      </c>
      <c r="B120" s="134" t="s">
        <v>234</v>
      </c>
      <c r="C120" s="135"/>
      <c r="D120" s="135"/>
      <c r="E120" s="135"/>
      <c r="F120" s="135"/>
      <c r="G120" s="135"/>
      <c r="H120" s="135"/>
      <c r="I120" s="135"/>
      <c r="J120" s="135"/>
      <c r="K120" s="135"/>
    </row>
    <row r="121" spans="1:11" s="3" customFormat="1" ht="15" customHeight="1">
      <c r="A121" s="32"/>
      <c r="C121" s="2"/>
      <c r="E121" s="23"/>
      <c r="F121" s="12"/>
      <c r="G121" s="12"/>
      <c r="H121" s="12"/>
      <c r="I121" s="12"/>
      <c r="J121" s="12"/>
      <c r="K121" s="12"/>
    </row>
    <row r="122" spans="1:11" s="3" customFormat="1" ht="67.5" customHeight="1">
      <c r="A122" s="32">
        <v>2.2</v>
      </c>
      <c r="B122" s="134" t="s">
        <v>216</v>
      </c>
      <c r="C122" s="134"/>
      <c r="D122" s="134"/>
      <c r="E122" s="134"/>
      <c r="F122" s="134"/>
      <c r="G122" s="134"/>
      <c r="H122" s="134"/>
      <c r="I122" s="134"/>
      <c r="J122" s="134"/>
      <c r="K122" s="134"/>
    </row>
    <row r="123" spans="1:11" s="3" customFormat="1" ht="15" customHeight="1">
      <c r="A123" s="32"/>
      <c r="C123" s="2"/>
      <c r="E123" s="23"/>
      <c r="F123" s="12"/>
      <c r="G123" s="12"/>
      <c r="H123" s="12"/>
      <c r="I123" s="12"/>
      <c r="J123" s="12"/>
      <c r="K123" s="12"/>
    </row>
    <row r="124" spans="1:11" s="3" customFormat="1" ht="45" customHeight="1">
      <c r="A124" s="32">
        <v>2.3</v>
      </c>
      <c r="B124" s="134" t="s">
        <v>231</v>
      </c>
      <c r="C124" s="135"/>
      <c r="D124" s="135"/>
      <c r="E124" s="135"/>
      <c r="F124" s="135"/>
      <c r="G124" s="135"/>
      <c r="H124" s="135"/>
      <c r="I124" s="135"/>
      <c r="J124" s="135"/>
      <c r="K124" s="135"/>
    </row>
    <row r="125" spans="1:11" s="3" customFormat="1" ht="15" customHeight="1">
      <c r="A125" s="32"/>
      <c r="C125" s="2"/>
      <c r="E125" s="23"/>
      <c r="F125" s="12"/>
      <c r="G125" s="12"/>
      <c r="H125" s="12"/>
      <c r="I125" s="12"/>
      <c r="J125" s="12"/>
      <c r="K125" s="12"/>
    </row>
    <row r="126" spans="1:11" s="3" customFormat="1" ht="67.5" customHeight="1">
      <c r="A126" s="32">
        <v>2.4</v>
      </c>
      <c r="B126" s="134" t="s">
        <v>232</v>
      </c>
      <c r="C126" s="135"/>
      <c r="D126" s="135"/>
      <c r="E126" s="135"/>
      <c r="F126" s="135"/>
      <c r="G126" s="135"/>
      <c r="H126" s="135"/>
      <c r="I126" s="135"/>
      <c r="J126" s="135"/>
      <c r="K126" s="135"/>
    </row>
    <row r="127" spans="3:11" s="3" customFormat="1" ht="23.25" customHeight="1">
      <c r="C127" s="2"/>
      <c r="E127" s="23"/>
      <c r="F127" s="12"/>
      <c r="G127" s="12"/>
      <c r="H127" s="12"/>
      <c r="I127" s="12"/>
      <c r="J127" s="12"/>
      <c r="K127" s="12"/>
    </row>
    <row r="128" spans="3:11" s="3" customFormat="1" ht="23.25" customHeight="1">
      <c r="C128" s="2"/>
      <c r="E128" s="23"/>
      <c r="F128" s="12"/>
      <c r="G128" s="12"/>
      <c r="H128" s="12"/>
      <c r="I128" s="12"/>
      <c r="J128" s="12"/>
      <c r="K128" s="12"/>
    </row>
    <row r="129" spans="3:11" s="3" customFormat="1" ht="23.25" customHeight="1">
      <c r="C129" s="2"/>
      <c r="E129" s="23"/>
      <c r="F129" s="12"/>
      <c r="G129" s="12"/>
      <c r="H129" s="12"/>
      <c r="I129" s="12"/>
      <c r="J129" s="12"/>
      <c r="K129" s="12"/>
    </row>
    <row r="130" spans="3:11" s="3" customFormat="1" ht="23.25" customHeight="1">
      <c r="C130" s="2"/>
      <c r="E130" s="23"/>
      <c r="F130" s="12"/>
      <c r="G130" s="12"/>
      <c r="H130" s="12"/>
      <c r="I130" s="12"/>
      <c r="J130" s="12"/>
      <c r="K130" s="12"/>
    </row>
    <row r="131" spans="3:11" s="3" customFormat="1" ht="23.25" customHeight="1">
      <c r="C131" s="2"/>
      <c r="E131" s="23"/>
      <c r="F131" s="12"/>
      <c r="G131" s="12"/>
      <c r="H131" s="12"/>
      <c r="I131" s="12"/>
      <c r="J131" s="12"/>
      <c r="K131" s="12"/>
    </row>
    <row r="132" spans="3:11" s="3" customFormat="1" ht="23.25" customHeight="1">
      <c r="C132" s="2"/>
      <c r="E132" s="23"/>
      <c r="F132" s="12"/>
      <c r="G132" s="12"/>
      <c r="H132" s="12"/>
      <c r="I132" s="12"/>
      <c r="J132" s="12"/>
      <c r="K132" s="12"/>
    </row>
  </sheetData>
  <mergeCells count="20">
    <mergeCell ref="B126:K126"/>
    <mergeCell ref="E41:K41"/>
    <mergeCell ref="A70:G70"/>
    <mergeCell ref="A37:G37"/>
    <mergeCell ref="E38:G38"/>
    <mergeCell ref="I38:K38"/>
    <mergeCell ref="I72:K72"/>
    <mergeCell ref="E75:K75"/>
    <mergeCell ref="E72:G72"/>
    <mergeCell ref="B124:K124"/>
    <mergeCell ref="A3:G3"/>
    <mergeCell ref="E4:G4"/>
    <mergeCell ref="I4:K4"/>
    <mergeCell ref="E7:K7"/>
    <mergeCell ref="B120:K120"/>
    <mergeCell ref="B122:K122"/>
    <mergeCell ref="A104:G104"/>
    <mergeCell ref="E107:G107"/>
    <mergeCell ref="I107:K107"/>
    <mergeCell ref="E110:K110"/>
  </mergeCells>
  <printOptions/>
  <pageMargins left="0.7" right="0.3" top="0.48" bottom="0.5" header="0.5" footer="0.5"/>
  <pageSetup firstPageNumber="11" useFirstPageNumber="1" horizontalDpi="600" verticalDpi="600" orientation="portrait" paperSize="9" r:id="rId1"/>
  <headerFooter alignWithMargins="0">
    <oddFooter>&amp;Lหมายเหตุประกอบงบการเงินเป็นส่วนหนึ่งของงบการเงินนี้
&amp;R&amp;P</oddFooter>
  </headerFooter>
  <rowBreaks count="3" manualBreakCount="3">
    <brk id="34" max="10" man="1"/>
    <brk id="67" max="255" man="1"/>
    <brk id="10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KPMG</cp:lastModifiedBy>
  <cp:lastPrinted>2008-02-27T16:49:27Z</cp:lastPrinted>
  <dcterms:created xsi:type="dcterms:W3CDTF">2006-01-06T08:39:44Z</dcterms:created>
  <dcterms:modified xsi:type="dcterms:W3CDTF">2008-02-27T16:49:33Z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