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68" windowWidth="12216" windowHeight="8736" tabRatio="733" activeTab="0"/>
  </bookViews>
  <sheets>
    <sheet name="BL-3-6" sheetId="1" r:id="rId1"/>
    <sheet name="PL-7-9" sheetId="2" r:id="rId2"/>
    <sheet name="CH-10" sheetId="3" r:id="rId3"/>
    <sheet name="CH 11" sheetId="4" r:id="rId4"/>
    <sheet name="CH-12" sheetId="5" r:id="rId5"/>
    <sheet name="CH 13" sheetId="6" r:id="rId6"/>
    <sheet name="CF-14-17" sheetId="7" r:id="rId7"/>
  </sheets>
  <definedNames>
    <definedName name="_xlnm.Print_Area" localSheetId="0">'BL-3-6'!$A$1:$J$118</definedName>
    <definedName name="_xlnm.Print_Area" localSheetId="6">'CF-14-17'!$A$1:$J$151</definedName>
    <definedName name="_xlnm.Print_Area" localSheetId="3">'CH 11'!$A$1:$AG$38</definedName>
    <definedName name="_xlnm.Print_Area" localSheetId="5">'CH 13'!$A$1:$W$28</definedName>
    <definedName name="_xlnm.Print_Area" localSheetId="2">'CH-10'!$A$1:$AE$40</definedName>
    <definedName name="_xlnm.Print_Area" localSheetId="4">'CH-12'!$A$1:$Y$31</definedName>
    <definedName name="_xlnm.Print_Area" localSheetId="1">'PL-7-9'!$A$1:$J$89</definedName>
  </definedNames>
  <calcPr fullCalcOnLoad="1"/>
</workbook>
</file>

<file path=xl/sharedStrings.xml><?xml version="1.0" encoding="utf-8"?>
<sst xmlns="http://schemas.openxmlformats.org/spreadsheetml/2006/main" count="843" uniqueCount="339">
  <si>
    <t>สินทรัพย์</t>
  </si>
  <si>
    <t>หมายเหตุ</t>
  </si>
  <si>
    <t>เงินสดและรายการเทียบเท่าเงินสด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</si>
  <si>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</si>
  <si>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</si>
  <si>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</si>
  <si>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</si>
  <si>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</si>
  <si>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</si>
  <si>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</si>
  <si>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</si>
  <si>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</si>
  <si>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</si>
  <si>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รวมหนี้สินหมุนเวียน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</si>
  <si>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</si>
  <si>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</si>
  <si>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</si>
  <si>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</si>
  <si>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>รวมส่วนของผู้ถือหุ้น</t>
  </si>
  <si>
    <t>รวมหนี้สินและส่วนของผู้ถือหุ้น</t>
  </si>
  <si>
    <t>ดอกเบี้ยรับ</t>
  </si>
  <si>
    <t>รายได้อื่น</t>
  </si>
  <si>
    <t>รวมรายได้</t>
  </si>
  <si>
    <t>รวมค่าใช้จ่าย</t>
  </si>
  <si>
    <t>ส่วนเกิน</t>
  </si>
  <si>
    <t>ส่วนของ</t>
  </si>
  <si>
    <t>ผู้ถือหุ้น</t>
  </si>
  <si>
    <t>กระแสเงินสดจากกิจกรรมดำเนินงาน</t>
  </si>
  <si>
    <t>รายการปรับปรุง</t>
  </si>
  <si>
    <t>การเปลี่ยนแปลงในสินทรัพย์และหนี้สินดำเนินงาน</t>
  </si>
  <si>
    <t>กระแสเงินสดจากกิจกรรมลงทุน</t>
  </si>
  <si>
    <t>กระแสเงินสดจากกิจกรรมจัดหาเงิน</t>
  </si>
  <si>
    <t>งบกระแสเงินสด</t>
  </si>
  <si>
    <t>ยังไม่ได้</t>
  </si>
  <si>
    <t xml:space="preserve">งบกำไรขาดทุน </t>
  </si>
  <si>
    <t>จ่ายภาษีเงินได้</t>
  </si>
  <si>
    <t>รับเงินปันผล</t>
  </si>
  <si>
    <t xml:space="preserve">ที่ดิน อาคารและอุปกรณ์ </t>
  </si>
  <si>
    <t>ภาษีเงินได้ค้างจ่าย</t>
  </si>
  <si>
    <t>การแปลงค่า</t>
  </si>
  <si>
    <t>การเปลี่ยนแปลง</t>
  </si>
  <si>
    <t>ส่วนเกินทุน</t>
  </si>
  <si>
    <t>งบการเงินเฉพาะกิจการ</t>
  </si>
  <si>
    <t>เงินสดและรายการเทียบเท่าเงินสด ณ วันต้นปี</t>
  </si>
  <si>
    <t>เงินสดและรายการเทียบเท่าเงินสด ณ วันสิ้นปี</t>
  </si>
  <si>
    <t>บริษัท เจริญโภคภัณฑ์อาหาร จำกัด (มหาชน) และบริษัทย่อย</t>
  </si>
  <si>
    <t>งบการเงินรวม</t>
  </si>
  <si>
    <t>เงินให้กู้ยืมระยะสั้นแก่บริษัทย่อย</t>
  </si>
  <si>
    <t xml:space="preserve">   ภายในหนึ่งปี</t>
  </si>
  <si>
    <t>เจ้าหนี้การค้าและเจ้าหนี้อื่น</t>
  </si>
  <si>
    <t>หนี้สินระยะยาว</t>
  </si>
  <si>
    <t>กำไรสะสม</t>
  </si>
  <si>
    <t>เงินให้กู้ยืมระยะยาวแก่บริษัทย่อย</t>
  </si>
  <si>
    <t>เงินสดรับจากการออกหุ้นกู้</t>
  </si>
  <si>
    <t>การตีราคา</t>
  </si>
  <si>
    <t>ในบริษัทร่วม</t>
  </si>
  <si>
    <t>จัดสรร</t>
  </si>
  <si>
    <t>จากส่วนได้</t>
  </si>
  <si>
    <t>กำไรจากอัตราแลกเปลี่ยนสุทธิ</t>
  </si>
  <si>
    <t>เงินปันผลรับ</t>
  </si>
  <si>
    <t>ส่วนแบ่งกำไรจากเงินลงทุนในบริษัทร่วม</t>
  </si>
  <si>
    <t>ที่ออกและ</t>
  </si>
  <si>
    <t>จ่ายชำระคืนหุ้นกู้</t>
  </si>
  <si>
    <t>ข้อมูลงบกระแสเงินสดเปิดเผยเพิ่มเติม</t>
  </si>
  <si>
    <t xml:space="preserve"> </t>
  </si>
  <si>
    <t>เงินเบิกเกินบัญชีและเงินกู้ยืมระยะสั้น</t>
  </si>
  <si>
    <t>เงินกู้ยืมระยะสั้นจากบริษัทย่อย</t>
  </si>
  <si>
    <t>หนี้สินระยะยาวที่ถึงกำหนดชำระ</t>
  </si>
  <si>
    <t>ต้นทุนขายสินค้า</t>
  </si>
  <si>
    <t>จ่ายดอกเบี้ย</t>
  </si>
  <si>
    <t>ค่าใช้จ่ายค้างจ่าย</t>
  </si>
  <si>
    <t>รายได้จากการขายสินค้า</t>
  </si>
  <si>
    <t>รวมส่วนของ</t>
  </si>
  <si>
    <t>รับดอกเบี้ย</t>
  </si>
  <si>
    <t>ตามกฎหมาย</t>
  </si>
  <si>
    <t>กำไรสำหรับปี</t>
  </si>
  <si>
    <t>หุ้นทุน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</si>
  <si>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</si>
  <si>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</si>
  <si>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</si>
  <si>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>ส่วนเกินมูลค่าหุ้น</t>
  </si>
  <si>
    <t>หุ้นทุนซื้อคืน</t>
  </si>
  <si>
    <t>ค่าใช้จ่ายในการขาย</t>
  </si>
  <si>
    <t>ค่าใช้จ่ายในการบริหาร</t>
  </si>
  <si>
    <t>ซื้อคืน</t>
  </si>
  <si>
    <t>มูลค่าหุ้นสามัญ</t>
  </si>
  <si>
    <t>ผลต่างจาก</t>
  </si>
  <si>
    <t>เงินลงทุน</t>
  </si>
  <si>
    <t>ในมูลค่า</t>
  </si>
  <si>
    <t>ยุติธรรมของ</t>
  </si>
  <si>
    <t>ทุนสำรอง</t>
  </si>
  <si>
    <t>ของบริษัท</t>
  </si>
  <si>
    <t>ต้นทุนทางการเงิน</t>
  </si>
  <si>
    <t>ซื้อเงินลงทุน</t>
  </si>
  <si>
    <t>ขายเงินลงทุน</t>
  </si>
  <si>
    <t>ผลกระทบจากอัตราแลกเปลี่ยนของ</t>
  </si>
  <si>
    <t>จ่ายชำระคืนเงินกู้ยืมระยะยาวจากสถาบันการเงิน</t>
  </si>
  <si>
    <t>ประกอบด้วย</t>
  </si>
  <si>
    <t>สำรอง</t>
  </si>
  <si>
    <t>เงินสดรับจากเงินกู้ยืมระยะยาวจากสถาบันการเงิน</t>
  </si>
  <si>
    <t>เงินเบิกเกินบัญชี</t>
  </si>
  <si>
    <t>สุทธิ</t>
  </si>
  <si>
    <t>ส่วนของกำไรสำหรับปีที่เป็นของ</t>
  </si>
  <si>
    <t xml:space="preserve">                      -</t>
  </si>
  <si>
    <t xml:space="preserve">                 -</t>
  </si>
  <si>
    <t xml:space="preserve">   ที่ถึงกำหนดรับชำระภายในหนึ่งปี</t>
  </si>
  <si>
    <t>เงินฝากสถาบันการเงินที่มีข้อจำกัด</t>
  </si>
  <si>
    <t xml:space="preserve">   ในการเบิกใช้</t>
  </si>
  <si>
    <t>บริษัท เจริญโภคภัณฑ์อาหาร จำกัด  (มหาชน) และบริษัทย่อย</t>
  </si>
  <si>
    <t>ค่าตัดจำหน่าย</t>
  </si>
  <si>
    <t>เงินจ่ายล่วงหน้าค่าสินค้า</t>
  </si>
  <si>
    <t>ค่าใช้จ่ายจ่ายล่วงหน้า</t>
  </si>
  <si>
    <t>สินทรัพย์ (ต่อ)</t>
  </si>
  <si>
    <t xml:space="preserve">   หุ้นทุนซื้อคืนที่ถือโดยบริษัทย่อย</t>
  </si>
  <si>
    <t>จ่ายเงินปันผลของบริษัทสุทธิจากส่วนที่เป็นของ</t>
  </si>
  <si>
    <t>จ่ายชำระคืนหนี้สินตามสัญญาเช่าการเงิน</t>
  </si>
  <si>
    <t>กำไรจากการขายเงินลงทุน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</si>
  <si>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</si>
  <si>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(หน่วย: พันบาท)</t>
  </si>
  <si>
    <t>หนี้สูญและหนี้สงสัยจะสูญ (กลับรายการ</t>
  </si>
  <si>
    <t xml:space="preserve">   ค่าเผื่อหนี้สงสัยจะสูญ)</t>
  </si>
  <si>
    <t>กระแสเงินสดจากกิจกรรมดำเนินงาน (ต่อ)</t>
  </si>
  <si>
    <t>กระแสเงินสดจากกิจกรรมลงทุน (ต่อ)</t>
  </si>
  <si>
    <t>เงินสดและรายการเทียบเท่าเงินสดเพิ่มขึ้น</t>
  </si>
  <si>
    <t>งบแสดงฐานะการเงิน</t>
  </si>
  <si>
    <t>เงินลงทุนเผื่อขาย</t>
  </si>
  <si>
    <t>อสังหาริมทรัพย์เพื่อการลงทุน</t>
  </si>
  <si>
    <t>ค่าความนิยม</t>
  </si>
  <si>
    <t>องค์ประกอบอื่นของส่วนของผู้ถือหุ้น</t>
  </si>
  <si>
    <t xml:space="preserve">งบแสดงการเปลี่ยนแปลงส่วนของผู้ถือหุ้น </t>
  </si>
  <si>
    <t>รวม</t>
  </si>
  <si>
    <t>องค์ประกอบอื่น</t>
  </si>
  <si>
    <t>ส่วนได้เสีย</t>
  </si>
  <si>
    <t>ของ</t>
  </si>
  <si>
    <t>ที่ไม่มีอำนาจ</t>
  </si>
  <si>
    <t xml:space="preserve">ชำระแล้ว </t>
  </si>
  <si>
    <t xml:space="preserve">ซื้อคืน </t>
  </si>
  <si>
    <t xml:space="preserve">งบการเงิน </t>
  </si>
  <si>
    <t>ควบคุม</t>
  </si>
  <si>
    <t>-</t>
  </si>
  <si>
    <t>รายการผู้ถือหุ้นที่บันทึกโดยตรง</t>
  </si>
  <si>
    <t xml:space="preserve">   เข้าส่วนของผู้ถือหุ้น</t>
  </si>
  <si>
    <t xml:space="preserve">   การจัดสรรส่วนทุนให้ผู้ถือหุ้น</t>
  </si>
  <si>
    <t xml:space="preserve">   รวมการจัดสรรส่วนทุนให้ผู้ถือหุ้น</t>
  </si>
  <si>
    <t xml:space="preserve">   การเปลี่ยนแปลงในส่วนได้เสีย</t>
  </si>
  <si>
    <t xml:space="preserve">      ของบริษัทย่อย</t>
  </si>
  <si>
    <t xml:space="preserve">   การได้มาซึ่งส่วนได้เสียที่ไม่มีอำนาจควบคุม</t>
  </si>
  <si>
    <t xml:space="preserve">   รวมการเปลี่ยนแปลงในส่วนได้เสีย</t>
  </si>
  <si>
    <t>รวมรายการกับผู้ถือหุ้นที่บันทึกโดยตรง</t>
  </si>
  <si>
    <t xml:space="preserve">   กำไร</t>
  </si>
  <si>
    <t xml:space="preserve">   กำไรขาดทุนเบ็ดเสร็จอื่น</t>
  </si>
  <si>
    <t>รายการกับผู้ถือหุ้นที่บันทึกโดยตรง</t>
  </si>
  <si>
    <t xml:space="preserve"> มูลค่าหุ้นสามัญ</t>
  </si>
  <si>
    <t>รวมรายการผู้ถือหุ้นที่บันทึกโดยตรง</t>
  </si>
  <si>
    <t>จ่ายเงินปันผลให้ส่วนได้เสียที่ไม่มีอำนาจควบคุม</t>
  </si>
  <si>
    <t>งบกำไรขาดทุนเบ็ดเสร็จ</t>
  </si>
  <si>
    <t>กำไรขาดทุนเบ็ดเสร็จอื่น</t>
  </si>
  <si>
    <t>ผลต่างจากการตีราคาสินทรัพย์</t>
  </si>
  <si>
    <t>ส่วนเกินทุนจากส่วนได้ในบริษัทร่วม</t>
  </si>
  <si>
    <t>ผลต่างจากการแปลงค่างบการเงิน</t>
  </si>
  <si>
    <t>ส่วนได้เสียที่ไม่มีอำนาจควบคุม</t>
  </si>
  <si>
    <t xml:space="preserve">   ส่วนที่เป็นของบริษัทใหญ่</t>
  </si>
  <si>
    <t>กำไรเบ็ดเสร็จรวมสำหรับปี</t>
  </si>
  <si>
    <t>กำไรขาดทุนเบ็ดเสร็จสำหรับปี</t>
  </si>
  <si>
    <t>รวมกำไรขาดทุนเบ็ดเสร็จสำหรับปี</t>
  </si>
  <si>
    <t>เงินสดรับจากการเลิกกิจการของบริษัทย่อย</t>
  </si>
  <si>
    <t>เงินสดจ่ายจากการชำระบัญชีของบริษัทย่อยให้กับ</t>
  </si>
  <si>
    <t xml:space="preserve">   ส่วนได้เสียที่ไม่มีอำนาจควบคุม</t>
  </si>
  <si>
    <t>โอนไปกำไรสะสม</t>
  </si>
  <si>
    <t>กำไรขาดทุนเบ็ดเสร็จอื่นสำหรับปี</t>
  </si>
  <si>
    <t xml:space="preserve">   เงินตราต่างประเทศคงเหลือสิ้นปี</t>
  </si>
  <si>
    <t xml:space="preserve">   หลักคณิตศาสตร์ประกันภัย</t>
  </si>
  <si>
    <t>ยอดคงเหลือ ณ วันที่  1 มกราคม 2555</t>
  </si>
  <si>
    <t>ยอดคงเหลือ ณ วันที่ 1 มกราคม 2555</t>
  </si>
  <si>
    <t>ยอดคงเหลือ ณ วันที่ 31 ธันวาคม 2555</t>
  </si>
  <si>
    <t>ส่วนเกินทุนอื่น</t>
  </si>
  <si>
    <t xml:space="preserve">   เงินทุนที่ได้รับจากผู้ถือหุ้นและ</t>
  </si>
  <si>
    <t xml:space="preserve">      การจัดสรรส่วนทุนให้ผู้ถือหุ้น</t>
  </si>
  <si>
    <t>การจัดสรรส่วนทุนให้ผู้ถือหุ้น</t>
  </si>
  <si>
    <t xml:space="preserve">   รวมเงินทุนที่ได้รับจากผู้ถือหุ้นและ</t>
  </si>
  <si>
    <t xml:space="preserve">      โดยอำนาจควบคุมเปลี่ยนแปลง</t>
  </si>
  <si>
    <t>จากรายการกับ</t>
  </si>
  <si>
    <t>กิจการภายใต้</t>
  </si>
  <si>
    <t>การควบคุมเดียวกัน</t>
  </si>
  <si>
    <t xml:space="preserve">      เพิ่มทุนหุ้นสามัญใหม่</t>
  </si>
  <si>
    <t xml:space="preserve">      ตัดหุ้นทุนซื้อคืน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</si>
  <si>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</si>
  <si>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</si>
  <si>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กำไรจากการเปลี่ยนแปลงมูลค่ายุติธรรมของ</t>
  </si>
  <si>
    <t>สินทรัพย์ชีวภาพส่วนที่หมุนเวียนและไม่หมุนเวียน</t>
  </si>
  <si>
    <t>เงินลงทุนในกิจการที่ควบคุมร่วมกัน</t>
  </si>
  <si>
    <t>เงินลงทุนในบริษัทอื่น</t>
  </si>
  <si>
    <t xml:space="preserve">   เงินลงทุนในบริษัทร่วม</t>
  </si>
  <si>
    <t xml:space="preserve">   และกิจการที่ควบคุมร่วมกัน</t>
  </si>
  <si>
    <t>เงินให้กู้ยืมระยะสั้นแก่กิจการที่ควบคุม</t>
  </si>
  <si>
    <t xml:space="preserve">   ร่วมกัน</t>
  </si>
  <si>
    <t>เงินกู้ยืมระยะยาวจากบริษัทที่เกี่ยวข้องกัน</t>
  </si>
  <si>
    <t xml:space="preserve">   ที่ถึงกำหนดชำระภายในหนึ่งปี</t>
  </si>
  <si>
    <t>ภาระผูกพันผลประโยชน์พนักงาน</t>
  </si>
  <si>
    <t>เงินสดรับจากการจำหน่ายหุ้นสามัญซื้อคืน</t>
  </si>
  <si>
    <t>เงินกู้ยืมระยะสั้นจากกิจการที่ควบคุม</t>
  </si>
  <si>
    <t xml:space="preserve">   ร่วมกันและบริษัทที่เกี่ยวข้องกัน</t>
  </si>
  <si>
    <t>ตั๋วแลกเงิน</t>
  </si>
  <si>
    <t xml:space="preserve">   ส่วนเกินทุนอื่น</t>
  </si>
  <si>
    <t>ส่วนเกินทุนจากรายการกับกิจการ</t>
  </si>
  <si>
    <t xml:space="preserve">   ภายใต้การควบคุมเดียวกัน</t>
  </si>
  <si>
    <t>กำไรจากการเลิกกิจการของบริษัทย่อย</t>
  </si>
  <si>
    <t>ขาดทุนจากอัตราแลกเปลี่ยนสุทธิ</t>
  </si>
  <si>
    <t xml:space="preserve">ค่าใช้จ่าย (รายได้) ภาษีเงินได้ </t>
  </si>
  <si>
    <t>ขาดทุน (กำไร) จากการเปลี่ยนแปลง</t>
  </si>
  <si>
    <t xml:space="preserve">   มุลค่ายุติธรรมของสินทรัพย์ชีวภาพ</t>
  </si>
  <si>
    <t xml:space="preserve">   จากการปรับลดมูลค่าสินค้าคงเหลือ</t>
  </si>
  <si>
    <t>เงินปันผลค้างรับ</t>
  </si>
  <si>
    <t>กำไรจากการเปลี่ยนแปลงมูลค่ายุติธรรม</t>
  </si>
  <si>
    <t xml:space="preserve">   ของเงินลงทุนในบริษัทร่วม</t>
  </si>
  <si>
    <t>31 ธันวาคม</t>
  </si>
  <si>
    <t xml:space="preserve">   ก่อนค่าใช้จ่าย (รายได้) ภาษีเงินได้</t>
  </si>
  <si>
    <t xml:space="preserve">   - สุทธิจากค่าใช้จ่าย (รายได้) ภาษีเงินได้</t>
  </si>
  <si>
    <t>ส่วนของกำไรเบ็ดเสร็จรวมที่เป็นของ</t>
  </si>
  <si>
    <t>เงินสดจ่ายสุทธิจากการซื้อบริษัทย่อย</t>
  </si>
  <si>
    <t>เงินกู้ยืมระยะยาวจากบริษัทที่เกี่ยวข้องกันลดลง</t>
  </si>
  <si>
    <t xml:space="preserve">     - กำไรจากการประมาณการตามหลัก</t>
  </si>
  <si>
    <t xml:space="preserve">     - อื่นๆ </t>
  </si>
  <si>
    <t xml:space="preserve">         คณิตศาสตร์ประกันภัย</t>
  </si>
  <si>
    <t>กำไรก่อนค่าใช้จ่าย (รายได้) ภาษีเงินได้</t>
  </si>
  <si>
    <t>ค่าใช้จ่าย (รายได้) ภาษีเงินได้</t>
  </si>
  <si>
    <t>สิทธิการเช่าจ่ายล่วงหน้า</t>
  </si>
  <si>
    <t>เงินสดจ่ายค่าสิทธิการเช่า</t>
  </si>
  <si>
    <t>2.</t>
  </si>
  <si>
    <t>รายการที่มิใช่เงินสด</t>
  </si>
  <si>
    <t>1.</t>
  </si>
  <si>
    <t>จ่ายผลประโยชน์พนักงาน</t>
  </si>
  <si>
    <t xml:space="preserve">   ให้เท่ากับมูลค่าสุทธิที่จะได้รับ</t>
  </si>
  <si>
    <t xml:space="preserve">     - ขาดทุนจากการประมาณการตามหลัก</t>
  </si>
  <si>
    <t>กำไร (ขาดทุน) จากการประมาณการตาม</t>
  </si>
  <si>
    <t>ยอดคงเหลือ ณ วันที่ 31 ธันวาคม 2556</t>
  </si>
  <si>
    <t>ยอดคงเหลือ ณ วันที่ 1 มกราคม 2556</t>
  </si>
  <si>
    <t xml:space="preserve">31 ธันวาคม </t>
  </si>
  <si>
    <t>2555</t>
  </si>
  <si>
    <t xml:space="preserve">สินทรัพย์หมุนเวียน </t>
  </si>
  <si>
    <t xml:space="preserve">ลูกหนี้การค้าและลูกหนี้อื่น </t>
  </si>
  <si>
    <t xml:space="preserve">สินทรัพย์ไม่มีตัวตนอื่น </t>
  </si>
  <si>
    <t xml:space="preserve">สินทรัพย์ภาษีเงินได้รอการตัดบัญชี  </t>
  </si>
  <si>
    <t xml:space="preserve">   จากสถาบันการเงิน </t>
  </si>
  <si>
    <t xml:space="preserve">หนี้สินไม่หมุนเวียน </t>
  </si>
  <si>
    <t xml:space="preserve">ประมาณการหนี้สินและอื่นๆ </t>
  </si>
  <si>
    <t xml:space="preserve">หนี้สินภาษีเงินได้รอการตัดบัญชี  </t>
  </si>
  <si>
    <t>หนี้สินและส่วนของผู้ถือหุ้น (ต่อ)</t>
  </si>
  <si>
    <t xml:space="preserve">   ทุนจดทะเบียน</t>
  </si>
  <si>
    <t xml:space="preserve">   ทุนที่ออกและชำระแล้ว</t>
  </si>
  <si>
    <r>
      <t xml:space="preserve">   </t>
    </r>
    <r>
      <rPr>
        <sz val="15"/>
        <rFont val="Angsana New"/>
        <family val="1"/>
      </rPr>
      <t>หุ้นทุนซื้อคืน</t>
    </r>
  </si>
  <si>
    <t xml:space="preserve">   ส่วนเกินมูลค่าหุ้นสามัญ</t>
  </si>
  <si>
    <t>ส่วนเกินทุนจากการเปลี่ยนแปลง</t>
  </si>
  <si>
    <t xml:space="preserve">   ส่วนได้ในบริษัทย่อย</t>
  </si>
  <si>
    <t xml:space="preserve">   จัดสรรแล้ว</t>
  </si>
  <si>
    <t xml:space="preserve">      ทุนสำรองตามกฎหมาย</t>
  </si>
  <si>
    <t xml:space="preserve">   ยังไม่ได้จัดสรร</t>
  </si>
  <si>
    <t>รวมส่วนของผู้ถือหุ้นของบริษัท</t>
  </si>
  <si>
    <t xml:space="preserve">รายได้ </t>
  </si>
  <si>
    <t xml:space="preserve">ค่าใช้จ่าย </t>
  </si>
  <si>
    <t xml:space="preserve">   ของสินทรัพย์ชีวภาพ</t>
  </si>
  <si>
    <t xml:space="preserve">ส่วนแบ่งกำไรจากเงินลงทุนในบริษัทร่วม </t>
  </si>
  <si>
    <t xml:space="preserve">   ส่วนที่เป็นของส่วนได้เสีย</t>
  </si>
  <si>
    <t xml:space="preserve">      ที่ไม่มีอำนาจควบคุม</t>
  </si>
  <si>
    <t>การเปลี่ยนแปลงในมูลค่ายุติธรรมสุทธิของ</t>
  </si>
  <si>
    <t xml:space="preserve">   เงินลงทุนเผื่อขาย</t>
  </si>
  <si>
    <t xml:space="preserve">   เงินลงทุนเผื่อขายส่วนที่โอนไปกำไร</t>
  </si>
  <si>
    <t xml:space="preserve">   หรือขาดทุน</t>
  </si>
  <si>
    <t xml:space="preserve">   ของกำไรขาดทุนเบ็ดเสร็จอื่น</t>
  </si>
  <si>
    <t xml:space="preserve">      เงินปันผลจ่าย</t>
  </si>
  <si>
    <t>ส่วนเกินทุนจาก</t>
  </si>
  <si>
    <t>ส่วนได้</t>
  </si>
  <si>
    <t>ในบริษัทย่อย</t>
  </si>
  <si>
    <t xml:space="preserve">   บริษัทย่อยออกหุ้นเพิ่มทุน</t>
  </si>
  <si>
    <t>2556</t>
  </si>
  <si>
    <t xml:space="preserve">ผลขาดทุน (กลับรายการค่าเผื่อผลขาดทุน) </t>
  </si>
  <si>
    <t>ภาระผูกพันตามโครงการผลประโยชน์พนักงาน</t>
  </si>
  <si>
    <t xml:space="preserve">เจ้าหนี้การค้าและเจ้าหนี้อื่น </t>
  </si>
  <si>
    <t>เงินสดสุทธิได้มาจาก (ใช้ไปใน) กิจกรรมดำเนินงาน</t>
  </si>
  <si>
    <t>เงินให้กู้ยืมระยะสั้นแก่บริษัทย่อย (เพิ่มขึ้น) ลดลง</t>
  </si>
  <si>
    <t>ซื้อสินทรัพย์สุทธิ</t>
  </si>
  <si>
    <t xml:space="preserve">ซื้อสินทรัพย์ไม่มีตัวตนอื่น </t>
  </si>
  <si>
    <t>เงินกู้ยืมระยะสั้นจากสถาบันการเงินเพิ่มขึ้น (ลดลง)</t>
  </si>
  <si>
    <t>เงินกู้ยืมระยะสั้นจากบริษัทย่อยเพิ่มขึ้น (ลดลง)</t>
  </si>
  <si>
    <t>เงินสดรับจากการออกหุ้นสามัญเพิ่มทุน</t>
  </si>
  <si>
    <t>จ่ายชำระต้นทุนธุรกรรมทางการเงิน</t>
  </si>
  <si>
    <t xml:space="preserve">   (ลดลง) สุทธิ </t>
  </si>
  <si>
    <t xml:space="preserve">เงินสดและรายการเทียบเท่าเงินสด </t>
  </si>
  <si>
    <t xml:space="preserve">สำหรับปีสิ้นสุดวันที่ </t>
  </si>
  <si>
    <t>สำหรับปีสิ้นสุดวันที่ 31 ธันวาคม 2556</t>
  </si>
  <si>
    <t>สำหรับปีสิ้นสุดวันที่ 31 ธันวาคม 2555</t>
  </si>
  <si>
    <t xml:space="preserve">งบกระแสเงินสด </t>
  </si>
  <si>
    <t xml:space="preserve">   การเปลี่ยนแปลงในส่วนได้เสียของบริษัทย่อย</t>
  </si>
  <si>
    <r>
      <t xml:space="preserve">   </t>
    </r>
    <r>
      <rPr>
        <sz val="15"/>
        <rFont val="Angsana New"/>
        <family val="1"/>
      </rPr>
      <t>รายการที่เกิดขึ้นภายใต้การควบคุมเดียวกัน</t>
    </r>
  </si>
  <si>
    <t xml:space="preserve">   เงินปันผลจ่าย</t>
  </si>
  <si>
    <t>5, 8</t>
  </si>
  <si>
    <t>5, 16</t>
  </si>
  <si>
    <t>5, 22</t>
  </si>
  <si>
    <t>8, 32</t>
  </si>
  <si>
    <t>29, 32</t>
  </si>
  <si>
    <t>30, 32</t>
  </si>
  <si>
    <t>12, 13</t>
  </si>
  <si>
    <t>กระแสเงินสดจากกิจกรรมจัดหาเงิน (ต่อ)</t>
  </si>
  <si>
    <t xml:space="preserve">      เพิ่มทุนหุ้นสามัญใหญ่</t>
  </si>
  <si>
    <t xml:space="preserve">      ขายหุ้นทุนซื้อคืน</t>
  </si>
  <si>
    <t>กลับรายการผลขาดทุนจากการตีราคาที่ดิน</t>
  </si>
  <si>
    <t xml:space="preserve">   และอสังหาริมทรัพย์เพื่อการลงทุน</t>
  </si>
  <si>
    <t>เงินสดรับสุทธิจากการโอนกิจการภายใต้</t>
  </si>
  <si>
    <t xml:space="preserve"> - </t>
  </si>
  <si>
    <t>ตั๋วแลกเงินเพิ่มขึ้น (ลดลง)</t>
  </si>
  <si>
    <t>เงินลงทุนชั่วคราว</t>
  </si>
  <si>
    <t>ซื้อเงินลงทุนชั่วคราว</t>
  </si>
  <si>
    <t xml:space="preserve">   การได้มาซึ่งบริษัทย่อยที่มีส่วนได้เสีย</t>
  </si>
  <si>
    <t>(กำไร) ขาดทุนจากการขายที่ดิน อาคารและอุปกรณ์</t>
  </si>
  <si>
    <t>ขาดทุนจากการตัดจำหน่ายอาคาร และอุปกรณ์</t>
  </si>
  <si>
    <t>กำไรจากอัตราแลกเปลี่ยนที่ยังไม่เกิดขึ้นจริง</t>
  </si>
  <si>
    <t>(กลับรายการ) ผลขาดทุนจากการลดมูลค่าเงินลงทุน</t>
  </si>
  <si>
    <t>ขาดทุนจากการขายอสังหาริมทรัพย์เพื่อการลงทุน</t>
  </si>
  <si>
    <t>ขายอสังหาริมทรัพย์เพื่อการลงทุน</t>
  </si>
  <si>
    <t>ซื้ออสังหาริมทรัพย์เพื่อการลงทุน</t>
  </si>
  <si>
    <t>ขายที่ดิน อาคารและอุปกรณ์</t>
  </si>
  <si>
    <t>ซื้อที่ดิน อาคารและอุปกรณ์</t>
  </si>
  <si>
    <t>เงินกู้ยืมระยะสั้นจากกิจการที่ควบคุมร่วมกัน</t>
  </si>
  <si>
    <r>
      <t xml:space="preserve">ณ วันที่ 31 ธันวาคม 2556 บริษัทมีเงินปันผลค้างรับเป็นจำนวนเงิน 1,125 ล้านบาท </t>
    </r>
    <r>
      <rPr>
        <i/>
        <sz val="15"/>
        <rFont val="Angsana New"/>
        <family val="1"/>
      </rPr>
      <t>(2555: 1,051 ล้านบาท)</t>
    </r>
  </si>
  <si>
    <t xml:space="preserve">     - กำไร (ขาดทุน) จากการประมาณการ</t>
  </si>
  <si>
    <t xml:space="preserve">         ตามหลักคณิตศาสตร์ประกันภัย</t>
  </si>
  <si>
    <t>15, 16</t>
  </si>
  <si>
    <t>ค่าเสื่อมราคา</t>
  </si>
  <si>
    <t>เงินสดสุทธิได้มาจาก (ใช้ไปใน) กิจกรรมจัดหาเงิน</t>
  </si>
  <si>
    <t>เงินสดสุทธิได้มาจาก (ใช้ไปใน) กิจกรรมลงทุน</t>
  </si>
  <si>
    <t xml:space="preserve">   อาคารและอุปกรณ์</t>
  </si>
  <si>
    <t>เงินกู้ยืมระยะสั้นจากบริษัทอื่น</t>
  </si>
  <si>
    <t>เงินกู้ยืมระยะสั้นจากบริษัทอื่นลดลง</t>
  </si>
  <si>
    <t>เงินให้กู้ยืมระยะสั้นแก่บริษัทอื่นเพิ่มขึ้น</t>
  </si>
  <si>
    <t>กลับรายการขาดทุนจากการด้อยค่าของ</t>
  </si>
  <si>
    <t xml:space="preserve">   และบริษัทที่เกี่ยวข้องกันลดลง</t>
  </si>
  <si>
    <t>เงินให้กู้ยืมระยะยาวแก่บริษัทย่อยเพิ่มขึ้น</t>
  </si>
  <si>
    <t>เงินสดรับจากการออกหุ้นสามัญใหม่ของบริษัทย่อย</t>
  </si>
  <si>
    <t>เงินให้กู้ยืมระยะสั้นแก่กิจการที่ควบคุมร่วมกันลดลง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</si>
</sst>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\ ;\(#,##0\)"/>
    <numFmt numFmtId="166" formatCode="_(&quot;฿&quot;* #,##0.00_);_(&quot;฿&quot;* \(#,##0.00\);_(&quot;฿&quot;* &quot;-&quot;??_);_(@_)"/>
    <numFmt numFmtId="167" formatCode="#,##0.00\ ;\(#,##0.00\)"/>
  </numFmts>
  <fonts count="52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i/>
      <sz val="15"/>
      <name val="Angsana New"/>
      <family val="1"/>
    </font>
    <font>
      <sz val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6"/>
      <color indexed="8"/>
      <name val="Angsana New"/>
      <family val="1"/>
    </font>
    <font>
      <sz val="17"/>
      <name val="Angsana New"/>
      <family val="1"/>
    </font>
    <font>
      <b/>
      <sz val="17"/>
      <color indexed="8"/>
      <name val="Angsana New"/>
      <family val="1"/>
    </font>
    <font>
      <sz val="16"/>
      <name val="Angsana New"/>
      <family val="1"/>
    </font>
    <font>
      <i/>
      <sz val="15"/>
      <color indexed="8"/>
      <name val="Angsana New"/>
      <family val="1"/>
    </font>
    <font>
      <b/>
      <i/>
      <sz val="15"/>
      <color indexed="8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164" fontId="4" fillId="0" borderId="0" xfId="42" applyNumberFormat="1" applyFont="1" applyFill="1" applyAlignment="1">
      <alignment horizontal="center"/>
    </xf>
    <xf numFmtId="164" fontId="4" fillId="0" borderId="0" xfId="42" applyNumberFormat="1" applyFont="1" applyFill="1" applyAlignment="1">
      <alignment/>
    </xf>
    <xf numFmtId="164" fontId="4" fillId="0" borderId="0" xfId="42" applyNumberFormat="1" applyFont="1" applyFill="1" applyBorder="1" applyAlignment="1">
      <alignment/>
    </xf>
    <xf numFmtId="164" fontId="4" fillId="0" borderId="1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164" fontId="4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3" fontId="4" fillId="0" borderId="12" xfId="42" applyNumberFormat="1" applyFont="1" applyFill="1" applyBorder="1" applyAlignment="1">
      <alignment/>
    </xf>
    <xf numFmtId="43" fontId="4" fillId="0" borderId="0" xfId="42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4" fontId="0" fillId="0" borderId="0" xfId="42" applyNumberFormat="1" applyFont="1" applyFill="1" applyBorder="1" applyAlignment="1">
      <alignment/>
    </xf>
    <xf numFmtId="164" fontId="0" fillId="0" borderId="11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164" fontId="0" fillId="0" borderId="0" xfId="42" applyNumberFormat="1" applyFont="1" applyFill="1" applyAlignment="1">
      <alignment/>
    </xf>
    <xf numFmtId="165" fontId="8" fillId="0" borderId="0" xfId="0" applyNumberFormat="1" applyFont="1" applyFill="1" applyBorder="1" applyAlignment="1">
      <alignment horizontal="right"/>
    </xf>
    <xf numFmtId="43" fontId="4" fillId="0" borderId="0" xfId="42" applyFont="1" applyFill="1" applyAlignment="1">
      <alignment/>
    </xf>
    <xf numFmtId="43" fontId="8" fillId="0" borderId="0" xfId="42" applyFont="1" applyFill="1" applyBorder="1" applyAlignment="1">
      <alignment horizontal="right"/>
    </xf>
    <xf numFmtId="43" fontId="8" fillId="0" borderId="11" xfId="42" applyFont="1" applyFill="1" applyBorder="1" applyAlignment="1">
      <alignment horizontal="right"/>
    </xf>
    <xf numFmtId="43" fontId="9" fillId="0" borderId="0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0" xfId="42" applyFont="1" applyFill="1" applyBorder="1" applyAlignment="1">
      <alignment horizontal="right"/>
    </xf>
    <xf numFmtId="43" fontId="4" fillId="0" borderId="0" xfId="42" applyFont="1" applyFill="1" applyBorder="1" applyAlignment="1">
      <alignment horizontal="right"/>
    </xf>
    <xf numFmtId="43" fontId="9" fillId="0" borderId="11" xfId="42" applyFont="1" applyFill="1" applyBorder="1" applyAlignment="1">
      <alignment horizontal="right"/>
    </xf>
    <xf numFmtId="43" fontId="0" fillId="0" borderId="0" xfId="42" applyFont="1" applyFill="1" applyAlignment="1">
      <alignment horizontal="right"/>
    </xf>
    <xf numFmtId="43" fontId="0" fillId="0" borderId="11" xfId="42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164" fontId="0" fillId="0" borderId="0" xfId="42" applyNumberFormat="1" applyFont="1" applyFill="1" applyAlignment="1">
      <alignment horizontal="right"/>
    </xf>
    <xf numFmtId="164" fontId="0" fillId="0" borderId="0" xfId="42" applyNumberFormat="1" applyFont="1" applyFill="1" applyBorder="1" applyAlignment="1">
      <alignment horizontal="right"/>
    </xf>
    <xf numFmtId="164" fontId="0" fillId="0" borderId="11" xfId="42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9" fillId="0" borderId="0" xfId="0" applyNumberFormat="1" applyFont="1" applyFill="1" applyAlignment="1" quotePrefix="1">
      <alignment horizontal="right"/>
    </xf>
    <xf numFmtId="49" fontId="9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4" fontId="8" fillId="0" borderId="11" xfId="42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64" fontId="9" fillId="0" borderId="0" xfId="42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4" fontId="9" fillId="0" borderId="11" xfId="42" applyNumberFormat="1" applyFont="1" applyFill="1" applyBorder="1" applyAlignment="1">
      <alignment horizontal="right"/>
    </xf>
    <xf numFmtId="164" fontId="8" fillId="0" borderId="0" xfId="42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165" fontId="9" fillId="0" borderId="12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165" fontId="0" fillId="0" borderId="1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1" fontId="8" fillId="0" borderId="11" xfId="0" applyNumberFormat="1" applyFont="1" applyFill="1" applyBorder="1" applyAlignment="1">
      <alignment horizontal="right"/>
    </xf>
    <xf numFmtId="41" fontId="9" fillId="0" borderId="11" xfId="0" applyNumberFormat="1" applyFont="1" applyFill="1" applyBorder="1" applyAlignment="1">
      <alignment horizontal="right"/>
    </xf>
    <xf numFmtId="43" fontId="8" fillId="0" borderId="0" xfId="42" applyFont="1" applyFill="1" applyAlignment="1">
      <alignment horizontal="right"/>
    </xf>
    <xf numFmtId="165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65" fontId="9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/>
    </xf>
    <xf numFmtId="43" fontId="9" fillId="0" borderId="0" xfId="0" applyNumberFormat="1" applyFont="1" applyFill="1" applyAlignment="1">
      <alignment horizontal="right"/>
    </xf>
    <xf numFmtId="164" fontId="8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right"/>
    </xf>
    <xf numFmtId="43" fontId="8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165" fontId="4" fillId="0" borderId="11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43" fontId="4" fillId="0" borderId="12" xfId="42" applyFont="1" applyFill="1" applyBorder="1" applyAlignment="1">
      <alignment horizontal="right"/>
    </xf>
    <xf numFmtId="164" fontId="4" fillId="0" borderId="0" xfId="42" applyNumberFormat="1" applyFont="1" applyAlignment="1">
      <alignment/>
    </xf>
    <xf numFmtId="165" fontId="0" fillId="0" borderId="0" xfId="0" applyNumberFormat="1" applyFont="1" applyFill="1" applyAlignment="1">
      <alignment horizontal="right"/>
    </xf>
    <xf numFmtId="164" fontId="4" fillId="0" borderId="0" xfId="42" applyNumberFormat="1" applyFont="1" applyFill="1" applyBorder="1" applyAlignment="1">
      <alignment horizontal="center"/>
    </xf>
    <xf numFmtId="43" fontId="9" fillId="0" borderId="13" xfId="42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164" fontId="0" fillId="0" borderId="14" xfId="42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41" fontId="0" fillId="0" borderId="0" xfId="42" applyNumberFormat="1" applyFont="1" applyFill="1" applyAlignment="1">
      <alignment horizontal="right"/>
    </xf>
    <xf numFmtId="41" fontId="0" fillId="0" borderId="11" xfId="42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indent="2"/>
    </xf>
    <xf numFmtId="43" fontId="4" fillId="0" borderId="14" xfId="42" applyFont="1" applyFill="1" applyBorder="1" applyAlignment="1">
      <alignment horizontal="right"/>
    </xf>
    <xf numFmtId="164" fontId="4" fillId="0" borderId="14" xfId="42" applyNumberFormat="1" applyFont="1" applyFill="1" applyBorder="1" applyAlignment="1">
      <alignment horizontal="right"/>
    </xf>
    <xf numFmtId="41" fontId="8" fillId="0" borderId="13" xfId="0" applyNumberFormat="1" applyFont="1" applyFill="1" applyBorder="1" applyAlignment="1">
      <alignment horizontal="right"/>
    </xf>
    <xf numFmtId="164" fontId="4" fillId="0" borderId="12" xfId="42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Alignment="1">
      <alignment horizontal="left"/>
    </xf>
    <xf numFmtId="41" fontId="9" fillId="0" borderId="12" xfId="0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165" fontId="8" fillId="0" borderId="0" xfId="44" applyNumberFormat="1" applyFont="1" applyFill="1" applyBorder="1" applyAlignment="1">
      <alignment horizontal="right"/>
    </xf>
    <xf numFmtId="41" fontId="9" fillId="0" borderId="13" xfId="0" applyNumberFormat="1" applyFont="1" applyFill="1" applyBorder="1" applyAlignment="1">
      <alignment horizontal="right"/>
    </xf>
    <xf numFmtId="164" fontId="0" fillId="0" borderId="0" xfId="42" applyNumberFormat="1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1" fontId="0" fillId="0" borderId="11" xfId="42" applyNumberFormat="1" applyFont="1" applyFill="1" applyBorder="1" applyAlignment="1">
      <alignment horizontal="right"/>
    </xf>
    <xf numFmtId="41" fontId="0" fillId="0" borderId="0" xfId="42" applyNumberFormat="1" applyFont="1" applyFill="1" applyBorder="1" applyAlignment="1">
      <alignment horizontal="right"/>
    </xf>
    <xf numFmtId="41" fontId="4" fillId="0" borderId="10" xfId="42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>
      <alignment horizontal="center"/>
    </xf>
    <xf numFmtId="49" fontId="9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41" fontId="4" fillId="0" borderId="11" xfId="42" applyNumberFormat="1" applyFont="1" applyFill="1" applyBorder="1" applyAlignment="1">
      <alignment horizontal="right"/>
    </xf>
    <xf numFmtId="41" fontId="4" fillId="0" borderId="0" xfId="42" applyNumberFormat="1" applyFont="1" applyFill="1" applyAlignment="1">
      <alignment horizontal="right"/>
    </xf>
    <xf numFmtId="0" fontId="14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13" fillId="0" borderId="0" xfId="0" applyFont="1" applyFill="1" applyAlignment="1">
      <alignment horizontal="right"/>
    </xf>
    <xf numFmtId="164" fontId="5" fillId="0" borderId="0" xfId="45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49" fontId="6" fillId="0" borderId="0" xfId="0" applyNumberFormat="1" applyFont="1" applyFill="1" applyAlignment="1">
      <alignment/>
    </xf>
    <xf numFmtId="41" fontId="0" fillId="0" borderId="0" xfId="42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44" fontId="0" fillId="0" borderId="0" xfId="0" applyNumberForma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/>
    </xf>
    <xf numFmtId="44" fontId="0" fillId="0" borderId="0" xfId="42" applyNumberFormat="1" applyFont="1" applyFill="1" applyAlignment="1">
      <alignment horizontal="right"/>
    </xf>
    <xf numFmtId="164" fontId="0" fillId="0" borderId="0" xfId="48" applyNumberFormat="1" applyFont="1" applyFill="1" applyAlignment="1">
      <alignment/>
    </xf>
    <xf numFmtId="165" fontId="4" fillId="0" borderId="12" xfId="0" applyNumberFormat="1" applyFont="1" applyFill="1" applyBorder="1" applyAlignment="1">
      <alignment/>
    </xf>
    <xf numFmtId="164" fontId="8" fillId="0" borderId="0" xfId="42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8" fillId="0" borderId="0" xfId="42" applyNumberFormat="1" applyFont="1" applyFill="1" applyBorder="1" applyAlignment="1">
      <alignment/>
    </xf>
    <xf numFmtId="44" fontId="8" fillId="0" borderId="0" xfId="42" applyNumberFormat="1" applyFont="1" applyFill="1" applyAlignment="1">
      <alignment horizontal="right"/>
    </xf>
    <xf numFmtId="49" fontId="0" fillId="0" borderId="11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37" fontId="0" fillId="0" borderId="11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/>
    </xf>
    <xf numFmtId="167" fontId="4" fillId="0" borderId="12" xfId="42" applyNumberFormat="1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43" fontId="0" fillId="0" borderId="14" xfId="42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/>
    </xf>
    <xf numFmtId="43" fontId="4" fillId="0" borderId="0" xfId="42" applyFont="1" applyFill="1" applyAlignment="1">
      <alignment horizontal="right"/>
    </xf>
    <xf numFmtId="0" fontId="0" fillId="0" borderId="0" xfId="0" applyNumberForma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43" fontId="0" fillId="0" borderId="0" xfId="45" applyFont="1" applyFill="1" applyBorder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164" fontId="8" fillId="0" borderId="0" xfId="45" applyNumberFormat="1" applyFont="1" applyFill="1" applyBorder="1" applyAlignment="1">
      <alignment horizontal="right"/>
    </xf>
    <xf numFmtId="43" fontId="8" fillId="0" borderId="0" xfId="45" applyFont="1" applyFill="1" applyAlignment="1">
      <alignment horizontal="right"/>
    </xf>
    <xf numFmtId="43" fontId="8" fillId="0" borderId="0" xfId="45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43" fontId="9" fillId="0" borderId="14" xfId="45" applyFont="1" applyFill="1" applyBorder="1" applyAlignment="1">
      <alignment horizontal="right"/>
    </xf>
    <xf numFmtId="43" fontId="9" fillId="0" borderId="0" xfId="45" applyFont="1" applyFill="1" applyAlignment="1">
      <alignment horizontal="right"/>
    </xf>
    <xf numFmtId="43" fontId="9" fillId="0" borderId="0" xfId="45" applyFont="1" applyFill="1" applyBorder="1" applyAlignment="1">
      <alignment horizontal="right"/>
    </xf>
    <xf numFmtId="164" fontId="9" fillId="0" borderId="14" xfId="45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41" fontId="4" fillId="0" borderId="11" xfId="45" applyNumberFormat="1" applyFont="1" applyFill="1" applyBorder="1" applyAlignment="1">
      <alignment horizontal="right"/>
    </xf>
    <xf numFmtId="164" fontId="9" fillId="0" borderId="0" xfId="45" applyNumberFormat="1" applyFont="1" applyFill="1" applyBorder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1" fontId="4" fillId="0" borderId="10" xfId="45" applyNumberFormat="1" applyFont="1" applyFill="1" applyBorder="1" applyAlignment="1">
      <alignment horizontal="right"/>
    </xf>
    <xf numFmtId="164" fontId="8" fillId="0" borderId="11" xfId="45" applyNumberFormat="1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41" fontId="0" fillId="0" borderId="13" xfId="45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/>
    </xf>
    <xf numFmtId="0" fontId="1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0" fillId="0" borderId="0" xfId="45" applyNumberFormat="1" applyFont="1" applyFill="1" applyAlignment="1">
      <alignment horizontal="right"/>
    </xf>
    <xf numFmtId="165" fontId="8" fillId="0" borderId="0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 quotePrefix="1">
      <alignment/>
    </xf>
    <xf numFmtId="0" fontId="14" fillId="0" borderId="0" xfId="0" applyNumberFormat="1" applyFont="1" applyFill="1" applyAlignment="1">
      <alignment horizontal="center"/>
    </xf>
    <xf numFmtId="164" fontId="0" fillId="0" borderId="11" xfId="42" applyNumberFormat="1" applyFont="1" applyFill="1" applyBorder="1" applyAlignment="1">
      <alignment horizontal="right"/>
    </xf>
    <xf numFmtId="164" fontId="0" fillId="0" borderId="0" xfId="45" applyNumberFormat="1" applyFont="1" applyFill="1" applyAlignment="1">
      <alignment horizontal="right"/>
    </xf>
    <xf numFmtId="41" fontId="4" fillId="0" borderId="12" xfId="42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8"/>
  <sheetViews>
    <sheetView tabSelected="1" zoomScaleSheetLayoutView="100" zoomScalePageLayoutView="0" workbookViewId="0" topLeftCell="A1">
      <pane xSplit="3" topLeftCell="D1" activePane="topRight" state="frozen"/>
      <selection pane="topLeft" activeCell="H14" sqref="H14"/>
      <selection pane="topRight" activeCell="J7" sqref="J7"/>
    </sheetView>
  </sheetViews>
  <sheetFormatPr defaultColWidth="9.140625" defaultRowHeight="22.5" customHeight="1"/>
  <cols>
    <col min="1" max="1" width="34.00390625" style="130" customWidth="1"/>
    <col min="2" max="2" width="8.28125" style="2" customWidth="1"/>
    <col min="3" max="3" width="0.85546875" style="3" customWidth="1"/>
    <col min="4" max="4" width="15.00390625" style="3" customWidth="1"/>
    <col min="5" max="5" width="0.85546875" style="3" customWidth="1"/>
    <col min="6" max="6" width="14.57421875" style="3" customWidth="1"/>
    <col min="7" max="7" width="0.9921875" style="3" customWidth="1"/>
    <col min="8" max="8" width="14.57421875" style="3" customWidth="1"/>
    <col min="9" max="9" width="0.85546875" style="3" customWidth="1"/>
    <col min="10" max="10" width="15.00390625" style="3" customWidth="1"/>
    <col min="11" max="16384" width="9.140625" style="3" customWidth="1"/>
  </cols>
  <sheetData>
    <row r="1" ht="22.5" customHeight="1">
      <c r="A1" s="127" t="s">
        <v>45</v>
      </c>
    </row>
    <row r="2" ht="22.5" customHeight="1">
      <c r="A2" s="127" t="s">
        <v>124</v>
      </c>
    </row>
    <row r="3" spans="1:10" ht="22.5" customHeight="1">
      <c r="A3" s="133"/>
      <c r="J3" s="182" t="s">
        <v>118</v>
      </c>
    </row>
    <row r="4" spans="2:10" ht="22.5" customHeight="1">
      <c r="B4" s="23"/>
      <c r="C4" s="23"/>
      <c r="D4" s="250" t="s">
        <v>46</v>
      </c>
      <c r="E4" s="250"/>
      <c r="F4" s="250"/>
      <c r="G4" s="131"/>
      <c r="H4" s="250" t="s">
        <v>42</v>
      </c>
      <c r="I4" s="250"/>
      <c r="J4" s="250"/>
    </row>
    <row r="5" spans="3:10" ht="22.5" customHeight="1">
      <c r="C5" s="132"/>
      <c r="D5" s="251" t="s">
        <v>237</v>
      </c>
      <c r="E5" s="251"/>
      <c r="F5" s="251"/>
      <c r="G5" s="67"/>
      <c r="H5" s="251" t="s">
        <v>237</v>
      </c>
      <c r="I5" s="251"/>
      <c r="J5" s="251"/>
    </row>
    <row r="6" spans="1:10" ht="22.5" customHeight="1">
      <c r="A6" s="127" t="s">
        <v>0</v>
      </c>
      <c r="B6" s="23" t="s">
        <v>1</v>
      </c>
      <c r="C6" s="132"/>
      <c r="D6" s="74">
        <v>2556</v>
      </c>
      <c r="E6" s="132"/>
      <c r="F6" s="207">
        <v>2555</v>
      </c>
      <c r="G6" s="67"/>
      <c r="H6" s="74">
        <v>2556</v>
      </c>
      <c r="I6" s="132"/>
      <c r="J6" s="207">
        <v>2555</v>
      </c>
    </row>
    <row r="7" spans="1:10" ht="22.5" customHeight="1">
      <c r="A7" s="127"/>
      <c r="B7" s="23"/>
      <c r="C7" s="132"/>
      <c r="D7" s="67"/>
      <c r="E7" s="132"/>
      <c r="F7" s="211"/>
      <c r="G7" s="67"/>
      <c r="H7" s="67"/>
      <c r="I7" s="132"/>
      <c r="J7" s="211"/>
    </row>
    <row r="8" spans="1:10" ht="22.5" customHeight="1">
      <c r="A8" s="184" t="s">
        <v>239</v>
      </c>
      <c r="C8" s="16"/>
      <c r="D8" s="53"/>
      <c r="E8" s="53"/>
      <c r="F8" s="53"/>
      <c r="G8" s="53"/>
      <c r="H8" s="53"/>
      <c r="I8" s="53"/>
      <c r="J8" s="53"/>
    </row>
    <row r="9" spans="1:10" ht="22.5" customHeight="1">
      <c r="A9" s="130" t="s">
        <v>2</v>
      </c>
      <c r="B9" s="2">
        <v>6</v>
      </c>
      <c r="C9" s="16"/>
      <c r="D9" s="16">
        <v>19457298</v>
      </c>
      <c r="E9" s="16"/>
      <c r="F9" s="8">
        <v>12258401</v>
      </c>
      <c r="G9" s="16"/>
      <c r="H9" s="8">
        <v>1395703</v>
      </c>
      <c r="I9" s="16"/>
      <c r="J9" s="8">
        <v>1290419</v>
      </c>
    </row>
    <row r="10" spans="1:10" ht="22.5" customHeight="1">
      <c r="A10" s="130" t="s">
        <v>310</v>
      </c>
      <c r="C10" s="16"/>
      <c r="D10" s="16">
        <v>3143140</v>
      </c>
      <c r="E10" s="16"/>
      <c r="F10" s="185" t="s">
        <v>139</v>
      </c>
      <c r="G10" s="16"/>
      <c r="H10" s="185" t="s">
        <v>139</v>
      </c>
      <c r="I10" s="16"/>
      <c r="J10" s="185" t="s">
        <v>139</v>
      </c>
    </row>
    <row r="11" spans="1:10" ht="22.5" customHeight="1">
      <c r="A11" s="130" t="s">
        <v>240</v>
      </c>
      <c r="B11" s="2">
        <v>7</v>
      </c>
      <c r="C11" s="16"/>
      <c r="D11" s="16">
        <v>24240434</v>
      </c>
      <c r="E11" s="16"/>
      <c r="F11" s="31">
        <v>23279151</v>
      </c>
      <c r="G11" s="16"/>
      <c r="H11" s="41">
        <v>4719747</v>
      </c>
      <c r="I11" s="16"/>
      <c r="J11" s="41">
        <v>5294732</v>
      </c>
    </row>
    <row r="12" spans="1:10" ht="22.5" customHeight="1">
      <c r="A12" s="130" t="s">
        <v>47</v>
      </c>
      <c r="B12" s="2">
        <v>5</v>
      </c>
      <c r="C12" s="16"/>
      <c r="D12" s="185" t="s">
        <v>139</v>
      </c>
      <c r="E12" s="16"/>
      <c r="F12" s="185" t="s">
        <v>139</v>
      </c>
      <c r="G12" s="16"/>
      <c r="H12" s="8">
        <v>17970430</v>
      </c>
      <c r="I12" s="16"/>
      <c r="J12" s="8">
        <v>22251013</v>
      </c>
    </row>
    <row r="13" spans="1:10" ht="22.5" customHeight="1">
      <c r="A13" s="54" t="s">
        <v>194</v>
      </c>
      <c r="C13" s="16"/>
      <c r="D13" s="13"/>
      <c r="E13" s="16"/>
      <c r="F13" s="185"/>
      <c r="G13" s="16"/>
      <c r="H13" s="185"/>
      <c r="I13" s="16"/>
      <c r="J13" s="185"/>
    </row>
    <row r="14" spans="1:10" ht="22.5" customHeight="1">
      <c r="A14" s="54" t="s">
        <v>195</v>
      </c>
      <c r="B14" s="2">
        <v>5</v>
      </c>
      <c r="C14" s="16"/>
      <c r="D14" s="13">
        <v>147440</v>
      </c>
      <c r="E14" s="16"/>
      <c r="F14" s="185">
        <v>199627</v>
      </c>
      <c r="G14" s="16"/>
      <c r="H14" s="185">
        <v>0</v>
      </c>
      <c r="I14" s="16"/>
      <c r="J14" s="185">
        <v>0</v>
      </c>
    </row>
    <row r="15" spans="1:10" ht="22.5" customHeight="1">
      <c r="A15" s="54" t="s">
        <v>52</v>
      </c>
      <c r="C15" s="16"/>
      <c r="D15" s="47"/>
      <c r="E15" s="16"/>
      <c r="F15" s="48"/>
      <c r="G15" s="16"/>
      <c r="H15" s="185"/>
      <c r="I15" s="16"/>
      <c r="J15" s="8"/>
    </row>
    <row r="16" spans="1:10" ht="22.5" customHeight="1">
      <c r="A16" s="54" t="s">
        <v>105</v>
      </c>
      <c r="B16" s="2">
        <v>5</v>
      </c>
      <c r="C16" s="16"/>
      <c r="D16" s="185" t="s">
        <v>139</v>
      </c>
      <c r="E16" s="16"/>
      <c r="F16" s="185" t="s">
        <v>139</v>
      </c>
      <c r="G16" s="16"/>
      <c r="H16" s="8">
        <v>1443372</v>
      </c>
      <c r="I16" s="16"/>
      <c r="J16" s="8">
        <v>1260000</v>
      </c>
    </row>
    <row r="17" spans="1:10" ht="22.5" customHeight="1">
      <c r="A17" s="33" t="s">
        <v>3</v>
      </c>
      <c r="B17" s="2" t="s">
        <v>295</v>
      </c>
      <c r="C17" s="16"/>
      <c r="D17" s="16">
        <v>48469148</v>
      </c>
      <c r="E17" s="16"/>
      <c r="F17" s="31">
        <v>48333758</v>
      </c>
      <c r="G17" s="16"/>
      <c r="H17" s="8">
        <v>4278322</v>
      </c>
      <c r="I17" s="16"/>
      <c r="J17" s="8">
        <v>5273849</v>
      </c>
    </row>
    <row r="18" spans="1:10" ht="22.5" customHeight="1">
      <c r="A18" s="38" t="s">
        <v>186</v>
      </c>
      <c r="B18" s="2">
        <v>9</v>
      </c>
      <c r="C18" s="16"/>
      <c r="D18" s="16">
        <v>22425173</v>
      </c>
      <c r="E18" s="16"/>
      <c r="F18" s="185">
        <v>19299829</v>
      </c>
      <c r="G18" s="16"/>
      <c r="H18" s="8">
        <v>1265708</v>
      </c>
      <c r="I18" s="16"/>
      <c r="J18" s="150">
        <v>1253562</v>
      </c>
    </row>
    <row r="19" spans="1:10" ht="22.5" customHeight="1">
      <c r="A19" s="33" t="s">
        <v>110</v>
      </c>
      <c r="C19" s="16"/>
      <c r="D19" s="16">
        <v>766444</v>
      </c>
      <c r="E19" s="16"/>
      <c r="F19" s="186">
        <v>1005768</v>
      </c>
      <c r="G19" s="16"/>
      <c r="H19" s="185">
        <v>0</v>
      </c>
      <c r="I19" s="16"/>
      <c r="J19" s="185">
        <v>0</v>
      </c>
    </row>
    <row r="20" spans="1:10" ht="22.5" customHeight="1">
      <c r="A20" s="33" t="s">
        <v>111</v>
      </c>
      <c r="C20" s="16"/>
      <c r="D20" s="16">
        <v>1240526</v>
      </c>
      <c r="E20" s="16"/>
      <c r="F20" s="186">
        <v>1113983</v>
      </c>
      <c r="G20" s="16"/>
      <c r="H20" s="8">
        <v>229140</v>
      </c>
      <c r="I20" s="16"/>
      <c r="J20" s="186">
        <v>217683</v>
      </c>
    </row>
    <row r="21" spans="1:10" ht="22.5" customHeight="1">
      <c r="A21" s="38" t="s">
        <v>212</v>
      </c>
      <c r="B21" s="2">
        <v>5</v>
      </c>
      <c r="C21" s="16"/>
      <c r="D21" s="187" t="s">
        <v>139</v>
      </c>
      <c r="E21" s="16"/>
      <c r="F21" s="187" t="s">
        <v>139</v>
      </c>
      <c r="G21" s="16"/>
      <c r="H21" s="8">
        <v>1125000</v>
      </c>
      <c r="I21" s="16"/>
      <c r="J21" s="186">
        <v>1050977</v>
      </c>
    </row>
    <row r="22" spans="1:10" ht="22.5" customHeight="1">
      <c r="A22" s="130" t="s">
        <v>106</v>
      </c>
      <c r="C22" s="16"/>
      <c r="D22" s="187"/>
      <c r="E22" s="16"/>
      <c r="F22" s="187"/>
      <c r="G22" s="16"/>
      <c r="H22" s="8"/>
      <c r="I22" s="16"/>
      <c r="J22" s="186"/>
    </row>
    <row r="23" spans="1:10" ht="22.5" customHeight="1">
      <c r="A23" s="33" t="s">
        <v>107</v>
      </c>
      <c r="B23" s="2">
        <v>19</v>
      </c>
      <c r="C23" s="16"/>
      <c r="D23" s="16">
        <v>1043699</v>
      </c>
      <c r="E23" s="16"/>
      <c r="F23" s="16">
        <v>188373</v>
      </c>
      <c r="G23" s="16"/>
      <c r="H23" s="187" t="s">
        <v>139</v>
      </c>
      <c r="I23" s="16"/>
      <c r="J23" s="187" t="s">
        <v>139</v>
      </c>
    </row>
    <row r="24" spans="1:10" ht="22.5" customHeight="1">
      <c r="A24" s="33" t="s">
        <v>4</v>
      </c>
      <c r="B24" s="2">
        <v>5</v>
      </c>
      <c r="C24" s="16"/>
      <c r="D24" s="188">
        <v>3310205</v>
      </c>
      <c r="E24" s="16"/>
      <c r="F24" s="186">
        <v>3522551</v>
      </c>
      <c r="G24" s="16"/>
      <c r="H24" s="32">
        <v>272779</v>
      </c>
      <c r="I24" s="16"/>
      <c r="J24" s="186">
        <v>274028</v>
      </c>
    </row>
    <row r="25" spans="1:10" s="4" customFormat="1" ht="22.5" customHeight="1">
      <c r="A25" s="133" t="s">
        <v>5</v>
      </c>
      <c r="B25" s="14"/>
      <c r="C25" s="19"/>
      <c r="D25" s="137">
        <f>SUM(D8:D24)</f>
        <v>124243507</v>
      </c>
      <c r="E25" s="19"/>
      <c r="F25" s="189">
        <f>SUM(F8:F24)</f>
        <v>109201441</v>
      </c>
      <c r="G25" s="19"/>
      <c r="H25" s="137">
        <f>SUM(H9:H24)</f>
        <v>32700201</v>
      </c>
      <c r="I25" s="19"/>
      <c r="J25" s="189">
        <f>SUM(J8:J24)</f>
        <v>38166263</v>
      </c>
    </row>
    <row r="26" spans="1:9" s="4" customFormat="1" ht="22.5" customHeight="1">
      <c r="A26" s="133"/>
      <c r="B26" s="14"/>
      <c r="C26" s="19"/>
      <c r="D26" s="81"/>
      <c r="E26" s="19"/>
      <c r="G26" s="19"/>
      <c r="H26" s="81"/>
      <c r="I26" s="19"/>
    </row>
    <row r="27" ht="22.5" customHeight="1">
      <c r="A27" s="127" t="s">
        <v>45</v>
      </c>
    </row>
    <row r="28" ht="22.5" customHeight="1">
      <c r="A28" s="127" t="s">
        <v>124</v>
      </c>
    </row>
    <row r="29" spans="1:10" ht="22.5" customHeight="1">
      <c r="A29" s="133"/>
      <c r="J29" s="182" t="s">
        <v>118</v>
      </c>
    </row>
    <row r="30" spans="2:10" ht="22.5" customHeight="1">
      <c r="B30" s="23"/>
      <c r="C30" s="23"/>
      <c r="D30" s="250" t="s">
        <v>46</v>
      </c>
      <c r="E30" s="250"/>
      <c r="F30" s="250"/>
      <c r="G30" s="131"/>
      <c r="H30" s="250" t="s">
        <v>42</v>
      </c>
      <c r="I30" s="250"/>
      <c r="J30" s="250"/>
    </row>
    <row r="31" spans="1:10" ht="22.5" customHeight="1">
      <c r="A31" s="3"/>
      <c r="B31" s="3"/>
      <c r="C31" s="132"/>
      <c r="D31" s="251" t="s">
        <v>237</v>
      </c>
      <c r="E31" s="251"/>
      <c r="F31" s="251"/>
      <c r="G31" s="67"/>
      <c r="H31" s="251" t="s">
        <v>237</v>
      </c>
      <c r="I31" s="251"/>
      <c r="J31" s="251"/>
    </row>
    <row r="32" spans="1:10" ht="22.5" customHeight="1">
      <c r="A32" s="127" t="s">
        <v>112</v>
      </c>
      <c r="B32" s="23" t="s">
        <v>1</v>
      </c>
      <c r="C32" s="132"/>
      <c r="D32" s="74">
        <v>2556</v>
      </c>
      <c r="E32" s="132"/>
      <c r="F32" s="207">
        <v>2555</v>
      </c>
      <c r="G32" s="67"/>
      <c r="H32" s="74">
        <v>2556</v>
      </c>
      <c r="I32" s="132"/>
      <c r="J32" s="207">
        <v>2555</v>
      </c>
    </row>
    <row r="33" spans="1:10" ht="22.5" customHeight="1">
      <c r="A33" s="127"/>
      <c r="B33" s="23"/>
      <c r="C33" s="132"/>
      <c r="D33" s="67"/>
      <c r="E33" s="132"/>
      <c r="F33" s="183"/>
      <c r="G33" s="67"/>
      <c r="H33" s="67"/>
      <c r="I33" s="132"/>
      <c r="J33" s="183"/>
    </row>
    <row r="34" spans="1:10" ht="22.5" customHeight="1">
      <c r="A34" s="184" t="s">
        <v>6</v>
      </c>
      <c r="C34" s="16"/>
      <c r="D34" s="53"/>
      <c r="E34" s="53"/>
      <c r="F34" s="53"/>
      <c r="G34" s="53"/>
      <c r="H34" s="53"/>
      <c r="I34" s="53"/>
      <c r="J34" s="53"/>
    </row>
    <row r="35" spans="1:10" ht="22.5" customHeight="1">
      <c r="A35" s="54" t="s">
        <v>125</v>
      </c>
      <c r="B35" s="2">
        <v>10</v>
      </c>
      <c r="C35" s="16"/>
      <c r="D35" s="31">
        <v>1909294</v>
      </c>
      <c r="E35" s="53"/>
      <c r="F35" s="53">
        <v>2454574</v>
      </c>
      <c r="G35" s="53"/>
      <c r="H35" s="185" t="s">
        <v>308</v>
      </c>
      <c r="I35" s="53"/>
      <c r="J35" s="55" t="s">
        <v>139</v>
      </c>
    </row>
    <row r="36" spans="1:10" ht="22.5" customHeight="1">
      <c r="A36" s="130" t="s">
        <v>77</v>
      </c>
      <c r="B36" s="2">
        <v>11</v>
      </c>
      <c r="C36" s="16"/>
      <c r="D36" s="55" t="s">
        <v>139</v>
      </c>
      <c r="E36" s="16"/>
      <c r="F36" s="55" t="s">
        <v>139</v>
      </c>
      <c r="G36" s="16"/>
      <c r="H36" s="53">
        <v>87565367</v>
      </c>
      <c r="I36" s="16"/>
      <c r="J36" s="53">
        <v>85420854</v>
      </c>
    </row>
    <row r="37" spans="1:10" ht="22.5" customHeight="1">
      <c r="A37" s="130" t="s">
        <v>78</v>
      </c>
      <c r="B37" s="2">
        <v>12</v>
      </c>
      <c r="C37" s="16"/>
      <c r="D37" s="31">
        <v>40832599</v>
      </c>
      <c r="E37" s="16"/>
      <c r="F37" s="53">
        <v>30763935</v>
      </c>
      <c r="G37" s="16"/>
      <c r="H37" s="53">
        <v>334809</v>
      </c>
      <c r="I37" s="16"/>
      <c r="J37" s="53">
        <v>827889</v>
      </c>
    </row>
    <row r="38" spans="1:10" ht="22.5" customHeight="1">
      <c r="A38" s="54" t="s">
        <v>190</v>
      </c>
      <c r="B38" s="2">
        <v>13</v>
      </c>
      <c r="C38" s="16"/>
      <c r="D38" s="31">
        <v>5265865</v>
      </c>
      <c r="E38" s="16"/>
      <c r="F38" s="55">
        <v>3281578</v>
      </c>
      <c r="G38" s="16"/>
      <c r="H38" s="185" t="s">
        <v>308</v>
      </c>
      <c r="I38" s="55"/>
      <c r="J38" s="55" t="s">
        <v>139</v>
      </c>
    </row>
    <row r="39" spans="1:10" ht="22.5" customHeight="1">
      <c r="A39" s="54" t="s">
        <v>79</v>
      </c>
      <c r="B39" s="2">
        <v>14</v>
      </c>
      <c r="C39" s="16"/>
      <c r="D39" s="8">
        <v>1545922</v>
      </c>
      <c r="E39" s="16"/>
      <c r="F39" s="53">
        <v>1504152</v>
      </c>
      <c r="G39" s="16"/>
      <c r="H39" s="53">
        <v>678170</v>
      </c>
      <c r="I39" s="16"/>
      <c r="J39" s="53">
        <v>678170</v>
      </c>
    </row>
    <row r="40" spans="1:10" ht="22.5" customHeight="1">
      <c r="A40" s="54" t="s">
        <v>191</v>
      </c>
      <c r="C40" s="16"/>
      <c r="D40" s="8">
        <v>44054</v>
      </c>
      <c r="E40" s="16"/>
      <c r="F40" s="55">
        <v>26807</v>
      </c>
      <c r="G40" s="16"/>
      <c r="H40" s="185" t="s">
        <v>308</v>
      </c>
      <c r="I40" s="16"/>
      <c r="J40" s="55" t="s">
        <v>139</v>
      </c>
    </row>
    <row r="41" spans="1:10" ht="22.5" customHeight="1">
      <c r="A41" s="130" t="s">
        <v>52</v>
      </c>
      <c r="B41" s="2">
        <v>5</v>
      </c>
      <c r="C41" s="16"/>
      <c r="D41" s="55" t="s">
        <v>139</v>
      </c>
      <c r="E41" s="16"/>
      <c r="F41" s="55" t="s">
        <v>139</v>
      </c>
      <c r="G41" s="16"/>
      <c r="H41" s="53">
        <v>17410310</v>
      </c>
      <c r="I41" s="16"/>
      <c r="J41" s="53">
        <v>12755231</v>
      </c>
    </row>
    <row r="42" spans="1:10" ht="22.5" customHeight="1">
      <c r="A42" s="54" t="s">
        <v>126</v>
      </c>
      <c r="B42" s="2">
        <v>15</v>
      </c>
      <c r="C42" s="16"/>
      <c r="D42" s="8">
        <v>1929957</v>
      </c>
      <c r="E42" s="16"/>
      <c r="F42" s="53">
        <v>1484381</v>
      </c>
      <c r="G42" s="16"/>
      <c r="H42" s="53">
        <v>203715</v>
      </c>
      <c r="I42" s="16"/>
      <c r="J42" s="53">
        <v>203715</v>
      </c>
    </row>
    <row r="43" spans="1:10" ht="22.5" customHeight="1">
      <c r="A43" s="54" t="s">
        <v>37</v>
      </c>
      <c r="B43" s="2" t="s">
        <v>296</v>
      </c>
      <c r="C43" s="29"/>
      <c r="D43" s="8">
        <v>110930836</v>
      </c>
      <c r="E43" s="29"/>
      <c r="F43" s="8">
        <v>90812322</v>
      </c>
      <c r="G43" s="29"/>
      <c r="H43" s="53">
        <v>17787009</v>
      </c>
      <c r="I43" s="29"/>
      <c r="J43" s="53">
        <v>16426376</v>
      </c>
    </row>
    <row r="44" spans="1:10" ht="22.5" customHeight="1">
      <c r="A44" s="38" t="s">
        <v>187</v>
      </c>
      <c r="B44" s="2">
        <v>9</v>
      </c>
      <c r="C44" s="29"/>
      <c r="D44" s="8">
        <v>5179725</v>
      </c>
      <c r="E44" s="29"/>
      <c r="F44" s="150">
        <v>5199736</v>
      </c>
      <c r="G44" s="29"/>
      <c r="H44" s="185" t="s">
        <v>308</v>
      </c>
      <c r="I44" s="29"/>
      <c r="J44" s="185" t="s">
        <v>139</v>
      </c>
    </row>
    <row r="45" spans="1:10" ht="22.5" customHeight="1">
      <c r="A45" s="54" t="s">
        <v>127</v>
      </c>
      <c r="B45" s="2">
        <v>17</v>
      </c>
      <c r="C45" s="29"/>
      <c r="D45" s="8">
        <v>59293471</v>
      </c>
      <c r="E45" s="29"/>
      <c r="F45" s="8">
        <v>54791525</v>
      </c>
      <c r="G45" s="29"/>
      <c r="H45" s="139" t="s">
        <v>308</v>
      </c>
      <c r="I45" s="51"/>
      <c r="J45" s="139" t="s">
        <v>139</v>
      </c>
    </row>
    <row r="46" spans="1:10" ht="22.5" customHeight="1">
      <c r="A46" s="54" t="s">
        <v>241</v>
      </c>
      <c r="B46" s="2">
        <v>18</v>
      </c>
      <c r="C46" s="16"/>
      <c r="D46" s="8">
        <v>3895169</v>
      </c>
      <c r="E46" s="16"/>
      <c r="F46" s="8">
        <v>4300524</v>
      </c>
      <c r="G46" s="16"/>
      <c r="H46" s="16">
        <v>52769</v>
      </c>
      <c r="I46" s="16"/>
      <c r="J46" s="53">
        <v>49026</v>
      </c>
    </row>
    <row r="47" spans="1:10" ht="22.5" customHeight="1">
      <c r="A47" s="130" t="s">
        <v>106</v>
      </c>
      <c r="C47" s="16"/>
      <c r="D47" s="8"/>
      <c r="E47" s="16"/>
      <c r="F47" s="8"/>
      <c r="G47" s="16"/>
      <c r="H47" s="16"/>
      <c r="I47" s="16"/>
      <c r="J47" s="8"/>
    </row>
    <row r="48" spans="1:10" ht="22.5" customHeight="1">
      <c r="A48" s="33" t="s">
        <v>107</v>
      </c>
      <c r="B48" s="2">
        <v>19</v>
      </c>
      <c r="C48" s="8"/>
      <c r="D48" s="8">
        <v>157984</v>
      </c>
      <c r="E48" s="8"/>
      <c r="F48" s="8">
        <v>220082</v>
      </c>
      <c r="G48" s="8"/>
      <c r="H48" s="139" t="s">
        <v>308</v>
      </c>
      <c r="I48" s="16"/>
      <c r="J48" s="139" t="s">
        <v>139</v>
      </c>
    </row>
    <row r="49" spans="1:10" ht="22.5" customHeight="1">
      <c r="A49" s="130" t="s">
        <v>242</v>
      </c>
      <c r="B49" s="2">
        <v>20</v>
      </c>
      <c r="C49" s="16"/>
      <c r="D49" s="8">
        <v>2895881</v>
      </c>
      <c r="E49" s="16"/>
      <c r="F49" s="8">
        <v>787327</v>
      </c>
      <c r="G49" s="16"/>
      <c r="H49" s="139">
        <v>1703576</v>
      </c>
      <c r="I49" s="16"/>
      <c r="J49" s="190" t="s">
        <v>139</v>
      </c>
    </row>
    <row r="50" spans="1:10" ht="22.5" customHeight="1">
      <c r="A50" s="54" t="s">
        <v>226</v>
      </c>
      <c r="B50" s="2">
        <v>21</v>
      </c>
      <c r="C50" s="16"/>
      <c r="D50" s="8">
        <v>4866359</v>
      </c>
      <c r="E50" s="16"/>
      <c r="F50" s="191">
        <v>4237408</v>
      </c>
      <c r="G50" s="16"/>
      <c r="H50" s="139" t="s">
        <v>308</v>
      </c>
      <c r="I50" s="16"/>
      <c r="J50" s="55" t="s">
        <v>139</v>
      </c>
    </row>
    <row r="51" spans="1:10" ht="22.5" customHeight="1">
      <c r="A51" s="130" t="s">
        <v>7</v>
      </c>
      <c r="C51" s="16"/>
      <c r="D51" s="32">
        <v>2012493</v>
      </c>
      <c r="E51" s="16"/>
      <c r="F51" s="32">
        <v>1478470</v>
      </c>
      <c r="G51" s="16"/>
      <c r="H51" s="17">
        <v>175857</v>
      </c>
      <c r="I51" s="16"/>
      <c r="J51" s="32">
        <v>151359</v>
      </c>
    </row>
    <row r="52" spans="1:10" s="4" customFormat="1" ht="22.5" customHeight="1">
      <c r="A52" s="133" t="s">
        <v>8</v>
      </c>
      <c r="B52" s="14"/>
      <c r="C52" s="19"/>
      <c r="D52" s="137">
        <f>SUM(D35:D51)</f>
        <v>240759609</v>
      </c>
      <c r="E52" s="19"/>
      <c r="F52" s="137">
        <f>SUM(F35:F51)</f>
        <v>201342821</v>
      </c>
      <c r="G52" s="19"/>
      <c r="H52" s="137">
        <f>SUM(H35:H51)</f>
        <v>125911582</v>
      </c>
      <c r="I52" s="19"/>
      <c r="J52" s="137">
        <f>SUM(J35:J51)</f>
        <v>116512620</v>
      </c>
    </row>
    <row r="53" spans="1:10" s="4" customFormat="1" ht="22.5" customHeight="1">
      <c r="A53" s="133"/>
      <c r="B53" s="14"/>
      <c r="C53" s="19"/>
      <c r="D53" s="19"/>
      <c r="E53" s="19"/>
      <c r="F53" s="19"/>
      <c r="G53" s="19"/>
      <c r="H53" s="19"/>
      <c r="I53" s="19"/>
      <c r="J53" s="19"/>
    </row>
    <row r="54" spans="1:10" s="4" customFormat="1" ht="22.5" customHeight="1" thickBot="1">
      <c r="A54" s="133" t="s">
        <v>9</v>
      </c>
      <c r="B54" s="14"/>
      <c r="C54" s="19"/>
      <c r="D54" s="192">
        <f>+D52+D25</f>
        <v>365003116</v>
      </c>
      <c r="E54" s="19"/>
      <c r="F54" s="192">
        <f>+F52+F25</f>
        <v>310544262</v>
      </c>
      <c r="G54" s="19"/>
      <c r="H54" s="192">
        <f>+H52+H25</f>
        <v>158611783</v>
      </c>
      <c r="I54" s="19"/>
      <c r="J54" s="192">
        <f>+J52+J25</f>
        <v>154678883</v>
      </c>
    </row>
    <row r="55" spans="1:10" s="4" customFormat="1" ht="22.5" customHeight="1" thickTop="1">
      <c r="A55" s="133"/>
      <c r="B55" s="14"/>
      <c r="C55" s="19"/>
      <c r="D55" s="81"/>
      <c r="E55" s="19"/>
      <c r="F55" s="81"/>
      <c r="G55" s="19"/>
      <c r="H55" s="81"/>
      <c r="I55" s="19"/>
      <c r="J55" s="81"/>
    </row>
    <row r="56" ht="22.5" customHeight="1">
      <c r="A56" s="127" t="s">
        <v>45</v>
      </c>
    </row>
    <row r="57" ht="22.5" customHeight="1">
      <c r="A57" s="127" t="s">
        <v>124</v>
      </c>
    </row>
    <row r="58" spans="1:10" ht="22.5" customHeight="1">
      <c r="A58" s="133"/>
      <c r="J58" s="182" t="s">
        <v>118</v>
      </c>
    </row>
    <row r="59" spans="2:10" ht="22.5" customHeight="1">
      <c r="B59" s="23"/>
      <c r="C59" s="23"/>
      <c r="D59" s="250" t="s">
        <v>46</v>
      </c>
      <c r="E59" s="250"/>
      <c r="F59" s="250"/>
      <c r="G59" s="131"/>
      <c r="H59" s="250" t="s">
        <v>42</v>
      </c>
      <c r="I59" s="250"/>
      <c r="J59" s="250"/>
    </row>
    <row r="60" spans="1:10" ht="22.5" customHeight="1">
      <c r="A60" s="3"/>
      <c r="B60" s="3"/>
      <c r="C60" s="132"/>
      <c r="D60" s="251" t="s">
        <v>237</v>
      </c>
      <c r="E60" s="251"/>
      <c r="F60" s="251"/>
      <c r="G60" s="67"/>
      <c r="H60" s="251" t="s">
        <v>237</v>
      </c>
      <c r="I60" s="251"/>
      <c r="J60" s="251"/>
    </row>
    <row r="61" spans="1:10" ht="22.5" customHeight="1">
      <c r="A61" s="127" t="s">
        <v>10</v>
      </c>
      <c r="B61" s="23" t="s">
        <v>1</v>
      </c>
      <c r="C61" s="132"/>
      <c r="D61" s="74">
        <v>2556</v>
      </c>
      <c r="E61" s="132"/>
      <c r="F61" s="207">
        <v>2555</v>
      </c>
      <c r="G61" s="67"/>
      <c r="H61" s="74">
        <v>2556</v>
      </c>
      <c r="I61" s="132"/>
      <c r="J61" s="207">
        <v>2555</v>
      </c>
    </row>
    <row r="62" spans="2:10" ht="22.5" customHeight="1">
      <c r="B62" s="23"/>
      <c r="C62" s="69"/>
      <c r="D62" s="115"/>
      <c r="E62" s="69"/>
      <c r="F62" s="115"/>
      <c r="G62" s="67"/>
      <c r="H62" s="115"/>
      <c r="I62" s="69"/>
      <c r="J62" s="115"/>
    </row>
    <row r="63" spans="1:10" ht="22.5" customHeight="1">
      <c r="A63" s="184" t="s">
        <v>11</v>
      </c>
      <c r="B63" s="23"/>
      <c r="C63" s="16"/>
      <c r="D63" s="53"/>
      <c r="E63" s="53"/>
      <c r="F63" s="53"/>
      <c r="G63" s="53"/>
      <c r="H63" s="53"/>
      <c r="I63" s="53"/>
      <c r="J63" s="53"/>
    </row>
    <row r="64" spans="1:10" ht="22.5" customHeight="1">
      <c r="A64" s="130" t="s">
        <v>65</v>
      </c>
      <c r="C64" s="151"/>
      <c r="D64" s="151"/>
      <c r="E64" s="151"/>
      <c r="F64" s="151"/>
      <c r="G64" s="151"/>
      <c r="H64" s="151"/>
      <c r="I64" s="151"/>
      <c r="J64" s="151"/>
    </row>
    <row r="65" spans="1:10" ht="22.5" customHeight="1">
      <c r="A65" s="54" t="s">
        <v>243</v>
      </c>
      <c r="B65" s="2">
        <v>22</v>
      </c>
      <c r="C65" s="16"/>
      <c r="D65" s="193">
        <v>61861180</v>
      </c>
      <c r="E65" s="16"/>
      <c r="F65" s="8">
        <v>47660108</v>
      </c>
      <c r="G65" s="16"/>
      <c r="H65" s="16">
        <v>9331</v>
      </c>
      <c r="I65" s="16"/>
      <c r="J65" s="8">
        <v>4555296</v>
      </c>
    </row>
    <row r="66" spans="1:10" ht="22.5" customHeight="1">
      <c r="A66" s="54" t="s">
        <v>202</v>
      </c>
      <c r="B66" s="2">
        <v>22</v>
      </c>
      <c r="C66" s="16"/>
      <c r="D66" s="193">
        <v>3477483</v>
      </c>
      <c r="E66" s="16"/>
      <c r="F66" s="55">
        <v>4951180</v>
      </c>
      <c r="G66" s="16"/>
      <c r="H66" s="193">
        <v>3477483</v>
      </c>
      <c r="I66" s="16"/>
      <c r="J66" s="55">
        <v>4951180</v>
      </c>
    </row>
    <row r="67" spans="1:10" ht="22.5" customHeight="1">
      <c r="A67" s="130" t="s">
        <v>49</v>
      </c>
      <c r="B67" s="2">
        <v>23</v>
      </c>
      <c r="C67" s="16"/>
      <c r="D67" s="8">
        <v>21887690</v>
      </c>
      <c r="E67" s="16"/>
      <c r="F67" s="8">
        <v>20619779</v>
      </c>
      <c r="G67" s="16"/>
      <c r="H67" s="16">
        <v>1905323</v>
      </c>
      <c r="I67" s="16"/>
      <c r="J67" s="8">
        <v>2089104</v>
      </c>
    </row>
    <row r="68" spans="1:10" ht="22.5" customHeight="1">
      <c r="A68" s="130" t="s">
        <v>66</v>
      </c>
      <c r="B68" s="2" t="s">
        <v>297</v>
      </c>
      <c r="C68" s="16"/>
      <c r="D68" s="51" t="s">
        <v>139</v>
      </c>
      <c r="E68" s="16"/>
      <c r="F68" s="51" t="s">
        <v>139</v>
      </c>
      <c r="G68" s="16"/>
      <c r="H68" s="139">
        <v>0</v>
      </c>
      <c r="I68" s="16"/>
      <c r="J68" s="8">
        <v>400000</v>
      </c>
    </row>
    <row r="69" spans="1:10" ht="22.5" customHeight="1">
      <c r="A69" s="54" t="s">
        <v>200</v>
      </c>
      <c r="C69" s="16"/>
      <c r="D69" s="51"/>
      <c r="E69" s="16"/>
      <c r="F69" s="51"/>
      <c r="G69" s="16"/>
      <c r="H69" s="139"/>
      <c r="I69" s="16"/>
      <c r="J69" s="8"/>
    </row>
    <row r="70" spans="1:10" ht="22.5" customHeight="1">
      <c r="A70" s="54" t="s">
        <v>201</v>
      </c>
      <c r="B70" s="2" t="s">
        <v>297</v>
      </c>
      <c r="C70" s="16"/>
      <c r="D70" s="8">
        <v>232833</v>
      </c>
      <c r="E70" s="16"/>
      <c r="F70" s="55">
        <v>219793</v>
      </c>
      <c r="G70" s="16"/>
      <c r="H70" s="139">
        <v>0</v>
      </c>
      <c r="I70" s="16"/>
      <c r="J70" s="51" t="s">
        <v>139</v>
      </c>
    </row>
    <row r="71" spans="1:10" ht="22.5" customHeight="1">
      <c r="A71" s="54" t="s">
        <v>331</v>
      </c>
      <c r="B71" s="2">
        <v>22</v>
      </c>
      <c r="C71" s="16"/>
      <c r="D71" s="8">
        <v>141065</v>
      </c>
      <c r="E71" s="16"/>
      <c r="F71" s="139">
        <v>0</v>
      </c>
      <c r="G71" s="16"/>
      <c r="H71" s="139">
        <v>0</v>
      </c>
      <c r="I71" s="16"/>
      <c r="J71" s="139">
        <v>0</v>
      </c>
    </row>
    <row r="72" spans="1:10" ht="22.5" customHeight="1">
      <c r="A72" s="54" t="s">
        <v>67</v>
      </c>
      <c r="C72" s="16"/>
      <c r="E72" s="16"/>
      <c r="G72" s="16"/>
      <c r="H72" s="139"/>
      <c r="I72" s="16"/>
      <c r="J72" s="83"/>
    </row>
    <row r="73" spans="1:10" ht="22.5" customHeight="1">
      <c r="A73" s="54" t="s">
        <v>48</v>
      </c>
      <c r="B73" s="2">
        <v>22</v>
      </c>
      <c r="C73" s="16"/>
      <c r="D73" s="8">
        <v>11494225</v>
      </c>
      <c r="E73" s="16"/>
      <c r="F73" s="8">
        <v>9265438</v>
      </c>
      <c r="G73" s="16"/>
      <c r="H73" s="16">
        <v>6700000</v>
      </c>
      <c r="I73" s="16"/>
      <c r="J73" s="8">
        <v>6400000</v>
      </c>
    </row>
    <row r="74" spans="1:10" ht="22.5" customHeight="1">
      <c r="A74" s="54" t="s">
        <v>196</v>
      </c>
      <c r="C74" s="16"/>
      <c r="D74" s="8"/>
      <c r="E74" s="16"/>
      <c r="F74" s="8"/>
      <c r="G74" s="16"/>
      <c r="H74" s="16"/>
      <c r="I74" s="16"/>
      <c r="J74" s="8"/>
    </row>
    <row r="75" spans="1:10" ht="22.5" customHeight="1">
      <c r="A75" s="54" t="s">
        <v>197</v>
      </c>
      <c r="B75" s="2" t="s">
        <v>297</v>
      </c>
      <c r="C75" s="16"/>
      <c r="D75" s="8">
        <v>22935</v>
      </c>
      <c r="E75" s="16"/>
      <c r="F75" s="8">
        <v>40369</v>
      </c>
      <c r="G75" s="16"/>
      <c r="H75" s="139" t="s">
        <v>308</v>
      </c>
      <c r="I75" s="16"/>
      <c r="J75" s="190" t="s">
        <v>139</v>
      </c>
    </row>
    <row r="76" spans="1:10" ht="22.5" customHeight="1">
      <c r="A76" s="130" t="s">
        <v>70</v>
      </c>
      <c r="C76" s="16"/>
      <c r="D76" s="13">
        <v>6306379</v>
      </c>
      <c r="E76" s="16"/>
      <c r="F76" s="8">
        <v>5129117</v>
      </c>
      <c r="G76" s="16"/>
      <c r="H76" s="16">
        <v>241754</v>
      </c>
      <c r="I76" s="16"/>
      <c r="J76" s="8">
        <v>285342</v>
      </c>
    </row>
    <row r="77" spans="1:10" ht="22.5" customHeight="1">
      <c r="A77" s="130" t="s">
        <v>38</v>
      </c>
      <c r="C77" s="16"/>
      <c r="D77" s="8">
        <v>1249211</v>
      </c>
      <c r="E77" s="16"/>
      <c r="F77" s="8">
        <v>1328271</v>
      </c>
      <c r="G77" s="16"/>
      <c r="H77" s="139" t="s">
        <v>308</v>
      </c>
      <c r="I77" s="16"/>
      <c r="J77" s="139" t="s">
        <v>139</v>
      </c>
    </row>
    <row r="78" spans="1:10" ht="22.5" customHeight="1">
      <c r="A78" s="130" t="s">
        <v>12</v>
      </c>
      <c r="B78" s="2" t="s">
        <v>64</v>
      </c>
      <c r="C78" s="16"/>
      <c r="D78" s="32">
        <v>8328467</v>
      </c>
      <c r="E78" s="16"/>
      <c r="F78" s="32">
        <v>6004136</v>
      </c>
      <c r="G78" s="16"/>
      <c r="H78" s="17">
        <v>1505523</v>
      </c>
      <c r="I78" s="16"/>
      <c r="J78" s="32">
        <v>1379761</v>
      </c>
    </row>
    <row r="79" spans="1:10" s="4" customFormat="1" ht="22.5" customHeight="1">
      <c r="A79" s="133" t="s">
        <v>13</v>
      </c>
      <c r="B79" s="14"/>
      <c r="C79" s="19"/>
      <c r="D79" s="137">
        <f>SUM(D65:D78)</f>
        <v>115001468</v>
      </c>
      <c r="E79" s="19"/>
      <c r="F79" s="137">
        <f>SUM(F65:F78)</f>
        <v>95218191</v>
      </c>
      <c r="G79" s="19"/>
      <c r="H79" s="137">
        <f>SUM(H65:H78)</f>
        <v>13839414</v>
      </c>
      <c r="I79" s="19"/>
      <c r="J79" s="137">
        <f>SUM(J65:J78)</f>
        <v>20060683</v>
      </c>
    </row>
    <row r="80" spans="3:10" ht="22.5" customHeight="1">
      <c r="C80" s="16"/>
      <c r="D80" s="16"/>
      <c r="E80" s="16"/>
      <c r="F80" s="16"/>
      <c r="G80" s="16"/>
      <c r="H80" s="16"/>
      <c r="I80" s="16"/>
      <c r="J80" s="16"/>
    </row>
    <row r="81" spans="1:10" ht="22.5" customHeight="1">
      <c r="A81" s="184" t="s">
        <v>244</v>
      </c>
      <c r="C81" s="16"/>
      <c r="D81" s="16"/>
      <c r="E81" s="16"/>
      <c r="F81" s="16"/>
      <c r="G81" s="16"/>
      <c r="H81" s="16"/>
      <c r="I81" s="16"/>
      <c r="J81" s="16"/>
    </row>
    <row r="82" spans="1:10" ht="22.5" customHeight="1">
      <c r="A82" s="130" t="s">
        <v>50</v>
      </c>
      <c r="B82" s="2">
        <v>22</v>
      </c>
      <c r="C82" s="16"/>
      <c r="D82" s="16">
        <v>109175571</v>
      </c>
      <c r="E82" s="16"/>
      <c r="F82" s="8">
        <v>84044356</v>
      </c>
      <c r="G82" s="16"/>
      <c r="H82" s="8">
        <v>66127469</v>
      </c>
      <c r="I82" s="16"/>
      <c r="J82" s="8">
        <v>57115505</v>
      </c>
    </row>
    <row r="83" spans="1:10" ht="22.5" customHeight="1">
      <c r="A83" s="54" t="s">
        <v>196</v>
      </c>
      <c r="B83" s="2" t="s">
        <v>297</v>
      </c>
      <c r="C83" s="16"/>
      <c r="D83" s="139" t="s">
        <v>308</v>
      </c>
      <c r="E83" s="16"/>
      <c r="F83" s="55">
        <v>21408</v>
      </c>
      <c r="G83" s="16"/>
      <c r="H83" s="139" t="s">
        <v>308</v>
      </c>
      <c r="I83" s="31"/>
      <c r="J83" s="139" t="s">
        <v>139</v>
      </c>
    </row>
    <row r="84" spans="1:10" ht="22.5" customHeight="1">
      <c r="A84" s="130" t="s">
        <v>245</v>
      </c>
      <c r="C84" s="53"/>
      <c r="D84" s="56">
        <v>470628</v>
      </c>
      <c r="E84" s="53"/>
      <c r="F84" s="56">
        <v>391999</v>
      </c>
      <c r="G84" s="53"/>
      <c r="H84" s="139" t="s">
        <v>308</v>
      </c>
      <c r="I84" s="31"/>
      <c r="J84" s="139" t="s">
        <v>139</v>
      </c>
    </row>
    <row r="85" spans="1:10" ht="22.5" customHeight="1">
      <c r="A85" s="130" t="s">
        <v>246</v>
      </c>
      <c r="B85" s="2">
        <v>20</v>
      </c>
      <c r="C85" s="53"/>
      <c r="D85" s="53">
        <v>4517398</v>
      </c>
      <c r="E85" s="53"/>
      <c r="F85" s="31">
        <v>5071707</v>
      </c>
      <c r="G85" s="53"/>
      <c r="H85" s="139" t="s">
        <v>308</v>
      </c>
      <c r="I85" s="53"/>
      <c r="J85" s="31">
        <v>83361</v>
      </c>
    </row>
    <row r="86" spans="1:10" ht="22.5" customHeight="1">
      <c r="A86" s="54" t="s">
        <v>198</v>
      </c>
      <c r="B86" s="2">
        <v>24</v>
      </c>
      <c r="C86" s="53"/>
      <c r="D86" s="17">
        <v>6265481</v>
      </c>
      <c r="E86" s="53"/>
      <c r="F86" s="57">
        <v>5015801</v>
      </c>
      <c r="G86" s="53"/>
      <c r="H86" s="140">
        <v>1761932</v>
      </c>
      <c r="I86" s="53"/>
      <c r="J86" s="57">
        <v>1367067</v>
      </c>
    </row>
    <row r="87" spans="1:10" s="4" customFormat="1" ht="22.5" customHeight="1">
      <c r="A87" s="133" t="s">
        <v>14</v>
      </c>
      <c r="B87" s="14"/>
      <c r="C87" s="19"/>
      <c r="D87" s="119">
        <f>SUM(D82:D86)</f>
        <v>120429078</v>
      </c>
      <c r="E87" s="19"/>
      <c r="F87" s="119">
        <f>SUM(F82:F86)</f>
        <v>94545271</v>
      </c>
      <c r="G87" s="19"/>
      <c r="H87" s="119">
        <f>SUM(H82:H86)</f>
        <v>67889401</v>
      </c>
      <c r="I87" s="30"/>
      <c r="J87" s="119">
        <f>SUM(J82:J86)</f>
        <v>58565933</v>
      </c>
    </row>
    <row r="88" spans="1:10" s="4" customFormat="1" ht="22.5" customHeight="1">
      <c r="A88" s="133"/>
      <c r="B88" s="14"/>
      <c r="C88" s="19"/>
      <c r="D88" s="19"/>
      <c r="E88" s="19"/>
      <c r="F88" s="19"/>
      <c r="G88" s="19"/>
      <c r="H88" s="19"/>
      <c r="I88" s="19"/>
      <c r="J88" s="19"/>
    </row>
    <row r="89" spans="1:10" s="4" customFormat="1" ht="22.5" customHeight="1">
      <c r="A89" s="133" t="s">
        <v>15</v>
      </c>
      <c r="B89" s="14"/>
      <c r="C89" s="19"/>
      <c r="D89" s="119">
        <f>SUM(D79+D87)</f>
        <v>235430546</v>
      </c>
      <c r="E89" s="19"/>
      <c r="F89" s="119">
        <f>SUM(F79+F87)</f>
        <v>189763462</v>
      </c>
      <c r="G89" s="19"/>
      <c r="H89" s="119">
        <f>+H87+H79</f>
        <v>81728815</v>
      </c>
      <c r="I89" s="19"/>
      <c r="J89" s="119">
        <f>+J87+J79</f>
        <v>78626616</v>
      </c>
    </row>
    <row r="90" spans="1:10" ht="22.5" customHeight="1">
      <c r="A90" s="127" t="s">
        <v>45</v>
      </c>
      <c r="B90" s="128"/>
      <c r="C90" s="129"/>
      <c r="D90" s="129"/>
      <c r="E90" s="129"/>
      <c r="F90" s="129"/>
      <c r="G90" s="129"/>
      <c r="H90" s="129"/>
      <c r="I90" s="129"/>
      <c r="J90" s="129"/>
    </row>
    <row r="91" spans="1:10" ht="22.5" customHeight="1">
      <c r="A91" s="127" t="s">
        <v>124</v>
      </c>
      <c r="B91" s="128"/>
      <c r="C91" s="129"/>
      <c r="D91" s="129"/>
      <c r="E91" s="129"/>
      <c r="F91" s="129"/>
      <c r="G91" s="129"/>
      <c r="H91" s="129"/>
      <c r="I91" s="129"/>
      <c r="J91" s="129"/>
    </row>
    <row r="92" spans="1:10" ht="22.5" customHeight="1">
      <c r="A92" s="133"/>
      <c r="J92" s="182" t="s">
        <v>118</v>
      </c>
    </row>
    <row r="93" spans="2:10" ht="22.5" customHeight="1">
      <c r="B93" s="23"/>
      <c r="C93" s="23"/>
      <c r="D93" s="250" t="s">
        <v>46</v>
      </c>
      <c r="E93" s="250"/>
      <c r="F93" s="250"/>
      <c r="G93" s="131"/>
      <c r="H93" s="250" t="s">
        <v>42</v>
      </c>
      <c r="I93" s="250"/>
      <c r="J93" s="250"/>
    </row>
    <row r="94" spans="1:10" ht="22.5" customHeight="1">
      <c r="A94" s="3"/>
      <c r="B94" s="3"/>
      <c r="C94" s="132"/>
      <c r="D94" s="251" t="s">
        <v>237</v>
      </c>
      <c r="E94" s="251"/>
      <c r="F94" s="251"/>
      <c r="G94" s="67"/>
      <c r="H94" s="251" t="s">
        <v>237</v>
      </c>
      <c r="I94" s="251"/>
      <c r="J94" s="251"/>
    </row>
    <row r="95" spans="1:10" ht="22.5" customHeight="1">
      <c r="A95" s="127" t="s">
        <v>247</v>
      </c>
      <c r="B95" s="23" t="s">
        <v>1</v>
      </c>
      <c r="C95" s="132"/>
      <c r="D95" s="74">
        <v>2556</v>
      </c>
      <c r="E95" s="132"/>
      <c r="F95" s="207">
        <v>2555</v>
      </c>
      <c r="G95" s="67"/>
      <c r="H95" s="74">
        <v>2556</v>
      </c>
      <c r="I95" s="132"/>
      <c r="J95" s="207">
        <v>2555</v>
      </c>
    </row>
    <row r="96" spans="2:10" ht="22.5" customHeight="1">
      <c r="B96" s="23"/>
      <c r="D96" s="115"/>
      <c r="E96" s="69"/>
      <c r="F96" s="115"/>
      <c r="G96" s="67"/>
      <c r="H96" s="115"/>
      <c r="I96" s="69"/>
      <c r="J96" s="115"/>
    </row>
    <row r="97" spans="1:10" ht="22.5" customHeight="1">
      <c r="A97" s="184" t="s">
        <v>16</v>
      </c>
      <c r="B97" s="23"/>
      <c r="C97" s="151"/>
      <c r="D97" s="194"/>
      <c r="E97" s="194"/>
      <c r="F97" s="194"/>
      <c r="G97" s="194"/>
      <c r="H97" s="194"/>
      <c r="I97" s="194"/>
      <c r="J97" s="194"/>
    </row>
    <row r="98" spans="1:10" ht="22.5" customHeight="1">
      <c r="A98" s="195" t="s">
        <v>17</v>
      </c>
      <c r="B98" s="23">
        <v>25</v>
      </c>
      <c r="C98" s="194"/>
      <c r="D98" s="194"/>
      <c r="E98" s="194"/>
      <c r="F98" s="194"/>
      <c r="G98" s="194"/>
      <c r="H98" s="194"/>
      <c r="I98" s="194"/>
      <c r="J98" s="194"/>
    </row>
    <row r="99" spans="1:10" ht="22.5" customHeight="1" thickBot="1">
      <c r="A99" s="195" t="s">
        <v>248</v>
      </c>
      <c r="B99" s="23"/>
      <c r="C99" s="53"/>
      <c r="D99" s="196">
        <v>7742942</v>
      </c>
      <c r="E99" s="53"/>
      <c r="F99" s="196">
        <v>7742942</v>
      </c>
      <c r="G99" s="53"/>
      <c r="H99" s="155">
        <v>7742942</v>
      </c>
      <c r="I99" s="53"/>
      <c r="J99" s="155">
        <v>7742942</v>
      </c>
    </row>
    <row r="100" spans="1:10" ht="22.5" customHeight="1" thickTop="1">
      <c r="A100" s="195" t="s">
        <v>249</v>
      </c>
      <c r="B100" s="23"/>
      <c r="C100" s="53"/>
      <c r="D100" s="8">
        <v>7742942</v>
      </c>
      <c r="E100" s="53"/>
      <c r="F100" s="8">
        <v>7742942</v>
      </c>
      <c r="G100" s="53"/>
      <c r="H100" s="55">
        <v>7742942</v>
      </c>
      <c r="I100" s="53"/>
      <c r="J100" s="55">
        <v>7742942</v>
      </c>
    </row>
    <row r="101" spans="1:10" ht="22.5" customHeight="1">
      <c r="A101" s="197" t="s">
        <v>250</v>
      </c>
      <c r="B101" s="2">
        <v>26</v>
      </c>
      <c r="C101" s="198"/>
      <c r="D101" s="198">
        <v>-1135146</v>
      </c>
      <c r="E101" s="198"/>
      <c r="F101" s="198">
        <v>-1135146</v>
      </c>
      <c r="G101" s="198"/>
      <c r="H101" s="139" t="s">
        <v>308</v>
      </c>
      <c r="I101" s="198"/>
      <c r="J101" s="139" t="s">
        <v>139</v>
      </c>
    </row>
    <row r="102" spans="1:10" ht="22.5" customHeight="1">
      <c r="A102" s="195" t="s">
        <v>80</v>
      </c>
      <c r="B102" s="2">
        <v>27</v>
      </c>
      <c r="C102" s="198"/>
      <c r="D102" s="199"/>
      <c r="E102" s="198"/>
      <c r="F102" s="199"/>
      <c r="G102" s="198"/>
      <c r="H102" s="198"/>
      <c r="I102" s="198"/>
      <c r="J102" s="31"/>
    </row>
    <row r="103" spans="1:10" ht="22.5" customHeight="1">
      <c r="A103" s="130" t="s">
        <v>251</v>
      </c>
      <c r="B103" s="23"/>
      <c r="C103" s="53"/>
      <c r="D103" s="193">
        <v>36462883</v>
      </c>
      <c r="E103" s="53"/>
      <c r="F103" s="193">
        <v>36462883</v>
      </c>
      <c r="G103" s="53"/>
      <c r="H103" s="8">
        <v>35572855</v>
      </c>
      <c r="I103" s="53"/>
      <c r="J103" s="8">
        <v>35572855</v>
      </c>
    </row>
    <row r="104" spans="1:10" ht="22.5" customHeight="1">
      <c r="A104" s="54" t="s">
        <v>203</v>
      </c>
      <c r="B104" s="23"/>
      <c r="C104" s="53"/>
      <c r="D104" s="193">
        <v>3470021</v>
      </c>
      <c r="E104" s="53"/>
      <c r="F104" s="193">
        <v>3470021</v>
      </c>
      <c r="G104" s="53"/>
      <c r="H104" s="55">
        <v>3470021</v>
      </c>
      <c r="I104" s="53"/>
      <c r="J104" s="55">
        <v>3470021</v>
      </c>
    </row>
    <row r="105" spans="1:10" ht="22.5" customHeight="1">
      <c r="A105" s="54" t="s">
        <v>252</v>
      </c>
      <c r="B105" s="23"/>
      <c r="C105" s="53"/>
      <c r="D105" s="193"/>
      <c r="E105" s="53"/>
      <c r="F105" s="193"/>
      <c r="G105" s="53"/>
      <c r="H105" s="53"/>
      <c r="I105" s="53"/>
      <c r="J105" s="55"/>
    </row>
    <row r="106" spans="1:10" ht="22.5" customHeight="1">
      <c r="A106" s="54" t="s">
        <v>253</v>
      </c>
      <c r="B106" s="23"/>
      <c r="C106" s="53"/>
      <c r="D106" s="193">
        <v>102544</v>
      </c>
      <c r="E106" s="53"/>
      <c r="F106" s="139">
        <v>0</v>
      </c>
      <c r="G106" s="53"/>
      <c r="H106" s="139" t="s">
        <v>139</v>
      </c>
      <c r="I106" s="198"/>
      <c r="J106" s="139" t="s">
        <v>139</v>
      </c>
    </row>
    <row r="107" spans="1:10" ht="22.5" customHeight="1">
      <c r="A107" s="54" t="s">
        <v>204</v>
      </c>
      <c r="B107" s="23"/>
      <c r="C107" s="53"/>
      <c r="D107" s="193"/>
      <c r="E107" s="53"/>
      <c r="F107" s="193"/>
      <c r="G107" s="53"/>
      <c r="H107" s="53"/>
      <c r="I107" s="53"/>
      <c r="J107" s="51"/>
    </row>
    <row r="108" spans="1:10" ht="22.5" customHeight="1">
      <c r="A108" s="54" t="s">
        <v>205</v>
      </c>
      <c r="B108" s="23"/>
      <c r="C108" s="53"/>
      <c r="D108" s="200" t="s">
        <v>139</v>
      </c>
      <c r="E108" s="53"/>
      <c r="F108" s="200" t="s">
        <v>139</v>
      </c>
      <c r="G108" s="53"/>
      <c r="H108" s="55">
        <v>428671</v>
      </c>
      <c r="I108" s="53"/>
      <c r="J108" s="55">
        <v>428671</v>
      </c>
    </row>
    <row r="109" spans="1:10" ht="22.5" customHeight="1">
      <c r="A109" s="195" t="s">
        <v>51</v>
      </c>
      <c r="B109" s="23"/>
      <c r="C109" s="53"/>
      <c r="D109" s="193"/>
      <c r="E109" s="53"/>
      <c r="F109" s="193"/>
      <c r="G109" s="53"/>
      <c r="H109" s="53"/>
      <c r="I109" s="53"/>
      <c r="J109" s="8"/>
    </row>
    <row r="110" spans="1:10" ht="22.5" customHeight="1">
      <c r="A110" s="195" t="s">
        <v>254</v>
      </c>
      <c r="B110" s="23">
        <v>27</v>
      </c>
      <c r="C110" s="53"/>
      <c r="D110" s="193"/>
      <c r="E110" s="53"/>
      <c r="F110" s="193"/>
      <c r="G110" s="53"/>
      <c r="H110" s="53"/>
      <c r="I110" s="53"/>
      <c r="J110" s="8"/>
    </row>
    <row r="111" spans="1:10" ht="22.5" customHeight="1">
      <c r="A111" s="195" t="s">
        <v>255</v>
      </c>
      <c r="B111" s="23"/>
      <c r="C111" s="53"/>
      <c r="D111" s="8">
        <v>820666</v>
      </c>
      <c r="E111" s="53"/>
      <c r="F111" s="8">
        <v>820666</v>
      </c>
      <c r="G111" s="53"/>
      <c r="H111" s="8">
        <v>820666</v>
      </c>
      <c r="I111" s="53"/>
      <c r="J111" s="8">
        <v>820666</v>
      </c>
    </row>
    <row r="112" spans="1:10" ht="22.5" customHeight="1">
      <c r="A112" s="195" t="s">
        <v>256</v>
      </c>
      <c r="B112" s="23"/>
      <c r="C112" s="53"/>
      <c r="D112" s="193">
        <v>53492657</v>
      </c>
      <c r="E112" s="53"/>
      <c r="F112" s="193">
        <v>52770259</v>
      </c>
      <c r="G112" s="53"/>
      <c r="H112" s="53">
        <f>'CH 13'!O28</f>
        <v>27566867</v>
      </c>
      <c r="I112" s="53"/>
      <c r="J112" s="55">
        <v>26736166</v>
      </c>
    </row>
    <row r="113" spans="1:10" ht="22.5" customHeight="1">
      <c r="A113" s="58" t="s">
        <v>128</v>
      </c>
      <c r="B113" s="23"/>
      <c r="C113" s="53"/>
      <c r="D113" s="32">
        <v>8838033</v>
      </c>
      <c r="E113" s="53"/>
      <c r="F113" s="32">
        <v>4390186</v>
      </c>
      <c r="G113" s="53"/>
      <c r="H113" s="17">
        <v>1280946</v>
      </c>
      <c r="I113" s="53"/>
      <c r="J113" s="17">
        <v>1280946</v>
      </c>
    </row>
    <row r="114" spans="1:10" s="4" customFormat="1" ht="22.5" customHeight="1">
      <c r="A114" s="133" t="s">
        <v>257</v>
      </c>
      <c r="B114" s="14"/>
      <c r="C114" s="19"/>
      <c r="D114" s="19">
        <f>SUM(D100:D113)</f>
        <v>109794600</v>
      </c>
      <c r="E114" s="19"/>
      <c r="F114" s="19">
        <f>SUM(F100:F113)</f>
        <v>104521811</v>
      </c>
      <c r="G114" s="19"/>
      <c r="H114" s="19">
        <f>SUM(H100:H113)</f>
        <v>76882968</v>
      </c>
      <c r="I114" s="19"/>
      <c r="J114" s="19">
        <f>SUM(J100:J113)</f>
        <v>76052267</v>
      </c>
    </row>
    <row r="115" spans="1:10" ht="22.5" customHeight="1">
      <c r="A115" s="130" t="s">
        <v>160</v>
      </c>
      <c r="C115" s="53"/>
      <c r="D115" s="32">
        <v>19777970</v>
      </c>
      <c r="E115" s="53"/>
      <c r="F115" s="32">
        <v>16258989</v>
      </c>
      <c r="G115" s="53"/>
      <c r="H115" s="140">
        <v>0</v>
      </c>
      <c r="I115" s="16"/>
      <c r="J115" s="140" t="s">
        <v>139</v>
      </c>
    </row>
    <row r="116" spans="1:10" s="4" customFormat="1" ht="22.5" customHeight="1">
      <c r="A116" s="133" t="s">
        <v>18</v>
      </c>
      <c r="B116" s="2"/>
      <c r="C116" s="81"/>
      <c r="D116" s="137">
        <f>SUM(D114:D115)</f>
        <v>129572570</v>
      </c>
      <c r="E116" s="81"/>
      <c r="F116" s="137">
        <f>SUM(F114:F115)</f>
        <v>120780800</v>
      </c>
      <c r="G116" s="81"/>
      <c r="H116" s="137">
        <f>SUM(H114:H115)</f>
        <v>76882968</v>
      </c>
      <c r="I116" s="81"/>
      <c r="J116" s="137">
        <f>SUM(J114:J115)</f>
        <v>76052267</v>
      </c>
    </row>
    <row r="117" spans="1:10" ht="22.5" customHeight="1">
      <c r="A117" s="133"/>
      <c r="C117" s="16"/>
      <c r="D117" s="16"/>
      <c r="E117" s="16"/>
      <c r="F117" s="16"/>
      <c r="G117" s="16"/>
      <c r="H117" s="16"/>
      <c r="I117" s="16"/>
      <c r="J117" s="16"/>
    </row>
    <row r="118" spans="1:10" ht="22.5" customHeight="1" thickBot="1">
      <c r="A118" s="133" t="s">
        <v>19</v>
      </c>
      <c r="C118" s="19"/>
      <c r="D118" s="192">
        <f>SUM(D89+D116)</f>
        <v>365003116</v>
      </c>
      <c r="E118" s="19"/>
      <c r="F118" s="192">
        <f>SUM(F89+F116)</f>
        <v>310544262</v>
      </c>
      <c r="G118" s="19"/>
      <c r="H118" s="192">
        <f>SUM(H89+H116)</f>
        <v>158611783</v>
      </c>
      <c r="I118" s="19"/>
      <c r="J118" s="192">
        <f>SUM(J89+J116)</f>
        <v>154678883</v>
      </c>
    </row>
    <row r="119" ht="22.5" customHeight="1" thickTop="1"/>
  </sheetData>
  <sheetProtection/>
  <mergeCells count="16">
    <mergeCell ref="D94:F94"/>
    <mergeCell ref="H94:J94"/>
    <mergeCell ref="D60:F60"/>
    <mergeCell ref="H60:J60"/>
    <mergeCell ref="D5:F5"/>
    <mergeCell ref="H5:J5"/>
    <mergeCell ref="D31:F31"/>
    <mergeCell ref="H31:J31"/>
    <mergeCell ref="D93:F93"/>
    <mergeCell ref="H93:J93"/>
    <mergeCell ref="D4:F4"/>
    <mergeCell ref="H4:J4"/>
    <mergeCell ref="D30:F30"/>
    <mergeCell ref="H30:J30"/>
    <mergeCell ref="D59:F59"/>
    <mergeCell ref="H59:J59"/>
  </mergeCells>
  <printOptions/>
  <pageMargins left="0.7" right="0.5" top="0.48" bottom="0.5" header="0.5" footer="0.5"/>
  <pageSetup firstPageNumber="3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3" manualBreakCount="3">
    <brk id="26" max="255" man="1"/>
    <brk id="55" max="255" man="1"/>
    <brk id="89" max="255" man="1"/>
  </rowBreaks>
  <ignoredErrors>
    <ignoredError sqref="G6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89"/>
  <sheetViews>
    <sheetView zoomScaleSheetLayoutView="100" zoomScalePageLayoutView="0" workbookViewId="0" topLeftCell="A1">
      <pane xSplit="3" topLeftCell="D1" activePane="topRight" state="frozen"/>
      <selection pane="topLeft" activeCell="J7" sqref="J7"/>
      <selection pane="topRight" activeCell="J7" sqref="J7"/>
    </sheetView>
  </sheetViews>
  <sheetFormatPr defaultColWidth="9.140625" defaultRowHeight="22.5" customHeight="1"/>
  <cols>
    <col min="1" max="1" width="34.28125" style="130" customWidth="1"/>
    <col min="2" max="2" width="9.00390625" style="2" bestFit="1" customWidth="1"/>
    <col min="3" max="3" width="0.85546875" style="3" customWidth="1"/>
    <col min="4" max="4" width="15.421875" style="3" customWidth="1"/>
    <col min="5" max="5" width="0.85546875" style="3" customWidth="1"/>
    <col min="6" max="6" width="15.421875" style="3" customWidth="1"/>
    <col min="7" max="7" width="0.9921875" style="3" customWidth="1"/>
    <col min="8" max="8" width="15.421875" style="3" customWidth="1"/>
    <col min="9" max="9" width="0.85546875" style="3" customWidth="1"/>
    <col min="10" max="10" width="15.421875" style="3" customWidth="1"/>
    <col min="11" max="16384" width="9.140625" style="3" customWidth="1"/>
  </cols>
  <sheetData>
    <row r="1" spans="1:10" ht="22.5" customHeight="1">
      <c r="A1" s="127" t="s">
        <v>45</v>
      </c>
      <c r="B1" s="128"/>
      <c r="C1" s="129"/>
      <c r="D1" s="129"/>
      <c r="E1" s="129"/>
      <c r="F1" s="129"/>
      <c r="G1" s="129"/>
      <c r="H1" s="252"/>
      <c r="I1" s="252"/>
      <c r="J1" s="252"/>
    </row>
    <row r="2" spans="1:10" ht="22.5" customHeight="1">
      <c r="A2" s="127" t="s">
        <v>34</v>
      </c>
      <c r="B2" s="128"/>
      <c r="C2" s="129"/>
      <c r="D2" s="129"/>
      <c r="E2" s="129"/>
      <c r="F2" s="129"/>
      <c r="G2" s="129"/>
      <c r="H2" s="252"/>
      <c r="I2" s="252"/>
      <c r="J2" s="252"/>
    </row>
    <row r="3" spans="1:10" ht="22.5" customHeight="1">
      <c r="A3" s="127"/>
      <c r="B3" s="128"/>
      <c r="C3" s="129"/>
      <c r="D3" s="129"/>
      <c r="E3" s="129"/>
      <c r="F3" s="129"/>
      <c r="G3" s="129"/>
      <c r="H3" s="181"/>
      <c r="I3" s="181"/>
      <c r="J3" s="181"/>
    </row>
    <row r="4" spans="1:10" ht="22.5" customHeight="1">
      <c r="A4" s="127"/>
      <c r="B4" s="6"/>
      <c r="C4" s="129"/>
      <c r="D4" s="129"/>
      <c r="E4" s="129"/>
      <c r="F4" s="129"/>
      <c r="G4" s="129"/>
      <c r="H4" s="129"/>
      <c r="I4" s="129"/>
      <c r="J4" s="66" t="s">
        <v>118</v>
      </c>
    </row>
    <row r="5" spans="1:10" ht="22.5" customHeight="1">
      <c r="A5" s="127"/>
      <c r="B5" s="23"/>
      <c r="C5" s="23"/>
      <c r="D5" s="250" t="s">
        <v>46</v>
      </c>
      <c r="E5" s="250"/>
      <c r="F5" s="250"/>
      <c r="G5" s="131"/>
      <c r="H5" s="250" t="s">
        <v>42</v>
      </c>
      <c r="I5" s="250"/>
      <c r="J5" s="250"/>
    </row>
    <row r="6" spans="1:10" ht="22.5" customHeight="1">
      <c r="A6" s="127"/>
      <c r="B6" s="23"/>
      <c r="C6" s="23"/>
      <c r="D6" s="253" t="s">
        <v>288</v>
      </c>
      <c r="E6" s="254"/>
      <c r="F6" s="254"/>
      <c r="G6" s="177"/>
      <c r="H6" s="253" t="s">
        <v>288</v>
      </c>
      <c r="I6" s="254"/>
      <c r="J6" s="254"/>
    </row>
    <row r="7" spans="1:10" ht="22.5" customHeight="1">
      <c r="A7" s="127"/>
      <c r="B7" s="23"/>
      <c r="C7" s="23"/>
      <c r="D7" s="255" t="s">
        <v>215</v>
      </c>
      <c r="E7" s="256"/>
      <c r="F7" s="256"/>
      <c r="G7" s="165"/>
      <c r="H7" s="255" t="s">
        <v>215</v>
      </c>
      <c r="I7" s="256"/>
      <c r="J7" s="256"/>
    </row>
    <row r="8" spans="1:10" ht="22.5" customHeight="1">
      <c r="A8" s="127"/>
      <c r="B8" s="23" t="s">
        <v>1</v>
      </c>
      <c r="C8" s="132"/>
      <c r="D8" s="74">
        <v>2556</v>
      </c>
      <c r="E8" s="132"/>
      <c r="F8" s="207">
        <v>2555</v>
      </c>
      <c r="G8" s="67"/>
      <c r="H8" s="74">
        <v>2556</v>
      </c>
      <c r="I8" s="132"/>
      <c r="J8" s="201" t="s">
        <v>238</v>
      </c>
    </row>
    <row r="9" spans="1:10" ht="22.5" customHeight="1">
      <c r="A9" s="184" t="s">
        <v>258</v>
      </c>
      <c r="B9" s="2">
        <v>5</v>
      </c>
      <c r="C9" s="16"/>
      <c r="D9" s="53"/>
      <c r="E9" s="53"/>
      <c r="F9" s="53"/>
      <c r="G9" s="53"/>
      <c r="H9" s="53"/>
      <c r="I9" s="53"/>
      <c r="J9" s="53"/>
    </row>
    <row r="10" spans="1:10" ht="22.5" customHeight="1">
      <c r="A10" s="130" t="s">
        <v>71</v>
      </c>
      <c r="C10" s="16"/>
      <c r="D10" s="151">
        <v>389251030</v>
      </c>
      <c r="E10" s="16"/>
      <c r="F10" s="151">
        <v>357175192</v>
      </c>
      <c r="G10" s="16"/>
      <c r="H10" s="16">
        <v>26120959</v>
      </c>
      <c r="I10" s="16"/>
      <c r="J10" s="16">
        <v>50791943</v>
      </c>
    </row>
    <row r="11" spans="1:10" ht="22.5" customHeight="1">
      <c r="A11" s="54" t="s">
        <v>20</v>
      </c>
      <c r="C11" s="16"/>
      <c r="D11" s="151">
        <v>405189</v>
      </c>
      <c r="E11" s="16"/>
      <c r="F11" s="151">
        <v>285700</v>
      </c>
      <c r="G11" s="16"/>
      <c r="H11" s="8">
        <v>2815629</v>
      </c>
      <c r="I11" s="16"/>
      <c r="J11" s="8">
        <v>1835701</v>
      </c>
    </row>
    <row r="12" spans="1:10" ht="22.5" customHeight="1">
      <c r="A12" s="54" t="s">
        <v>59</v>
      </c>
      <c r="C12" s="16"/>
      <c r="D12" s="151">
        <v>32643</v>
      </c>
      <c r="E12" s="16"/>
      <c r="F12" s="151">
        <v>37710</v>
      </c>
      <c r="G12" s="16"/>
      <c r="H12" s="8">
        <v>13566243</v>
      </c>
      <c r="I12" s="16"/>
      <c r="J12" s="8">
        <v>7974579</v>
      </c>
    </row>
    <row r="13" spans="1:10" ht="22.5" customHeight="1">
      <c r="A13" s="130" t="s">
        <v>58</v>
      </c>
      <c r="C13" s="202"/>
      <c r="D13" s="139">
        <v>0</v>
      </c>
      <c r="E13" s="16"/>
      <c r="F13" s="139">
        <v>0</v>
      </c>
      <c r="G13" s="16"/>
      <c r="H13" s="8">
        <v>72037</v>
      </c>
      <c r="I13" s="16"/>
      <c r="J13" s="139">
        <v>0</v>
      </c>
    </row>
    <row r="14" spans="1:10" ht="22.5" customHeight="1">
      <c r="A14" s="54" t="s">
        <v>213</v>
      </c>
      <c r="C14" s="202"/>
      <c r="D14" s="13"/>
      <c r="E14" s="202"/>
      <c r="F14" s="13"/>
      <c r="G14" s="16"/>
      <c r="H14" s="16"/>
      <c r="I14" s="16"/>
      <c r="J14" s="139"/>
    </row>
    <row r="15" spans="1:10" ht="22.5" customHeight="1">
      <c r="A15" s="54" t="s">
        <v>214</v>
      </c>
      <c r="C15" s="202"/>
      <c r="D15" s="139">
        <v>0</v>
      </c>
      <c r="E15" s="16"/>
      <c r="F15" s="13">
        <v>8673448</v>
      </c>
      <c r="G15" s="16"/>
      <c r="H15" s="139">
        <v>0</v>
      </c>
      <c r="I15" s="16"/>
      <c r="J15" s="139">
        <v>0</v>
      </c>
    </row>
    <row r="16" spans="1:10" ht="22.5" customHeight="1">
      <c r="A16" s="54" t="s">
        <v>116</v>
      </c>
      <c r="B16" s="2">
        <v>12</v>
      </c>
      <c r="C16" s="202"/>
      <c r="D16" s="13">
        <v>8218523</v>
      </c>
      <c r="E16" s="202"/>
      <c r="F16" s="13">
        <v>6008871</v>
      </c>
      <c r="G16" s="16"/>
      <c r="H16" s="13">
        <v>67</v>
      </c>
      <c r="I16" s="16"/>
      <c r="J16" s="13">
        <v>162202</v>
      </c>
    </row>
    <row r="17" spans="1:10" ht="22.5" customHeight="1">
      <c r="A17" s="54" t="s">
        <v>206</v>
      </c>
      <c r="C17" s="202"/>
      <c r="D17" s="139">
        <v>0</v>
      </c>
      <c r="E17" s="16"/>
      <c r="F17" s="139">
        <v>0</v>
      </c>
      <c r="G17" s="16"/>
      <c r="H17" s="13">
        <v>4000</v>
      </c>
      <c r="I17" s="16"/>
      <c r="J17" s="13">
        <v>1116</v>
      </c>
    </row>
    <row r="18" spans="1:10" ht="22.5" customHeight="1">
      <c r="A18" s="130" t="s">
        <v>21</v>
      </c>
      <c r="C18" s="16"/>
      <c r="D18" s="151">
        <v>1669705</v>
      </c>
      <c r="E18" s="16"/>
      <c r="F18" s="151">
        <v>2671950</v>
      </c>
      <c r="G18" s="16"/>
      <c r="H18" s="203">
        <v>82324</v>
      </c>
      <c r="I18" s="16"/>
      <c r="J18" s="203">
        <v>257218</v>
      </c>
    </row>
    <row r="19" spans="1:10" ht="22.5" customHeight="1">
      <c r="A19" s="133" t="s">
        <v>22</v>
      </c>
      <c r="B19" s="14"/>
      <c r="C19" s="19"/>
      <c r="D19" s="189">
        <f>SUM(D10:D18)</f>
        <v>399577090</v>
      </c>
      <c r="E19" s="19"/>
      <c r="F19" s="189">
        <f>SUM(F10:F18)</f>
        <v>374852871</v>
      </c>
      <c r="G19" s="19"/>
      <c r="H19" s="189">
        <f>SUM(H10:H18)</f>
        <v>42661259</v>
      </c>
      <c r="I19" s="19"/>
      <c r="J19" s="189">
        <f>SUM(J10:J18)</f>
        <v>61022759</v>
      </c>
    </row>
    <row r="20" spans="1:10" ht="7.5" customHeight="1">
      <c r="A20" s="257"/>
      <c r="B20" s="257"/>
      <c r="C20" s="16"/>
      <c r="D20" s="16"/>
      <c r="E20" s="16"/>
      <c r="F20" s="16"/>
      <c r="G20" s="16"/>
      <c r="H20" s="16"/>
      <c r="I20" s="16"/>
      <c r="J20" s="16"/>
    </row>
    <row r="21" spans="1:10" ht="22.5" customHeight="1">
      <c r="A21" s="184" t="s">
        <v>259</v>
      </c>
      <c r="B21" s="2">
        <v>5</v>
      </c>
      <c r="C21" s="16"/>
      <c r="D21" s="16"/>
      <c r="E21" s="16"/>
      <c r="F21" s="16"/>
      <c r="G21" s="16"/>
      <c r="H21" s="16"/>
      <c r="I21" s="16"/>
      <c r="J21" s="16"/>
    </row>
    <row r="22" spans="1:10" ht="22.5" customHeight="1">
      <c r="A22" s="130" t="s">
        <v>68</v>
      </c>
      <c r="B22" s="2" t="s">
        <v>298</v>
      </c>
      <c r="C22" s="16"/>
      <c r="D22" s="151">
        <v>350393921</v>
      </c>
      <c r="E22" s="16"/>
      <c r="F22" s="8">
        <v>315837823</v>
      </c>
      <c r="G22" s="8"/>
      <c r="H22" s="8">
        <v>29021615</v>
      </c>
      <c r="I22" s="8"/>
      <c r="J22" s="8">
        <v>44681987</v>
      </c>
    </row>
    <row r="23" spans="1:10" ht="22.5" customHeight="1">
      <c r="A23" s="54" t="s">
        <v>209</v>
      </c>
      <c r="C23" s="16"/>
      <c r="E23" s="16"/>
      <c r="F23" s="151"/>
      <c r="G23" s="16"/>
      <c r="H23" s="16"/>
      <c r="I23" s="16"/>
      <c r="J23" s="16"/>
    </row>
    <row r="24" spans="1:10" ht="22.5" customHeight="1">
      <c r="A24" s="54" t="s">
        <v>210</v>
      </c>
      <c r="B24" s="2">
        <v>9</v>
      </c>
      <c r="C24" s="16"/>
      <c r="D24" s="151">
        <v>-523710</v>
      </c>
      <c r="E24" s="16"/>
      <c r="F24" s="151">
        <v>-229311</v>
      </c>
      <c r="G24" s="16"/>
      <c r="H24" s="139">
        <v>0</v>
      </c>
      <c r="I24" s="16"/>
      <c r="J24" s="8">
        <v>15707</v>
      </c>
    </row>
    <row r="25" spans="1:10" ht="22.5" customHeight="1">
      <c r="A25" s="130" t="s">
        <v>82</v>
      </c>
      <c r="B25" s="2" t="s">
        <v>299</v>
      </c>
      <c r="C25" s="16"/>
      <c r="D25" s="151">
        <v>17120599</v>
      </c>
      <c r="E25" s="16"/>
      <c r="F25" s="8">
        <v>15175578</v>
      </c>
      <c r="G25" s="8"/>
      <c r="H25" s="8">
        <v>955736</v>
      </c>
      <c r="I25" s="8"/>
      <c r="J25" s="8">
        <v>982271</v>
      </c>
    </row>
    <row r="26" spans="1:10" ht="22.5" customHeight="1">
      <c r="A26" s="130" t="s">
        <v>83</v>
      </c>
      <c r="B26" s="2" t="s">
        <v>300</v>
      </c>
      <c r="C26" s="16"/>
      <c r="D26" s="56">
        <v>19842332</v>
      </c>
      <c r="E26" s="16"/>
      <c r="F26" s="8">
        <v>18084426</v>
      </c>
      <c r="G26" s="8"/>
      <c r="H26" s="8">
        <v>4055182</v>
      </c>
      <c r="I26" s="8"/>
      <c r="J26" s="8">
        <v>4236179</v>
      </c>
    </row>
    <row r="27" spans="1:10" ht="22.5" customHeight="1">
      <c r="A27" s="130" t="s">
        <v>207</v>
      </c>
      <c r="C27" s="16"/>
      <c r="D27" s="56">
        <v>218707</v>
      </c>
      <c r="E27" s="16"/>
      <c r="F27" s="55">
        <v>51620</v>
      </c>
      <c r="G27" s="8"/>
      <c r="H27" s="139">
        <v>0</v>
      </c>
      <c r="I27" s="8"/>
      <c r="J27" s="8">
        <v>131260</v>
      </c>
    </row>
    <row r="28" spans="1:10" ht="22.5" customHeight="1">
      <c r="A28" s="54" t="s">
        <v>92</v>
      </c>
      <c r="B28" s="2">
        <v>33</v>
      </c>
      <c r="D28" s="32">
        <v>7937354</v>
      </c>
      <c r="F28" s="32">
        <v>6377490</v>
      </c>
      <c r="G28" s="8"/>
      <c r="H28" s="32">
        <v>3442547</v>
      </c>
      <c r="I28" s="8"/>
      <c r="J28" s="32">
        <v>2928613</v>
      </c>
    </row>
    <row r="29" spans="1:10" ht="22.5" customHeight="1">
      <c r="A29" s="133" t="s">
        <v>23</v>
      </c>
      <c r="B29" s="14"/>
      <c r="C29" s="19"/>
      <c r="D29" s="137">
        <f>SUM(D22:D28)</f>
        <v>394989203</v>
      </c>
      <c r="E29" s="19"/>
      <c r="F29" s="137">
        <f>SUM(F22:F28)</f>
        <v>355297626</v>
      </c>
      <c r="G29" s="19"/>
      <c r="H29" s="137">
        <f>SUM(H22:H28)</f>
        <v>37475080</v>
      </c>
      <c r="I29" s="19"/>
      <c r="J29" s="137">
        <f>SUM(J22:J28)</f>
        <v>52976017</v>
      </c>
    </row>
    <row r="30" spans="1:10" ht="7.5" customHeight="1">
      <c r="A30" s="257"/>
      <c r="B30" s="257"/>
      <c r="C30" s="16"/>
      <c r="D30" s="16"/>
      <c r="E30" s="16"/>
      <c r="F30" s="16"/>
      <c r="G30" s="16"/>
      <c r="H30" s="16"/>
      <c r="I30" s="16"/>
      <c r="J30" s="16"/>
    </row>
    <row r="31" spans="1:3" ht="22.5" customHeight="1">
      <c r="A31" s="130" t="s">
        <v>261</v>
      </c>
      <c r="C31" s="16"/>
    </row>
    <row r="32" spans="1:10" ht="22.5" customHeight="1">
      <c r="A32" s="54" t="s">
        <v>193</v>
      </c>
      <c r="B32" s="2" t="s">
        <v>301</v>
      </c>
      <c r="C32" s="16"/>
      <c r="D32" s="204">
        <v>4947488</v>
      </c>
      <c r="E32" s="16"/>
      <c r="F32" s="32">
        <v>4138445</v>
      </c>
      <c r="G32" s="10"/>
      <c r="H32" s="140">
        <v>0</v>
      </c>
      <c r="I32" s="43"/>
      <c r="J32" s="140">
        <v>0</v>
      </c>
    </row>
    <row r="33" spans="1:10" ht="22.5" customHeight="1">
      <c r="A33" s="133" t="s">
        <v>224</v>
      </c>
      <c r="C33" s="16"/>
      <c r="D33" s="19">
        <f>D19-D29+D32</f>
        <v>9535375</v>
      </c>
      <c r="E33" s="16"/>
      <c r="F33" s="19">
        <f>F19-F29+F32</f>
        <v>23693690</v>
      </c>
      <c r="G33" s="19"/>
      <c r="H33" s="19">
        <f>H19-H29</f>
        <v>5186179</v>
      </c>
      <c r="I33" s="19"/>
      <c r="J33" s="19">
        <f>J19-J29</f>
        <v>8046742</v>
      </c>
    </row>
    <row r="34" spans="1:10" ht="22.5" customHeight="1">
      <c r="A34" s="54" t="s">
        <v>208</v>
      </c>
      <c r="B34" s="2">
        <v>34</v>
      </c>
      <c r="C34" s="16"/>
      <c r="D34" s="32">
        <v>133429</v>
      </c>
      <c r="E34" s="16"/>
      <c r="F34" s="32">
        <v>2674667</v>
      </c>
      <c r="G34" s="8"/>
      <c r="H34" s="32">
        <v>-1687619</v>
      </c>
      <c r="I34" s="8"/>
      <c r="J34" s="32">
        <v>-4610</v>
      </c>
    </row>
    <row r="35" spans="1:10" ht="22.5" customHeight="1" thickBot="1">
      <c r="A35" s="133" t="s">
        <v>75</v>
      </c>
      <c r="C35" s="19"/>
      <c r="D35" s="192">
        <f>D33-D34</f>
        <v>9401946</v>
      </c>
      <c r="E35" s="19"/>
      <c r="F35" s="192">
        <f>F33-F34</f>
        <v>21019023</v>
      </c>
      <c r="G35" s="19"/>
      <c r="H35" s="192">
        <f>H33-H34</f>
        <v>6873798</v>
      </c>
      <c r="I35" s="19"/>
      <c r="J35" s="192">
        <f>J33-J34</f>
        <v>8051352</v>
      </c>
    </row>
    <row r="36" spans="1:2" ht="22.5" customHeight="1" thickTop="1">
      <c r="A36" s="127" t="s">
        <v>45</v>
      </c>
      <c r="B36" s="3"/>
    </row>
    <row r="37" spans="1:4" ht="22.5" customHeight="1">
      <c r="A37" s="127" t="s">
        <v>34</v>
      </c>
      <c r="B37" s="3"/>
      <c r="D37" s="16"/>
    </row>
    <row r="38" spans="1:2" ht="22.5" customHeight="1">
      <c r="A38" s="6"/>
      <c r="B38" s="3"/>
    </row>
    <row r="39" spans="1:2" ht="22.5" customHeight="1">
      <c r="A39" s="6"/>
      <c r="B39" s="3"/>
    </row>
    <row r="40" spans="1:10" ht="22.5" customHeight="1">
      <c r="A40" s="6"/>
      <c r="B40" s="6"/>
      <c r="C40" s="129"/>
      <c r="D40" s="129"/>
      <c r="E40" s="129"/>
      <c r="F40" s="129"/>
      <c r="G40" s="129"/>
      <c r="H40" s="129"/>
      <c r="I40" s="129"/>
      <c r="J40" s="66" t="s">
        <v>118</v>
      </c>
    </row>
    <row r="41" spans="1:10" ht="22.5" customHeight="1">
      <c r="A41" s="6"/>
      <c r="B41" s="23"/>
      <c r="C41" s="23"/>
      <c r="D41" s="250" t="s">
        <v>46</v>
      </c>
      <c r="E41" s="250"/>
      <c r="F41" s="250"/>
      <c r="G41" s="131"/>
      <c r="H41" s="250" t="s">
        <v>42</v>
      </c>
      <c r="I41" s="250"/>
      <c r="J41" s="250"/>
    </row>
    <row r="42" spans="1:10" ht="22.5" customHeight="1">
      <c r="A42" s="6"/>
      <c r="B42" s="23"/>
      <c r="C42" s="23"/>
      <c r="D42" s="253" t="s">
        <v>288</v>
      </c>
      <c r="E42" s="254"/>
      <c r="F42" s="254"/>
      <c r="G42" s="177"/>
      <c r="H42" s="253" t="s">
        <v>288</v>
      </c>
      <c r="I42" s="254"/>
      <c r="J42" s="254"/>
    </row>
    <row r="43" spans="1:10" ht="22.5" customHeight="1">
      <c r="A43" s="6"/>
      <c r="B43" s="23"/>
      <c r="C43" s="23"/>
      <c r="D43" s="255" t="s">
        <v>215</v>
      </c>
      <c r="E43" s="256"/>
      <c r="F43" s="256"/>
      <c r="G43" s="165"/>
      <c r="H43" s="255" t="s">
        <v>215</v>
      </c>
      <c r="I43" s="256"/>
      <c r="J43" s="256"/>
    </row>
    <row r="44" spans="1:10" ht="22.5" customHeight="1">
      <c r="A44" s="6"/>
      <c r="B44" s="23" t="s">
        <v>1</v>
      </c>
      <c r="C44" s="132"/>
      <c r="D44" s="74">
        <v>2556</v>
      </c>
      <c r="E44" s="132"/>
      <c r="F44" s="207">
        <v>2555</v>
      </c>
      <c r="G44" s="67"/>
      <c r="H44" s="74">
        <v>2556</v>
      </c>
      <c r="I44" s="132"/>
      <c r="J44" s="201" t="s">
        <v>238</v>
      </c>
    </row>
    <row r="45" spans="1:10" ht="22.5" customHeight="1">
      <c r="A45" s="133" t="s">
        <v>102</v>
      </c>
      <c r="C45" s="16"/>
      <c r="D45" s="16"/>
      <c r="E45" s="16"/>
      <c r="F45" s="16"/>
      <c r="G45" s="16"/>
      <c r="H45" s="16"/>
      <c r="I45" s="16"/>
      <c r="J45" s="16"/>
    </row>
    <row r="46" spans="1:10" ht="22.5" customHeight="1">
      <c r="A46" s="54" t="s">
        <v>161</v>
      </c>
      <c r="C46" s="16"/>
      <c r="D46" s="16">
        <v>7065249</v>
      </c>
      <c r="E46" s="16"/>
      <c r="F46" s="31">
        <v>18789930</v>
      </c>
      <c r="G46" s="8"/>
      <c r="H46" s="31">
        <f>H35</f>
        <v>6873798</v>
      </c>
      <c r="I46" s="8"/>
      <c r="J46" s="31">
        <v>8051352</v>
      </c>
    </row>
    <row r="47" spans="1:10" ht="22.5" customHeight="1">
      <c r="A47" s="3" t="s">
        <v>262</v>
      </c>
      <c r="C47" s="16"/>
      <c r="D47" s="16"/>
      <c r="E47" s="16"/>
      <c r="F47" s="31"/>
      <c r="G47" s="8"/>
      <c r="H47" s="31"/>
      <c r="I47" s="8"/>
      <c r="J47" s="31"/>
    </row>
    <row r="48" spans="1:10" ht="22.5" customHeight="1">
      <c r="A48" s="3" t="s">
        <v>263</v>
      </c>
      <c r="C48" s="16"/>
      <c r="D48" s="205">
        <v>2336697</v>
      </c>
      <c r="E48" s="16"/>
      <c r="F48" s="32">
        <v>2229093</v>
      </c>
      <c r="G48" s="8"/>
      <c r="H48" s="140">
        <v>0</v>
      </c>
      <c r="I48" s="8"/>
      <c r="J48" s="140">
        <v>0</v>
      </c>
    </row>
    <row r="49" spans="1:10" ht="22.5" customHeight="1" thickBot="1">
      <c r="A49" s="133" t="s">
        <v>75</v>
      </c>
      <c r="C49" s="81"/>
      <c r="D49" s="18">
        <f>SUM(D46:D48)</f>
        <v>9401946</v>
      </c>
      <c r="E49" s="81"/>
      <c r="F49" s="18">
        <f>SUM(F46:F48)</f>
        <v>21019023</v>
      </c>
      <c r="G49" s="81"/>
      <c r="H49" s="18">
        <f>SUM(H46:H48)</f>
        <v>6873798</v>
      </c>
      <c r="I49" s="81"/>
      <c r="J49" s="18">
        <f>SUM(J46:J48)</f>
        <v>8051352</v>
      </c>
    </row>
    <row r="50" spans="1:10" ht="22.5" customHeight="1" thickTop="1">
      <c r="A50" s="133"/>
      <c r="C50" s="19"/>
      <c r="D50" s="81"/>
      <c r="E50" s="19"/>
      <c r="F50" s="81"/>
      <c r="G50" s="19"/>
      <c r="H50" s="81"/>
      <c r="I50" s="19"/>
      <c r="J50" s="81"/>
    </row>
    <row r="51" spans="1:10" ht="26.25" customHeight="1" thickBot="1">
      <c r="A51" s="133" t="s">
        <v>117</v>
      </c>
      <c r="B51" s="2">
        <v>36</v>
      </c>
      <c r="C51" s="16"/>
      <c r="D51" s="206">
        <v>0.96</v>
      </c>
      <c r="E51" s="16"/>
      <c r="F51" s="21">
        <v>2.59</v>
      </c>
      <c r="G51" s="22"/>
      <c r="H51" s="21">
        <v>0.89</v>
      </c>
      <c r="I51" s="22"/>
      <c r="J51" s="21">
        <v>1.06</v>
      </c>
    </row>
    <row r="52" spans="1:2" ht="22.5" customHeight="1" thickTop="1">
      <c r="A52" s="3"/>
      <c r="B52" s="3"/>
    </row>
    <row r="54" spans="1:10" ht="22.5" customHeight="1">
      <c r="A54" s="127" t="s">
        <v>45</v>
      </c>
      <c r="B54" s="128"/>
      <c r="C54" s="129"/>
      <c r="D54" s="129"/>
      <c r="E54" s="129"/>
      <c r="F54" s="129"/>
      <c r="G54" s="129"/>
      <c r="H54" s="139"/>
      <c r="I54" s="139"/>
      <c r="J54" s="139"/>
    </row>
    <row r="55" spans="1:10" ht="22.5" customHeight="1">
      <c r="A55" s="127" t="s">
        <v>155</v>
      </c>
      <c r="B55" s="128"/>
      <c r="C55" s="129"/>
      <c r="D55" s="129"/>
      <c r="E55" s="129"/>
      <c r="F55" s="129"/>
      <c r="G55" s="129"/>
      <c r="H55" s="252"/>
      <c r="I55" s="252"/>
      <c r="J55" s="252"/>
    </row>
    <row r="56" spans="1:10" ht="22.5" customHeight="1">
      <c r="A56" s="6"/>
      <c r="B56" s="6"/>
      <c r="C56" s="129"/>
      <c r="D56" s="129"/>
      <c r="E56" s="129"/>
      <c r="F56" s="129"/>
      <c r="G56" s="129"/>
      <c r="H56" s="129"/>
      <c r="I56" s="129"/>
      <c r="J56" s="129"/>
    </row>
    <row r="57" spans="1:10" ht="12" customHeight="1">
      <c r="A57" s="6"/>
      <c r="B57" s="6"/>
      <c r="C57" s="129"/>
      <c r="D57" s="129"/>
      <c r="E57" s="129"/>
      <c r="F57" s="129"/>
      <c r="G57" s="129"/>
      <c r="H57" s="129"/>
      <c r="I57" s="129"/>
      <c r="J57" s="129"/>
    </row>
    <row r="58" spans="1:10" ht="22.5" customHeight="1">
      <c r="A58" s="6"/>
      <c r="B58" s="6"/>
      <c r="C58" s="129"/>
      <c r="D58" s="129"/>
      <c r="E58" s="129"/>
      <c r="F58" s="129"/>
      <c r="G58" s="129"/>
      <c r="H58" s="129"/>
      <c r="I58" s="129"/>
      <c r="J58" s="66" t="s">
        <v>118</v>
      </c>
    </row>
    <row r="59" spans="1:10" ht="22.5" customHeight="1">
      <c r="A59" s="6"/>
      <c r="B59" s="23"/>
      <c r="C59" s="23"/>
      <c r="D59" s="250" t="s">
        <v>46</v>
      </c>
      <c r="E59" s="250"/>
      <c r="F59" s="250"/>
      <c r="G59" s="131"/>
      <c r="H59" s="250" t="s">
        <v>42</v>
      </c>
      <c r="I59" s="250"/>
      <c r="J59" s="250"/>
    </row>
    <row r="60" spans="1:10" ht="22.5" customHeight="1">
      <c r="A60" s="6"/>
      <c r="B60" s="23"/>
      <c r="C60" s="23"/>
      <c r="D60" s="253" t="s">
        <v>288</v>
      </c>
      <c r="E60" s="254"/>
      <c r="F60" s="254"/>
      <c r="G60" s="177"/>
      <c r="H60" s="253" t="s">
        <v>288</v>
      </c>
      <c r="I60" s="254"/>
      <c r="J60" s="254"/>
    </row>
    <row r="61" spans="1:10" ht="22.5" customHeight="1">
      <c r="A61" s="6"/>
      <c r="B61" s="23"/>
      <c r="C61" s="23"/>
      <c r="D61" s="255" t="s">
        <v>215</v>
      </c>
      <c r="E61" s="256"/>
      <c r="F61" s="256"/>
      <c r="G61" s="165"/>
      <c r="H61" s="255" t="s">
        <v>215</v>
      </c>
      <c r="I61" s="256"/>
      <c r="J61" s="256"/>
    </row>
    <row r="62" spans="1:10" ht="22.5" customHeight="1">
      <c r="A62" s="6"/>
      <c r="B62" s="23" t="s">
        <v>1</v>
      </c>
      <c r="C62" s="132"/>
      <c r="D62" s="74">
        <v>2556</v>
      </c>
      <c r="E62" s="132"/>
      <c r="F62" s="207">
        <v>2555</v>
      </c>
      <c r="G62" s="67"/>
      <c r="H62" s="74">
        <v>2556</v>
      </c>
      <c r="I62" s="132"/>
      <c r="J62" s="201" t="s">
        <v>238</v>
      </c>
    </row>
    <row r="63" spans="1:10" ht="10.5" customHeight="1">
      <c r="A63" s="6"/>
      <c r="B63" s="6"/>
      <c r="C63" s="129"/>
      <c r="D63" s="129"/>
      <c r="E63" s="129"/>
      <c r="F63" s="129"/>
      <c r="G63" s="129"/>
      <c r="H63" s="129"/>
      <c r="I63" s="129"/>
      <c r="J63" s="129"/>
    </row>
    <row r="64" spans="1:10" ht="22.5" customHeight="1">
      <c r="A64" s="133" t="s">
        <v>75</v>
      </c>
      <c r="D64" s="19">
        <f>D49</f>
        <v>9401946</v>
      </c>
      <c r="E64" s="4"/>
      <c r="F64" s="19">
        <f>F35</f>
        <v>21019023</v>
      </c>
      <c r="G64" s="4"/>
      <c r="H64" s="19">
        <f>H49</f>
        <v>6873798</v>
      </c>
      <c r="I64" s="4"/>
      <c r="J64" s="19">
        <f>J35</f>
        <v>8051352</v>
      </c>
    </row>
    <row r="65" ht="10.5" customHeight="1"/>
    <row r="66" ht="22.5" customHeight="1">
      <c r="A66" s="133" t="s">
        <v>156</v>
      </c>
    </row>
    <row r="67" spans="1:10" ht="22.5" customHeight="1">
      <c r="A67" s="156" t="s">
        <v>157</v>
      </c>
      <c r="D67" s="48" t="s">
        <v>139</v>
      </c>
      <c r="E67" s="83"/>
      <c r="F67" s="55">
        <v>6947396</v>
      </c>
      <c r="G67" s="83"/>
      <c r="H67" s="48" t="s">
        <v>139</v>
      </c>
      <c r="I67" s="83"/>
      <c r="J67" s="55">
        <v>1297355</v>
      </c>
    </row>
    <row r="68" spans="1:10" ht="22.5" customHeight="1">
      <c r="A68" s="130" t="s">
        <v>158</v>
      </c>
      <c r="D68" s="8">
        <v>-387282</v>
      </c>
      <c r="E68" s="83"/>
      <c r="F68" s="55">
        <v>-68865</v>
      </c>
      <c r="G68" s="83"/>
      <c r="H68" s="48" t="s">
        <v>139</v>
      </c>
      <c r="I68" s="83"/>
      <c r="J68" s="48" t="s">
        <v>139</v>
      </c>
    </row>
    <row r="69" spans="1:10" ht="22.5" customHeight="1">
      <c r="A69" s="54" t="s">
        <v>264</v>
      </c>
      <c r="D69" s="8"/>
      <c r="E69" s="83"/>
      <c r="F69" s="8"/>
      <c r="G69" s="83"/>
      <c r="H69" s="83"/>
      <c r="I69" s="83"/>
      <c r="J69" s="83"/>
    </row>
    <row r="70" spans="1:10" ht="22.5" customHeight="1">
      <c r="A70" s="54" t="s">
        <v>265</v>
      </c>
      <c r="D70" s="8">
        <v>1339175</v>
      </c>
      <c r="E70" s="83"/>
      <c r="F70" s="8">
        <v>1085216</v>
      </c>
      <c r="G70" s="83"/>
      <c r="H70" s="48" t="s">
        <v>139</v>
      </c>
      <c r="I70" s="83"/>
      <c r="J70" s="48" t="s">
        <v>139</v>
      </c>
    </row>
    <row r="71" spans="1:10" ht="22.5" customHeight="1">
      <c r="A71" s="54" t="s">
        <v>264</v>
      </c>
      <c r="D71" s="8"/>
      <c r="E71" s="83"/>
      <c r="F71" s="8"/>
      <c r="G71" s="83"/>
      <c r="H71" s="48"/>
      <c r="I71" s="83"/>
      <c r="J71" s="48"/>
    </row>
    <row r="72" spans="1:10" ht="22.5" customHeight="1">
      <c r="A72" s="54" t="s">
        <v>266</v>
      </c>
      <c r="D72" s="8"/>
      <c r="E72" s="83"/>
      <c r="F72" s="8"/>
      <c r="G72" s="83"/>
      <c r="H72" s="48"/>
      <c r="I72" s="83"/>
      <c r="J72" s="48"/>
    </row>
    <row r="73" spans="1:10" ht="22.5" customHeight="1">
      <c r="A73" s="54" t="s">
        <v>267</v>
      </c>
      <c r="D73" s="8">
        <v>-1875090</v>
      </c>
      <c r="E73" s="83"/>
      <c r="F73" s="48" t="s">
        <v>139</v>
      </c>
      <c r="G73" s="83"/>
      <c r="H73" s="48" t="s">
        <v>139</v>
      </c>
      <c r="I73" s="83"/>
      <c r="J73" s="48" t="s">
        <v>139</v>
      </c>
    </row>
    <row r="74" spans="1:10" ht="22.5" customHeight="1">
      <c r="A74" s="54" t="s">
        <v>159</v>
      </c>
      <c r="D74" s="8">
        <v>6587476</v>
      </c>
      <c r="E74" s="83"/>
      <c r="F74" s="8">
        <v>-1263226</v>
      </c>
      <c r="G74" s="83"/>
      <c r="H74" s="48" t="s">
        <v>139</v>
      </c>
      <c r="I74" s="83"/>
      <c r="J74" s="48" t="s">
        <v>139</v>
      </c>
    </row>
    <row r="75" spans="1:10" ht="22.5" customHeight="1">
      <c r="A75" s="54" t="s">
        <v>234</v>
      </c>
      <c r="D75" s="8"/>
      <c r="E75" s="83"/>
      <c r="F75" s="8"/>
      <c r="G75" s="83"/>
      <c r="H75" s="47"/>
      <c r="I75" s="83"/>
      <c r="J75" s="47"/>
    </row>
    <row r="76" spans="1:10" ht="22.5" customHeight="1">
      <c r="A76" s="156" t="s">
        <v>171</v>
      </c>
      <c r="D76" s="8">
        <v>-1002702</v>
      </c>
      <c r="E76" s="83"/>
      <c r="F76" s="8">
        <v>166421</v>
      </c>
      <c r="G76" s="83"/>
      <c r="H76" s="246">
        <f>-294864</f>
        <v>-294864</v>
      </c>
      <c r="I76" s="83"/>
      <c r="J76" s="52" t="s">
        <v>139</v>
      </c>
    </row>
    <row r="77" spans="1:10" ht="22.5" customHeight="1">
      <c r="A77" s="133" t="s">
        <v>156</v>
      </c>
      <c r="D77" s="134"/>
      <c r="E77" s="69"/>
      <c r="F77" s="134"/>
      <c r="G77" s="69"/>
      <c r="H77" s="208"/>
      <c r="I77" s="69"/>
      <c r="J77" s="208"/>
    </row>
    <row r="78" spans="1:10" ht="22.5" customHeight="1">
      <c r="A78" s="133" t="s">
        <v>216</v>
      </c>
      <c r="D78" s="11">
        <f>SUM(D67:D76)</f>
        <v>4661577</v>
      </c>
      <c r="E78" s="69"/>
      <c r="F78" s="11">
        <f>SUM(F67:F76)</f>
        <v>6866942</v>
      </c>
      <c r="G78" s="11"/>
      <c r="H78" s="11">
        <f>SUM(H67:H76)</f>
        <v>-294864</v>
      </c>
      <c r="I78" s="69"/>
      <c r="J78" s="11">
        <f>SUM(J67:J76)</f>
        <v>1297355</v>
      </c>
    </row>
    <row r="79" spans="1:2" ht="22.5" customHeight="1">
      <c r="A79" s="54" t="s">
        <v>225</v>
      </c>
      <c r="B79" s="3"/>
    </row>
    <row r="80" spans="1:10" ht="22.5" customHeight="1">
      <c r="A80" s="54" t="s">
        <v>268</v>
      </c>
      <c r="B80" s="2">
        <v>34</v>
      </c>
      <c r="D80" s="32">
        <v>-243736</v>
      </c>
      <c r="E80" s="83"/>
      <c r="F80" s="32">
        <v>1527750</v>
      </c>
      <c r="G80" s="83"/>
      <c r="H80" s="57">
        <v>-58973</v>
      </c>
      <c r="I80" s="83"/>
      <c r="J80" s="138">
        <v>259471</v>
      </c>
    </row>
    <row r="81" ht="22.5" customHeight="1">
      <c r="A81" s="133" t="s">
        <v>169</v>
      </c>
    </row>
    <row r="82" spans="1:10" ht="22.5" customHeight="1">
      <c r="A82" s="133" t="s">
        <v>217</v>
      </c>
      <c r="D82" s="209">
        <f>SUM(D67:D76)-D80</f>
        <v>4905313</v>
      </c>
      <c r="E82" s="4"/>
      <c r="F82" s="209">
        <f>SUM(F67:F76)-F80</f>
        <v>5339192</v>
      </c>
      <c r="G82" s="4"/>
      <c r="H82" s="209">
        <f>SUM(H67:H76)-H80</f>
        <v>-235891</v>
      </c>
      <c r="I82" s="4"/>
      <c r="J82" s="209">
        <f>J78-J80</f>
        <v>1037884</v>
      </c>
    </row>
    <row r="83" spans="1:10" ht="22.5" customHeight="1" thickBot="1">
      <c r="A83" s="133" t="s">
        <v>162</v>
      </c>
      <c r="B83" s="14"/>
      <c r="C83" s="4"/>
      <c r="D83" s="12">
        <f>D64+D82</f>
        <v>14307259</v>
      </c>
      <c r="E83" s="10"/>
      <c r="F83" s="12">
        <f>F64+F82</f>
        <v>26358215</v>
      </c>
      <c r="G83" s="10"/>
      <c r="H83" s="12">
        <f>H64+H82</f>
        <v>6637907</v>
      </c>
      <c r="I83" s="10"/>
      <c r="J83" s="12">
        <f>J64+J82</f>
        <v>9089236</v>
      </c>
    </row>
    <row r="84" ht="10.5" customHeight="1" thickTop="1"/>
    <row r="85" ht="22.5" customHeight="1">
      <c r="A85" s="133" t="s">
        <v>218</v>
      </c>
    </row>
    <row r="86" spans="1:10" ht="22.5" customHeight="1">
      <c r="A86" s="54" t="s">
        <v>161</v>
      </c>
      <c r="D86" s="24">
        <v>10711336</v>
      </c>
      <c r="F86" s="24">
        <v>23918970</v>
      </c>
      <c r="H86" s="24">
        <f>H83</f>
        <v>6637907</v>
      </c>
      <c r="J86" s="24">
        <f>+J83</f>
        <v>9089236</v>
      </c>
    </row>
    <row r="87" spans="1:10" ht="22.5" customHeight="1">
      <c r="A87" s="3" t="s">
        <v>262</v>
      </c>
      <c r="D87" s="24"/>
      <c r="F87" s="24"/>
      <c r="H87" s="24"/>
      <c r="J87" s="24"/>
    </row>
    <row r="88" spans="1:10" ht="22.5" customHeight="1">
      <c r="A88" s="3" t="s">
        <v>263</v>
      </c>
      <c r="D88" s="8">
        <v>3595923</v>
      </c>
      <c r="F88" s="8">
        <v>2439245</v>
      </c>
      <c r="H88" s="48" t="s">
        <v>139</v>
      </c>
      <c r="I88" s="83"/>
      <c r="J88" s="48" t="s">
        <v>139</v>
      </c>
    </row>
    <row r="89" spans="1:10" ht="22.5" customHeight="1" thickBot="1">
      <c r="A89" s="133" t="s">
        <v>162</v>
      </c>
      <c r="D89" s="135">
        <f>SUM(D86:D88)</f>
        <v>14307259</v>
      </c>
      <c r="E89" s="4"/>
      <c r="F89" s="135">
        <f>SUM(F86:F88)</f>
        <v>26358215</v>
      </c>
      <c r="G89" s="4"/>
      <c r="H89" s="135">
        <f>SUM(H86:H88)</f>
        <v>6637907</v>
      </c>
      <c r="I89" s="4"/>
      <c r="J89" s="135">
        <f>SUM(J86:J88)</f>
        <v>9089236</v>
      </c>
    </row>
    <row r="90" ht="22.5" customHeight="1" thickTop="1"/>
  </sheetData>
  <sheetProtection/>
  <mergeCells count="23">
    <mergeCell ref="D60:F60"/>
    <mergeCell ref="H60:J60"/>
    <mergeCell ref="D61:F61"/>
    <mergeCell ref="H61:J61"/>
    <mergeCell ref="D42:F42"/>
    <mergeCell ref="H42:J42"/>
    <mergeCell ref="D43:F43"/>
    <mergeCell ref="H43:J43"/>
    <mergeCell ref="H55:J55"/>
    <mergeCell ref="D59:F59"/>
    <mergeCell ref="H59:J59"/>
    <mergeCell ref="D7:F7"/>
    <mergeCell ref="H7:J7"/>
    <mergeCell ref="A20:B20"/>
    <mergeCell ref="A30:B30"/>
    <mergeCell ref="D41:F41"/>
    <mergeCell ref="H41:J41"/>
    <mergeCell ref="H1:J1"/>
    <mergeCell ref="H2:J2"/>
    <mergeCell ref="D5:F5"/>
    <mergeCell ref="H5:J5"/>
    <mergeCell ref="D6:F6"/>
    <mergeCell ref="H6:J6"/>
  </mergeCells>
  <printOptions/>
  <pageMargins left="0.7" right="0.5" top="0.48" bottom="0.5" header="0.5" footer="0.5"/>
  <pageSetup firstPageNumber="7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2" manualBreakCount="2">
    <brk id="35" max="255" man="1"/>
    <brk id="53" max="255" man="1"/>
  </rowBreaks>
  <ignoredErrors>
    <ignoredError sqref="B22" twoDigitTextYear="1"/>
    <ignoredError sqref="J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E40"/>
  <sheetViews>
    <sheetView zoomScale="80" zoomScaleNormal="80" zoomScaleSheetLayoutView="70" zoomScalePageLayoutView="0" workbookViewId="0" topLeftCell="A1">
      <selection activeCell="J7" sqref="J7"/>
    </sheetView>
  </sheetViews>
  <sheetFormatPr defaultColWidth="9.140625" defaultRowHeight="21" customHeight="1"/>
  <cols>
    <col min="1" max="1" width="35.7109375" style="62" customWidth="1"/>
    <col min="2" max="2" width="9.421875" style="62" customWidth="1"/>
    <col min="3" max="3" width="12.28125" style="62" customWidth="1"/>
    <col min="4" max="4" width="0.85546875" style="62" customWidth="1"/>
    <col min="5" max="5" width="12.28125" style="62" customWidth="1"/>
    <col min="6" max="6" width="0.85546875" style="62" customWidth="1"/>
    <col min="7" max="7" width="14.140625" style="62" customWidth="1"/>
    <col min="8" max="8" width="0.85546875" style="62" customWidth="1"/>
    <col min="9" max="9" width="13.00390625" style="62" customWidth="1"/>
    <col min="10" max="10" width="0.85546875" style="62" customWidth="1"/>
    <col min="11" max="11" width="12.28125" style="62" customWidth="1"/>
    <col min="12" max="12" width="0.85546875" style="62" customWidth="1"/>
    <col min="13" max="13" width="12.28125" style="62" customWidth="1"/>
    <col min="14" max="14" width="0.85546875" style="62" customWidth="1"/>
    <col min="15" max="15" width="12.28125" style="62" customWidth="1"/>
    <col min="16" max="16" width="0.85546875" style="62" customWidth="1"/>
    <col min="17" max="17" width="14.8515625" style="62" customWidth="1"/>
    <col min="18" max="18" width="0.85546875" style="62" customWidth="1"/>
    <col min="19" max="19" width="14.140625" style="62" customWidth="1"/>
    <col min="20" max="20" width="0.85546875" style="62" customWidth="1"/>
    <col min="21" max="21" width="14.140625" style="62" customWidth="1"/>
    <col min="22" max="22" width="0.85546875" style="62" customWidth="1"/>
    <col min="23" max="23" width="14.140625" style="62" customWidth="1"/>
    <col min="24" max="24" width="0.85546875" style="62" customWidth="1"/>
    <col min="25" max="25" width="14.140625" style="62" customWidth="1"/>
    <col min="26" max="26" width="0.85546875" style="62" customWidth="1"/>
    <col min="27" max="27" width="14.140625" style="62" customWidth="1"/>
    <col min="28" max="28" width="0.85546875" style="62" customWidth="1"/>
    <col min="29" max="29" width="14.140625" style="62" customWidth="1"/>
    <col min="30" max="30" width="0.85546875" style="62" customWidth="1"/>
    <col min="31" max="31" width="12.28125" style="62" customWidth="1"/>
    <col min="32" max="16384" width="9.00390625" style="62" customWidth="1"/>
  </cols>
  <sheetData>
    <row r="1" spans="1:30" ht="24.75" customHeight="1">
      <c r="A1" s="92" t="s">
        <v>45</v>
      </c>
      <c r="B1" s="59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0"/>
      <c r="R1" s="61"/>
      <c r="S1" s="60"/>
      <c r="T1" s="61"/>
      <c r="U1" s="60"/>
      <c r="V1" s="61"/>
      <c r="W1" s="60"/>
      <c r="X1" s="60"/>
      <c r="Y1" s="60"/>
      <c r="Z1" s="60"/>
      <c r="AA1" s="61"/>
      <c r="AB1" s="61"/>
      <c r="AC1" s="60"/>
      <c r="AD1" s="61"/>
    </row>
    <row r="2" spans="1:30" ht="24.75" customHeight="1">
      <c r="A2" s="92" t="s">
        <v>129</v>
      </c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0"/>
      <c r="R2" s="61"/>
      <c r="S2" s="60"/>
      <c r="T2" s="61"/>
      <c r="U2" s="60"/>
      <c r="V2" s="61"/>
      <c r="W2" s="60"/>
      <c r="X2" s="60"/>
      <c r="Y2" s="60"/>
      <c r="Z2" s="60"/>
      <c r="AA2" s="61"/>
      <c r="AB2" s="61"/>
      <c r="AC2" s="60"/>
      <c r="AD2" s="61"/>
    </row>
    <row r="3" spans="1:31" s="39" customFormat="1" ht="24.75" customHeight="1">
      <c r="A3" s="172"/>
      <c r="B3" s="160"/>
      <c r="C3" s="161"/>
      <c r="D3" s="162"/>
      <c r="E3" s="163"/>
      <c r="F3" s="60"/>
      <c r="G3" s="129"/>
      <c r="H3" s="178"/>
      <c r="I3" s="129"/>
      <c r="J3" s="60"/>
      <c r="K3" s="163"/>
      <c r="L3" s="60"/>
      <c r="M3" s="163"/>
      <c r="N3" s="60"/>
      <c r="O3" s="163"/>
      <c r="P3" s="60"/>
      <c r="Q3" s="163"/>
      <c r="R3" s="60"/>
      <c r="S3" s="60"/>
      <c r="T3" s="60"/>
      <c r="U3" s="163"/>
      <c r="V3" s="60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ht="23.25" customHeight="1">
      <c r="A4" s="59"/>
      <c r="B4" s="59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6" t="s">
        <v>118</v>
      </c>
    </row>
    <row r="5" spans="1:31" ht="21.75" customHeight="1">
      <c r="A5" s="59"/>
      <c r="B5" s="59"/>
      <c r="C5" s="250" t="s">
        <v>46</v>
      </c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</row>
    <row r="6" spans="1:31" ht="21.75" customHeight="1">
      <c r="A6" s="164"/>
      <c r="B6" s="164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258" t="s">
        <v>128</v>
      </c>
      <c r="R6" s="258"/>
      <c r="S6" s="258"/>
      <c r="T6" s="258"/>
      <c r="U6" s="258"/>
      <c r="V6" s="258"/>
      <c r="W6" s="258"/>
      <c r="X6" s="258"/>
      <c r="Y6" s="258"/>
      <c r="Z6" s="77"/>
      <c r="AA6" s="77"/>
      <c r="AB6" s="77"/>
      <c r="AC6" s="77"/>
      <c r="AD6" s="77"/>
      <c r="AE6" s="77"/>
    </row>
    <row r="7" spans="1:31" ht="21.75" customHeight="1">
      <c r="A7" s="164"/>
      <c r="B7" s="164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165"/>
      <c r="R7" s="165"/>
      <c r="S7" s="165"/>
      <c r="T7" s="165"/>
      <c r="U7" s="165"/>
      <c r="V7" s="165"/>
      <c r="W7" s="165"/>
      <c r="X7" s="165"/>
      <c r="Y7" s="165"/>
      <c r="Z7" s="77"/>
      <c r="AA7" s="77"/>
      <c r="AB7" s="77"/>
      <c r="AC7" s="77"/>
      <c r="AD7" s="77"/>
      <c r="AE7" s="77"/>
    </row>
    <row r="8" spans="1:31" ht="21.75" customHeight="1">
      <c r="A8" s="166"/>
      <c r="B8" s="166"/>
      <c r="C8" s="67"/>
      <c r="D8" s="69"/>
      <c r="E8" s="3"/>
      <c r="F8" s="69"/>
      <c r="G8" s="68"/>
      <c r="H8" s="68"/>
      <c r="I8" s="68"/>
      <c r="J8" s="68"/>
      <c r="K8" s="68"/>
      <c r="L8" s="68"/>
      <c r="M8" s="68"/>
      <c r="N8" s="68"/>
      <c r="O8" s="68"/>
      <c r="P8" s="68"/>
      <c r="Q8" s="26"/>
      <c r="R8" s="68"/>
      <c r="S8" s="68"/>
      <c r="T8" s="25"/>
      <c r="U8" s="26" t="s">
        <v>40</v>
      </c>
      <c r="V8" s="68"/>
      <c r="W8" s="68"/>
      <c r="X8" s="68"/>
      <c r="Y8" s="67" t="s">
        <v>130</v>
      </c>
      <c r="Z8" s="69"/>
      <c r="AA8" s="25"/>
      <c r="AB8" s="68"/>
      <c r="AC8" s="68" t="s">
        <v>25</v>
      </c>
      <c r="AD8" s="26"/>
      <c r="AE8" s="24"/>
    </row>
    <row r="9" spans="1:31" ht="21.75" customHeight="1">
      <c r="A9" s="166"/>
      <c r="B9" s="166"/>
      <c r="C9" s="67" t="s">
        <v>17</v>
      </c>
      <c r="D9" s="69"/>
      <c r="E9" s="3"/>
      <c r="F9" s="69"/>
      <c r="G9" s="68"/>
      <c r="H9" s="68"/>
      <c r="I9" s="68"/>
      <c r="J9" s="68"/>
      <c r="K9" s="68"/>
      <c r="L9" s="68"/>
      <c r="M9" s="68"/>
      <c r="N9" s="68"/>
      <c r="O9" s="1" t="s">
        <v>51</v>
      </c>
      <c r="P9" s="68"/>
      <c r="Q9" s="26" t="s">
        <v>86</v>
      </c>
      <c r="R9" s="68"/>
      <c r="S9" s="68" t="s">
        <v>41</v>
      </c>
      <c r="T9" s="25"/>
      <c r="U9" s="26" t="s">
        <v>88</v>
      </c>
      <c r="V9" s="68"/>
      <c r="W9" s="68" t="s">
        <v>86</v>
      </c>
      <c r="X9" s="68"/>
      <c r="Y9" s="67" t="s">
        <v>131</v>
      </c>
      <c r="Z9" s="69"/>
      <c r="AA9" s="25" t="s">
        <v>72</v>
      </c>
      <c r="AB9" s="68"/>
      <c r="AC9" s="68" t="s">
        <v>132</v>
      </c>
      <c r="AD9" s="26"/>
      <c r="AE9" s="24"/>
    </row>
    <row r="10" spans="1:31" ht="21.75" customHeight="1">
      <c r="A10" s="166"/>
      <c r="B10" s="166"/>
      <c r="C10" s="68" t="s">
        <v>61</v>
      </c>
      <c r="D10" s="68"/>
      <c r="E10" s="68" t="s">
        <v>76</v>
      </c>
      <c r="F10" s="68"/>
      <c r="G10" s="68" t="s">
        <v>24</v>
      </c>
      <c r="H10" s="68"/>
      <c r="I10" s="68"/>
      <c r="J10" s="68"/>
      <c r="K10" s="68" t="s">
        <v>90</v>
      </c>
      <c r="L10" s="68"/>
      <c r="M10" s="68" t="s">
        <v>98</v>
      </c>
      <c r="N10" s="68"/>
      <c r="O10" s="68" t="s">
        <v>33</v>
      </c>
      <c r="P10" s="68"/>
      <c r="Q10" s="26" t="s">
        <v>54</v>
      </c>
      <c r="R10" s="68"/>
      <c r="S10" s="68" t="s">
        <v>57</v>
      </c>
      <c r="T10" s="25"/>
      <c r="U10" s="26" t="s">
        <v>89</v>
      </c>
      <c r="V10" s="68"/>
      <c r="W10" s="68" t="s">
        <v>39</v>
      </c>
      <c r="X10" s="68"/>
      <c r="Y10" s="68" t="s">
        <v>133</v>
      </c>
      <c r="Z10" s="68"/>
      <c r="AA10" s="26" t="s">
        <v>26</v>
      </c>
      <c r="AB10" s="68"/>
      <c r="AC10" s="68" t="s">
        <v>134</v>
      </c>
      <c r="AD10" s="26"/>
      <c r="AE10" s="68" t="s">
        <v>72</v>
      </c>
    </row>
    <row r="11" spans="1:31" ht="21.75" customHeight="1">
      <c r="A11" s="167"/>
      <c r="B11" s="175" t="s">
        <v>1</v>
      </c>
      <c r="C11" s="73" t="s">
        <v>135</v>
      </c>
      <c r="D11" s="68"/>
      <c r="E11" s="73" t="s">
        <v>136</v>
      </c>
      <c r="F11" s="68"/>
      <c r="G11" s="73" t="s">
        <v>85</v>
      </c>
      <c r="H11" s="68"/>
      <c r="I11" s="73" t="s">
        <v>175</v>
      </c>
      <c r="J11" s="68"/>
      <c r="K11" s="73" t="s">
        <v>74</v>
      </c>
      <c r="L11" s="68"/>
      <c r="M11" s="74" t="s">
        <v>81</v>
      </c>
      <c r="N11" s="68"/>
      <c r="O11" s="73" t="s">
        <v>56</v>
      </c>
      <c r="P11" s="68"/>
      <c r="Q11" s="27" t="s">
        <v>0</v>
      </c>
      <c r="R11" s="68"/>
      <c r="S11" s="73" t="s">
        <v>55</v>
      </c>
      <c r="T11" s="25"/>
      <c r="U11" s="36" t="s">
        <v>125</v>
      </c>
      <c r="V11" s="68"/>
      <c r="W11" s="73" t="s">
        <v>137</v>
      </c>
      <c r="X11" s="68"/>
      <c r="Y11" s="73" t="s">
        <v>16</v>
      </c>
      <c r="Z11" s="68"/>
      <c r="AA11" s="27" t="s">
        <v>91</v>
      </c>
      <c r="AB11" s="68"/>
      <c r="AC11" s="73" t="s">
        <v>138</v>
      </c>
      <c r="AD11" s="26"/>
      <c r="AE11" s="73" t="s">
        <v>26</v>
      </c>
    </row>
    <row r="12" spans="1:31" ht="8.25" customHeight="1">
      <c r="A12" s="167"/>
      <c r="B12" s="167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</row>
    <row r="13" spans="1:31" ht="23.25" customHeight="1">
      <c r="A13" s="164" t="s">
        <v>290</v>
      </c>
      <c r="B13" s="167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</row>
    <row r="14" spans="1:31" ht="18.75" customHeight="1">
      <c r="A14" s="34" t="s">
        <v>172</v>
      </c>
      <c r="B14" s="168"/>
      <c r="C14" s="30">
        <v>7519938</v>
      </c>
      <c r="D14" s="30"/>
      <c r="E14" s="30">
        <v>-2855124</v>
      </c>
      <c r="F14" s="30"/>
      <c r="G14" s="30">
        <v>16436492</v>
      </c>
      <c r="H14" s="30"/>
      <c r="I14" s="174">
        <v>0</v>
      </c>
      <c r="J14" s="30"/>
      <c r="K14" s="30">
        <v>820666</v>
      </c>
      <c r="L14" s="30"/>
      <c r="M14" s="30">
        <v>1628825</v>
      </c>
      <c r="N14" s="30"/>
      <c r="O14" s="30">
        <v>41188339</v>
      </c>
      <c r="P14" s="30"/>
      <c r="Q14" s="30">
        <v>2414216</v>
      </c>
      <c r="R14" s="30"/>
      <c r="S14" s="30">
        <v>284809</v>
      </c>
      <c r="T14" s="30"/>
      <c r="U14" s="30">
        <v>-113764</v>
      </c>
      <c r="V14" s="30"/>
      <c r="W14" s="30">
        <v>-3169509</v>
      </c>
      <c r="X14" s="30"/>
      <c r="Y14" s="30">
        <f>SUM(Q14:W14)</f>
        <v>-584248</v>
      </c>
      <c r="Z14" s="30"/>
      <c r="AA14" s="30">
        <f>SUM(C14:W14)</f>
        <v>64154888</v>
      </c>
      <c r="AB14" s="30"/>
      <c r="AC14" s="30">
        <v>2921703</v>
      </c>
      <c r="AD14" s="30"/>
      <c r="AE14" s="30">
        <f>AA14+AC14</f>
        <v>67076591</v>
      </c>
    </row>
    <row r="15" spans="1:31" ht="18.75" customHeight="1">
      <c r="A15" s="77" t="s">
        <v>151</v>
      </c>
      <c r="B15" s="16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18" customHeight="1">
      <c r="A16" s="77" t="s">
        <v>141</v>
      </c>
      <c r="B16" s="16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ht="18.75" customHeight="1">
      <c r="A17" s="179" t="s">
        <v>176</v>
      </c>
      <c r="B17" s="16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ht="18.75" customHeight="1">
      <c r="A18" s="179" t="s">
        <v>177</v>
      </c>
      <c r="B18" s="16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ht="18.75" customHeight="1">
      <c r="A19" s="177" t="s">
        <v>303</v>
      </c>
      <c r="B19" s="245">
        <v>25</v>
      </c>
      <c r="C19" s="95">
        <v>694004</v>
      </c>
      <c r="D19" s="30"/>
      <c r="E19" s="48" t="s">
        <v>139</v>
      </c>
      <c r="F19" s="95"/>
      <c r="G19" s="95">
        <v>20126119</v>
      </c>
      <c r="H19" s="95"/>
      <c r="I19" s="95">
        <v>3470021</v>
      </c>
      <c r="J19" s="95"/>
      <c r="K19" s="48" t="s">
        <v>139</v>
      </c>
      <c r="L19" s="95"/>
      <c r="M19" s="48" t="s">
        <v>139</v>
      </c>
      <c r="N19" s="48" t="s">
        <v>139</v>
      </c>
      <c r="O19" s="48" t="s">
        <v>139</v>
      </c>
      <c r="P19" s="48" t="s">
        <v>139</v>
      </c>
      <c r="Q19" s="48" t="s">
        <v>139</v>
      </c>
      <c r="R19" s="48" t="s">
        <v>139</v>
      </c>
      <c r="S19" s="48" t="s">
        <v>139</v>
      </c>
      <c r="T19" s="48" t="s">
        <v>139</v>
      </c>
      <c r="U19" s="48" t="s">
        <v>139</v>
      </c>
      <c r="V19" s="48" t="s">
        <v>139</v>
      </c>
      <c r="W19" s="48" t="s">
        <v>139</v>
      </c>
      <c r="X19" s="95"/>
      <c r="Y19" s="110">
        <f>SUM(Q19:X19)</f>
        <v>0</v>
      </c>
      <c r="Z19" s="95"/>
      <c r="AA19" s="110">
        <f>SUM(C19:X19)</f>
        <v>24290144</v>
      </c>
      <c r="AB19" s="95"/>
      <c r="AC19" s="48" t="s">
        <v>139</v>
      </c>
      <c r="AD19" s="30"/>
      <c r="AE19" s="110">
        <f>SUM(AA19:AC19)</f>
        <v>24290144</v>
      </c>
    </row>
    <row r="20" spans="1:31" ht="18.75" customHeight="1">
      <c r="A20" s="177" t="s">
        <v>185</v>
      </c>
      <c r="B20" s="245">
        <v>25</v>
      </c>
      <c r="C20" s="95">
        <v>-471000</v>
      </c>
      <c r="D20" s="30"/>
      <c r="E20" s="95">
        <v>1628825</v>
      </c>
      <c r="F20" s="95"/>
      <c r="G20" s="95">
        <v>-1032129</v>
      </c>
      <c r="H20" s="95"/>
      <c r="I20" s="48" t="s">
        <v>139</v>
      </c>
      <c r="J20" s="95"/>
      <c r="K20" s="48" t="s">
        <v>139</v>
      </c>
      <c r="L20" s="95"/>
      <c r="M20" s="95">
        <v>-1628825</v>
      </c>
      <c r="N20" s="95"/>
      <c r="O20" s="95">
        <v>1503129</v>
      </c>
      <c r="P20" s="95"/>
      <c r="Q20" s="48" t="s">
        <v>139</v>
      </c>
      <c r="R20" s="48" t="s">
        <v>139</v>
      </c>
      <c r="S20" s="48" t="s">
        <v>139</v>
      </c>
      <c r="T20" s="48" t="s">
        <v>139</v>
      </c>
      <c r="U20" s="48" t="s">
        <v>139</v>
      </c>
      <c r="V20" s="48" t="s">
        <v>139</v>
      </c>
      <c r="W20" s="48" t="s">
        <v>139</v>
      </c>
      <c r="X20" s="95"/>
      <c r="Y20" s="110">
        <f>SUM(Q20:X20)</f>
        <v>0</v>
      </c>
      <c r="Z20" s="95"/>
      <c r="AA20" s="110">
        <f>SUM(C20:X20)</f>
        <v>0</v>
      </c>
      <c r="AB20" s="95"/>
      <c r="AC20" s="48" t="s">
        <v>139</v>
      </c>
      <c r="AD20" s="30"/>
      <c r="AE20" s="110">
        <f>SUM(AA20:AC20)</f>
        <v>0</v>
      </c>
    </row>
    <row r="21" spans="1:31" ht="18.75" customHeight="1">
      <c r="A21" s="177" t="s">
        <v>304</v>
      </c>
      <c r="B21" s="245"/>
      <c r="C21" s="48" t="s">
        <v>139</v>
      </c>
      <c r="D21" s="30"/>
      <c r="E21" s="95">
        <v>91153</v>
      </c>
      <c r="F21" s="95"/>
      <c r="G21" s="95">
        <v>932401</v>
      </c>
      <c r="H21" s="95"/>
      <c r="I21" s="48" t="s">
        <v>139</v>
      </c>
      <c r="J21" s="95"/>
      <c r="K21" s="48" t="s">
        <v>139</v>
      </c>
      <c r="L21" s="95"/>
      <c r="M21" s="48" t="s">
        <v>139</v>
      </c>
      <c r="N21" s="48" t="s">
        <v>139</v>
      </c>
      <c r="O21" s="48" t="s">
        <v>139</v>
      </c>
      <c r="P21" s="48" t="s">
        <v>139</v>
      </c>
      <c r="Q21" s="48" t="s">
        <v>139</v>
      </c>
      <c r="R21" s="48" t="s">
        <v>139</v>
      </c>
      <c r="S21" s="48" t="s">
        <v>139</v>
      </c>
      <c r="T21" s="48" t="s">
        <v>139</v>
      </c>
      <c r="U21" s="48" t="s">
        <v>139</v>
      </c>
      <c r="V21" s="48" t="s">
        <v>139</v>
      </c>
      <c r="W21" s="48" t="s">
        <v>139</v>
      </c>
      <c r="X21" s="95"/>
      <c r="Y21" s="110">
        <f>SUM(Q21:X21)</f>
        <v>0</v>
      </c>
      <c r="Z21" s="95"/>
      <c r="AA21" s="110">
        <f>SUM(C21:X21)</f>
        <v>1023554</v>
      </c>
      <c r="AB21" s="95"/>
      <c r="AC21" s="48" t="s">
        <v>139</v>
      </c>
      <c r="AD21" s="30"/>
      <c r="AE21" s="110">
        <f>SUM(AA21:AC21)</f>
        <v>1023554</v>
      </c>
    </row>
    <row r="22" spans="1:31" ht="21" customHeight="1">
      <c r="A22" s="177" t="s">
        <v>269</v>
      </c>
      <c r="B22" s="169"/>
      <c r="C22" s="157">
        <v>0</v>
      </c>
      <c r="D22" s="95"/>
      <c r="E22" s="157">
        <v>0</v>
      </c>
      <c r="F22" s="95"/>
      <c r="G22" s="157">
        <v>0</v>
      </c>
      <c r="H22" s="48"/>
      <c r="I22" s="157">
        <v>0</v>
      </c>
      <c r="J22" s="95"/>
      <c r="K22" s="157">
        <v>0</v>
      </c>
      <c r="L22" s="95"/>
      <c r="M22" s="157">
        <v>0</v>
      </c>
      <c r="N22" s="95"/>
      <c r="O22" s="56">
        <v>-8865745</v>
      </c>
      <c r="P22" s="95"/>
      <c r="Q22" s="157">
        <v>0</v>
      </c>
      <c r="R22" s="95"/>
      <c r="S22" s="157">
        <v>0</v>
      </c>
      <c r="T22" s="95"/>
      <c r="U22" s="157">
        <v>0</v>
      </c>
      <c r="V22" s="95"/>
      <c r="W22" s="157">
        <v>0</v>
      </c>
      <c r="X22" s="95"/>
      <c r="Y22" s="110">
        <f>SUM(Q22:X22)</f>
        <v>0</v>
      </c>
      <c r="Z22" s="95"/>
      <c r="AA22" s="110">
        <f>SUM(C22:X22)</f>
        <v>-8865745</v>
      </c>
      <c r="AB22" s="95"/>
      <c r="AC22" s="56">
        <v>-1551177</v>
      </c>
      <c r="AD22" s="95"/>
      <c r="AE22" s="96">
        <f>SUM(AA22:AC22)</f>
        <v>-10416922</v>
      </c>
    </row>
    <row r="23" spans="1:31" ht="21" customHeight="1">
      <c r="A23" s="78" t="s">
        <v>179</v>
      </c>
      <c r="B23" s="169"/>
      <c r="C23" s="143"/>
      <c r="D23" s="30"/>
      <c r="E23" s="143"/>
      <c r="F23" s="30"/>
      <c r="G23" s="143"/>
      <c r="H23" s="49"/>
      <c r="I23" s="143"/>
      <c r="J23" s="30"/>
      <c r="K23" s="143"/>
      <c r="L23" s="30"/>
      <c r="M23" s="143"/>
      <c r="N23" s="30"/>
      <c r="O23" s="143"/>
      <c r="P23" s="30"/>
      <c r="Q23" s="143"/>
      <c r="R23" s="30"/>
      <c r="S23" s="143"/>
      <c r="T23" s="30"/>
      <c r="U23" s="143"/>
      <c r="V23" s="30"/>
      <c r="W23" s="143"/>
      <c r="X23" s="30"/>
      <c r="Y23" s="143"/>
      <c r="Z23" s="30"/>
      <c r="AA23" s="144"/>
      <c r="AB23" s="30"/>
      <c r="AC23" s="144"/>
      <c r="AD23" s="30"/>
      <c r="AE23" s="103"/>
    </row>
    <row r="24" spans="1:31" ht="21" customHeight="1">
      <c r="A24" s="142" t="s">
        <v>178</v>
      </c>
      <c r="B24" s="169"/>
      <c r="C24" s="97">
        <f>SUM(C19:C22)</f>
        <v>223004</v>
      </c>
      <c r="D24" s="30"/>
      <c r="E24" s="97">
        <f>SUM(E19:E22)</f>
        <v>1719978</v>
      </c>
      <c r="F24" s="30"/>
      <c r="G24" s="97">
        <f>SUM(G19:G22)</f>
        <v>20026391</v>
      </c>
      <c r="H24" s="49"/>
      <c r="I24" s="97">
        <f>SUM(I19:I22)</f>
        <v>3470021</v>
      </c>
      <c r="J24" s="30"/>
      <c r="K24" s="97">
        <f>SUM(K19:K22)</f>
        <v>0</v>
      </c>
      <c r="L24" s="30"/>
      <c r="M24" s="97">
        <f>SUM(M19:M22)</f>
        <v>-1628825</v>
      </c>
      <c r="N24" s="30"/>
      <c r="O24" s="97">
        <f>SUM(O19:O22)</f>
        <v>-7362616</v>
      </c>
      <c r="P24" s="30"/>
      <c r="Q24" s="97">
        <f>SUM(Q19:Q22)</f>
        <v>0</v>
      </c>
      <c r="R24" s="30"/>
      <c r="S24" s="97">
        <f>SUM(S19:S22)</f>
        <v>0</v>
      </c>
      <c r="T24" s="30"/>
      <c r="U24" s="97">
        <f>SUM(U19:U22)</f>
        <v>0</v>
      </c>
      <c r="V24" s="30"/>
      <c r="W24" s="97">
        <f>SUM(W19:W22)</f>
        <v>0</v>
      </c>
      <c r="X24" s="30"/>
      <c r="Y24" s="97">
        <f>SUM(Q24:X24)</f>
        <v>0</v>
      </c>
      <c r="Z24" s="30"/>
      <c r="AA24" s="97">
        <f>SUM(C24:X24)</f>
        <v>16447953</v>
      </c>
      <c r="AB24" s="30"/>
      <c r="AC24" s="97">
        <f>SUM(AC19:AC22)</f>
        <v>-1551177</v>
      </c>
      <c r="AD24" s="30"/>
      <c r="AE24" s="97">
        <f>SUM(AA24:AC24)</f>
        <v>14896776</v>
      </c>
    </row>
    <row r="25" spans="1:31" ht="21" customHeight="1">
      <c r="A25" s="170" t="s">
        <v>292</v>
      </c>
      <c r="B25" s="16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75"/>
      <c r="AB25" s="30"/>
      <c r="AC25" s="30"/>
      <c r="AD25" s="30"/>
      <c r="AE25" s="30"/>
    </row>
    <row r="26" spans="1:31" s="3" customFormat="1" ht="18.75" customHeight="1">
      <c r="A26" s="79" t="s">
        <v>146</v>
      </c>
      <c r="B26" s="7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9"/>
      <c r="U26" s="44"/>
      <c r="V26" s="49"/>
      <c r="W26" s="44"/>
      <c r="X26" s="98"/>
      <c r="Y26" s="44"/>
      <c r="Z26" s="44"/>
      <c r="AA26" s="44"/>
      <c r="AB26" s="99"/>
      <c r="AC26" s="42"/>
      <c r="AD26" s="99"/>
      <c r="AE26" s="42"/>
    </row>
    <row r="27" spans="1:31" s="83" customFormat="1" ht="20.25" customHeight="1">
      <c r="A27" s="79" t="s">
        <v>180</v>
      </c>
      <c r="B27" s="79"/>
      <c r="C27" s="157">
        <v>0</v>
      </c>
      <c r="D27" s="158">
        <v>0</v>
      </c>
      <c r="E27" s="157">
        <v>0</v>
      </c>
      <c r="F27" s="158">
        <v>0</v>
      </c>
      <c r="G27" s="157">
        <v>0</v>
      </c>
      <c r="H27" s="158">
        <v>0</v>
      </c>
      <c r="I27" s="157">
        <v>0</v>
      </c>
      <c r="J27" s="158">
        <v>0</v>
      </c>
      <c r="K27" s="157">
        <v>0</v>
      </c>
      <c r="L27" s="158">
        <v>0</v>
      </c>
      <c r="M27" s="157">
        <v>0</v>
      </c>
      <c r="N27" s="44"/>
      <c r="O27" s="157">
        <v>0</v>
      </c>
      <c r="P27" s="158">
        <v>0</v>
      </c>
      <c r="Q27" s="157">
        <v>0</v>
      </c>
      <c r="R27" s="158">
        <v>0</v>
      </c>
      <c r="S27" s="157">
        <v>0</v>
      </c>
      <c r="T27" s="158">
        <v>0</v>
      </c>
      <c r="U27" s="157">
        <v>0</v>
      </c>
      <c r="V27" s="158">
        <v>0</v>
      </c>
      <c r="W27" s="157">
        <v>0</v>
      </c>
      <c r="X27" s="98"/>
      <c r="Y27" s="96">
        <f>SUM(Q27:X27)</f>
        <v>0</v>
      </c>
      <c r="Z27" s="44"/>
      <c r="AA27" s="96">
        <f>SUM(C27:X27)</f>
        <v>0</v>
      </c>
      <c r="AB27" s="99"/>
      <c r="AC27" s="82">
        <v>12449218</v>
      </c>
      <c r="AD27" s="100"/>
      <c r="AE27" s="96">
        <f>SUM(AA27:AC27)</f>
        <v>12449218</v>
      </c>
    </row>
    <row r="28" spans="1:31" s="4" customFormat="1" ht="18.75" customHeight="1">
      <c r="A28" s="171" t="s">
        <v>147</v>
      </c>
      <c r="B28" s="88"/>
      <c r="C28" s="46"/>
      <c r="D28" s="85"/>
      <c r="E28" s="46"/>
      <c r="F28" s="46"/>
      <c r="G28" s="46"/>
      <c r="H28" s="46"/>
      <c r="I28" s="46"/>
      <c r="J28" s="85"/>
      <c r="K28" s="46"/>
      <c r="L28" s="46"/>
      <c r="M28" s="46"/>
      <c r="N28" s="85"/>
      <c r="O28" s="46"/>
      <c r="P28" s="85"/>
      <c r="Q28" s="46"/>
      <c r="R28" s="85"/>
      <c r="S28" s="46"/>
      <c r="T28" s="81"/>
      <c r="U28" s="46"/>
      <c r="V28" s="81"/>
      <c r="W28" s="46"/>
      <c r="X28" s="101"/>
      <c r="Y28" s="46"/>
      <c r="Z28" s="85"/>
      <c r="AA28" s="46"/>
      <c r="AB28" s="101"/>
      <c r="AC28" s="84"/>
      <c r="AD28" s="102"/>
      <c r="AE28" s="103"/>
    </row>
    <row r="29" spans="1:31" s="4" customFormat="1" ht="20.25" customHeight="1">
      <c r="A29" s="171" t="s">
        <v>145</v>
      </c>
      <c r="B29" s="88"/>
      <c r="C29" s="157">
        <f>C27</f>
        <v>0</v>
      </c>
      <c r="D29" s="158"/>
      <c r="E29" s="157">
        <f>E27</f>
        <v>0</v>
      </c>
      <c r="F29" s="158"/>
      <c r="G29" s="157">
        <f>G27</f>
        <v>0</v>
      </c>
      <c r="H29" s="158"/>
      <c r="I29" s="157">
        <f>I27</f>
        <v>0</v>
      </c>
      <c r="J29" s="158"/>
      <c r="K29" s="157">
        <f>K27</f>
        <v>0</v>
      </c>
      <c r="L29" s="158"/>
      <c r="M29" s="157">
        <f>M27</f>
        <v>0</v>
      </c>
      <c r="N29" s="158"/>
      <c r="O29" s="157">
        <f>O27</f>
        <v>0</v>
      </c>
      <c r="P29" s="158"/>
      <c r="Q29" s="157">
        <f>Q27</f>
        <v>0</v>
      </c>
      <c r="R29" s="158"/>
      <c r="S29" s="157">
        <f>S27</f>
        <v>0</v>
      </c>
      <c r="T29" s="158"/>
      <c r="U29" s="157">
        <f>U27</f>
        <v>0</v>
      </c>
      <c r="V29" s="158"/>
      <c r="W29" s="157">
        <f>W27</f>
        <v>0</v>
      </c>
      <c r="X29" s="101"/>
      <c r="Y29" s="96">
        <f>SUM(Q29:X29)</f>
        <v>0</v>
      </c>
      <c r="Z29" s="85"/>
      <c r="AA29" s="96">
        <f>SUM(C29:X29)</f>
        <v>0</v>
      </c>
      <c r="AB29" s="101"/>
      <c r="AC29" s="86">
        <f>AC27</f>
        <v>12449218</v>
      </c>
      <c r="AD29" s="102"/>
      <c r="AE29" s="97">
        <f>SUM(AA29:AC29)</f>
        <v>12449218</v>
      </c>
    </row>
    <row r="30" spans="1:31" s="3" customFormat="1" ht="20.25" customHeight="1">
      <c r="A30" s="88" t="s">
        <v>148</v>
      </c>
      <c r="B30" s="79"/>
      <c r="C30" s="44"/>
      <c r="D30" s="80"/>
      <c r="E30" s="44"/>
      <c r="F30" s="44"/>
      <c r="G30" s="44"/>
      <c r="H30" s="44"/>
      <c r="I30" s="44"/>
      <c r="J30" s="80"/>
      <c r="K30" s="44"/>
      <c r="L30" s="44"/>
      <c r="M30" s="44"/>
      <c r="N30" s="80"/>
      <c r="O30" s="44"/>
      <c r="P30" s="80"/>
      <c r="Q30" s="44"/>
      <c r="R30" s="80"/>
      <c r="S30" s="44"/>
      <c r="T30" s="81"/>
      <c r="U30" s="44"/>
      <c r="V30" s="81"/>
      <c r="W30" s="44"/>
      <c r="X30" s="99"/>
      <c r="Y30" s="44"/>
      <c r="Z30" s="80"/>
      <c r="AA30" s="44"/>
      <c r="AB30" s="99"/>
      <c r="AC30" s="42"/>
      <c r="AD30" s="100"/>
      <c r="AE30" s="42"/>
    </row>
    <row r="31" spans="1:31" s="4" customFormat="1" ht="18.75" customHeight="1">
      <c r="A31" s="88" t="s">
        <v>141</v>
      </c>
      <c r="B31" s="88"/>
      <c r="C31" s="86">
        <f>C29+C24</f>
        <v>223004</v>
      </c>
      <c r="D31" s="89"/>
      <c r="E31" s="86">
        <f>E29+E24</f>
        <v>1719978</v>
      </c>
      <c r="F31" s="84"/>
      <c r="G31" s="86">
        <f>G29+G24</f>
        <v>20026391</v>
      </c>
      <c r="H31" s="84"/>
      <c r="I31" s="86">
        <f>I29+I24</f>
        <v>3470021</v>
      </c>
      <c r="J31" s="89"/>
      <c r="K31" s="173">
        <f>K29</f>
        <v>0</v>
      </c>
      <c r="L31" s="84"/>
      <c r="M31" s="86">
        <f>M29+M24</f>
        <v>-1628825</v>
      </c>
      <c r="N31" s="89"/>
      <c r="O31" s="86">
        <f>O29+O24</f>
        <v>-7362616</v>
      </c>
      <c r="P31" s="46"/>
      <c r="Q31" s="173">
        <f>Q29+Q24</f>
        <v>0</v>
      </c>
      <c r="R31" s="89"/>
      <c r="S31" s="173">
        <f>S29+S24</f>
        <v>0</v>
      </c>
      <c r="T31" s="105"/>
      <c r="U31" s="173">
        <f>U29+U24</f>
        <v>0</v>
      </c>
      <c r="V31" s="105"/>
      <c r="W31" s="173">
        <f>W29+W24</f>
        <v>0</v>
      </c>
      <c r="X31" s="104"/>
      <c r="Y31" s="97">
        <f>SUM(Q31:X31)</f>
        <v>0</v>
      </c>
      <c r="Z31" s="89"/>
      <c r="AA31" s="97">
        <f>SUM(C31:X31)</f>
        <v>16447953</v>
      </c>
      <c r="AB31" s="101"/>
      <c r="AC31" s="86">
        <f>AC29+AC24</f>
        <v>10898041</v>
      </c>
      <c r="AD31" s="106"/>
      <c r="AE31" s="97">
        <f>SUM(AA31:AC31)</f>
        <v>27345994</v>
      </c>
    </row>
    <row r="32" spans="1:31" s="3" customFormat="1" ht="20.25" customHeight="1">
      <c r="A32" s="88" t="s">
        <v>163</v>
      </c>
      <c r="B32" s="79"/>
      <c r="C32" s="44"/>
      <c r="D32" s="80"/>
      <c r="E32" s="44"/>
      <c r="F32" s="44"/>
      <c r="G32" s="44"/>
      <c r="H32" s="44"/>
      <c r="I32" s="44"/>
      <c r="J32" s="80"/>
      <c r="K32" s="44"/>
      <c r="L32" s="44"/>
      <c r="M32" s="44"/>
      <c r="N32" s="80"/>
      <c r="O32" s="44"/>
      <c r="P32" s="80"/>
      <c r="Q32" s="87"/>
      <c r="R32" s="107"/>
      <c r="S32" s="87"/>
      <c r="T32" s="105"/>
      <c r="U32" s="87"/>
      <c r="V32" s="105"/>
      <c r="W32" s="87"/>
      <c r="X32" s="107"/>
      <c r="Y32" s="87"/>
      <c r="Z32" s="107"/>
      <c r="AA32" s="87"/>
      <c r="AB32" s="80"/>
      <c r="AC32" s="108"/>
      <c r="AD32" s="109"/>
      <c r="AE32" s="108"/>
    </row>
    <row r="33" spans="1:31" s="3" customFormat="1" ht="20.25" customHeight="1">
      <c r="A33" s="79" t="s">
        <v>149</v>
      </c>
      <c r="B33" s="79"/>
      <c r="C33" s="158">
        <v>0</v>
      </c>
      <c r="D33" s="158">
        <v>0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80"/>
      <c r="O33" s="87">
        <v>18789930</v>
      </c>
      <c r="P33" s="80"/>
      <c r="Q33" s="158">
        <v>0</v>
      </c>
      <c r="R33" s="107"/>
      <c r="S33" s="158">
        <v>0</v>
      </c>
      <c r="T33" s="105"/>
      <c r="U33" s="158">
        <v>0</v>
      </c>
      <c r="V33" s="105"/>
      <c r="W33" s="158">
        <v>0</v>
      </c>
      <c r="X33" s="107"/>
      <c r="Y33" s="110">
        <f>SUM(Q33:X33)</f>
        <v>0</v>
      </c>
      <c r="Z33" s="107"/>
      <c r="AA33" s="110">
        <f>SUM(C33:X33)</f>
        <v>18789930</v>
      </c>
      <c r="AB33" s="80"/>
      <c r="AC33" s="87">
        <v>2229093</v>
      </c>
      <c r="AD33" s="109"/>
      <c r="AE33" s="110">
        <f>SUM(AA33:AC33)</f>
        <v>21019023</v>
      </c>
    </row>
    <row r="34" spans="1:31" s="3" customFormat="1" ht="18.75" customHeight="1">
      <c r="A34" s="79" t="s">
        <v>150</v>
      </c>
      <c r="B34" s="79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80"/>
      <c r="O34" s="87"/>
      <c r="P34" s="80"/>
      <c r="Q34" s="158"/>
      <c r="R34" s="107"/>
      <c r="S34" s="158"/>
      <c r="T34" s="105"/>
      <c r="U34" s="158"/>
      <c r="V34" s="105"/>
      <c r="W34" s="158"/>
      <c r="X34" s="107"/>
      <c r="Y34" s="110"/>
      <c r="Z34" s="107"/>
      <c r="AA34" s="110"/>
      <c r="AB34" s="80"/>
      <c r="AC34" s="87"/>
      <c r="AD34" s="109"/>
      <c r="AE34" s="110"/>
    </row>
    <row r="35" spans="1:31" s="3" customFormat="1" ht="20.25" customHeight="1">
      <c r="A35" s="79" t="s">
        <v>221</v>
      </c>
      <c r="B35" s="79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80"/>
      <c r="O35" s="87"/>
      <c r="P35" s="80"/>
      <c r="Q35" s="158"/>
      <c r="R35" s="107"/>
      <c r="S35" s="158"/>
      <c r="T35" s="105"/>
      <c r="U35" s="158"/>
      <c r="V35" s="105"/>
      <c r="W35" s="158"/>
      <c r="X35" s="107"/>
      <c r="Y35" s="110"/>
      <c r="Z35" s="107"/>
      <c r="AA35" s="110"/>
      <c r="AB35" s="80"/>
      <c r="AC35" s="87"/>
      <c r="AD35" s="109"/>
      <c r="AE35" s="110"/>
    </row>
    <row r="36" spans="1:31" s="3" customFormat="1" ht="17.25" customHeight="1">
      <c r="A36" s="79" t="s">
        <v>223</v>
      </c>
      <c r="B36" s="79"/>
      <c r="C36" s="158">
        <v>0</v>
      </c>
      <c r="D36" s="158">
        <v>0</v>
      </c>
      <c r="E36" s="158">
        <v>0</v>
      </c>
      <c r="F36" s="158">
        <v>0</v>
      </c>
      <c r="G36" s="158">
        <v>0</v>
      </c>
      <c r="H36" s="158">
        <v>0</v>
      </c>
      <c r="I36" s="158">
        <v>0</v>
      </c>
      <c r="J36" s="158">
        <v>0</v>
      </c>
      <c r="K36" s="158">
        <v>0</v>
      </c>
      <c r="L36" s="158">
        <v>0</v>
      </c>
      <c r="M36" s="158">
        <v>0</v>
      </c>
      <c r="N36" s="80"/>
      <c r="O36" s="87">
        <v>135921</v>
      </c>
      <c r="P36" s="80"/>
      <c r="Q36" s="158">
        <v>0</v>
      </c>
      <c r="R36" s="107"/>
      <c r="S36" s="158">
        <v>0</v>
      </c>
      <c r="T36" s="105"/>
      <c r="U36" s="158">
        <v>0</v>
      </c>
      <c r="V36" s="105"/>
      <c r="W36" s="158">
        <v>0</v>
      </c>
      <c r="X36" s="107"/>
      <c r="Y36" s="110">
        <f>SUM(Q36:X36)</f>
        <v>0</v>
      </c>
      <c r="Z36" s="107"/>
      <c r="AA36" s="110">
        <v>135921</v>
      </c>
      <c r="AB36" s="80"/>
      <c r="AC36" s="158">
        <v>0</v>
      </c>
      <c r="AD36" s="109"/>
      <c r="AE36" s="110">
        <f>SUM(AA36:AC36)</f>
        <v>135921</v>
      </c>
    </row>
    <row r="37" spans="1:31" s="3" customFormat="1" ht="18.75" customHeight="1">
      <c r="A37" s="79" t="s">
        <v>222</v>
      </c>
      <c r="B37" s="79"/>
      <c r="C37" s="157">
        <v>0</v>
      </c>
      <c r="D37" s="158">
        <v>0</v>
      </c>
      <c r="E37" s="157">
        <v>0</v>
      </c>
      <c r="F37" s="158">
        <v>0</v>
      </c>
      <c r="G37" s="157">
        <v>0</v>
      </c>
      <c r="H37" s="158">
        <v>0</v>
      </c>
      <c r="I37" s="157">
        <v>0</v>
      </c>
      <c r="J37" s="158">
        <v>0</v>
      </c>
      <c r="K37" s="157">
        <v>0</v>
      </c>
      <c r="L37" s="158">
        <v>0</v>
      </c>
      <c r="M37" s="157">
        <v>0</v>
      </c>
      <c r="N37" s="80"/>
      <c r="O37" s="157">
        <v>0</v>
      </c>
      <c r="P37" s="80"/>
      <c r="Q37" s="82">
        <v>5459897</v>
      </c>
      <c r="R37" s="107"/>
      <c r="S37" s="82">
        <v>-68865</v>
      </c>
      <c r="T37" s="105"/>
      <c r="U37" s="82">
        <v>890991</v>
      </c>
      <c r="V37" s="87"/>
      <c r="W37" s="82">
        <v>-1288904</v>
      </c>
      <c r="X37" s="107"/>
      <c r="Y37" s="96">
        <f>SUM(Q37,S37,U37,W37)</f>
        <v>4993119</v>
      </c>
      <c r="Z37" s="107"/>
      <c r="AA37" s="96">
        <f>O37+Y37</f>
        <v>4993119</v>
      </c>
      <c r="AB37" s="80"/>
      <c r="AC37" s="82">
        <v>210152</v>
      </c>
      <c r="AD37" s="80"/>
      <c r="AE37" s="96">
        <f>SUM(AA37:AC37)</f>
        <v>5203271</v>
      </c>
    </row>
    <row r="38" spans="1:31" s="4" customFormat="1" ht="20.25" customHeight="1">
      <c r="A38" s="88" t="s">
        <v>164</v>
      </c>
      <c r="B38" s="88"/>
      <c r="C38" s="97">
        <f>SUM(C33:C37)</f>
        <v>0</v>
      </c>
      <c r="D38" s="85"/>
      <c r="E38" s="97">
        <f>SUM(E33:E37)</f>
        <v>0</v>
      </c>
      <c r="F38" s="46"/>
      <c r="G38" s="97">
        <f>SUM(G33:G37)</f>
        <v>0</v>
      </c>
      <c r="H38" s="46"/>
      <c r="I38" s="97">
        <f>SUM(I33:I37)</f>
        <v>0</v>
      </c>
      <c r="J38" s="85"/>
      <c r="K38" s="97">
        <f>SUM(K33:K37)</f>
        <v>0</v>
      </c>
      <c r="L38" s="46"/>
      <c r="M38" s="97">
        <f>SUM(M33:M37)</f>
        <v>0</v>
      </c>
      <c r="N38" s="85"/>
      <c r="O38" s="97">
        <f>SUM(O33:O37)</f>
        <v>18925851</v>
      </c>
      <c r="P38" s="103"/>
      <c r="Q38" s="97">
        <f>SUM(Q33:Q37)</f>
        <v>5459897</v>
      </c>
      <c r="R38" s="103"/>
      <c r="S38" s="97">
        <f>SUM(S33:S37)</f>
        <v>-68865</v>
      </c>
      <c r="T38" s="103"/>
      <c r="U38" s="97">
        <f>SUM(U33:U37)</f>
        <v>890991</v>
      </c>
      <c r="V38" s="103"/>
      <c r="W38" s="97">
        <f>SUM(W33:W37)</f>
        <v>-1288904</v>
      </c>
      <c r="X38" s="103"/>
      <c r="Y38" s="97">
        <f>SUM(Y33:Y37)</f>
        <v>4993119</v>
      </c>
      <c r="Z38" s="103"/>
      <c r="AA38" s="97">
        <f>SUM(AA33:AA37)</f>
        <v>23918970</v>
      </c>
      <c r="AB38" s="89"/>
      <c r="AC38" s="97">
        <f>SUM(AC33:AC37)</f>
        <v>2439245</v>
      </c>
      <c r="AD38" s="89"/>
      <c r="AE38" s="97">
        <f>SUM(AE33:AE37)</f>
        <v>26358215</v>
      </c>
    </row>
    <row r="39" spans="1:31" s="83" customFormat="1" ht="21" customHeight="1">
      <c r="A39" s="79" t="s">
        <v>168</v>
      </c>
      <c r="B39" s="79"/>
      <c r="C39" s="157">
        <v>0</v>
      </c>
      <c r="D39" s="158">
        <v>0</v>
      </c>
      <c r="E39" s="157">
        <v>0</v>
      </c>
      <c r="F39" s="158">
        <v>0</v>
      </c>
      <c r="G39" s="157">
        <v>0</v>
      </c>
      <c r="H39" s="158">
        <v>0</v>
      </c>
      <c r="I39" s="157">
        <v>0</v>
      </c>
      <c r="J39" s="158">
        <v>0</v>
      </c>
      <c r="K39" s="157">
        <v>0</v>
      </c>
      <c r="L39" s="158">
        <v>0</v>
      </c>
      <c r="M39" s="157">
        <v>0</v>
      </c>
      <c r="N39" s="80"/>
      <c r="O39" s="82">
        <v>18685</v>
      </c>
      <c r="P39" s="110"/>
      <c r="Q39" s="157">
        <v>-18685</v>
      </c>
      <c r="R39" s="158">
        <v>0</v>
      </c>
      <c r="S39" s="157">
        <v>0</v>
      </c>
      <c r="T39" s="110"/>
      <c r="U39" s="157">
        <v>0</v>
      </c>
      <c r="V39" s="158">
        <v>0</v>
      </c>
      <c r="W39" s="157">
        <v>0</v>
      </c>
      <c r="X39" s="110"/>
      <c r="Y39" s="96">
        <f>SUM(Q39:X39)</f>
        <v>-18685</v>
      </c>
      <c r="Z39" s="110"/>
      <c r="AA39" s="145">
        <f>SUM(C39:X39)</f>
        <v>0</v>
      </c>
      <c r="AB39" s="107"/>
      <c r="AC39" s="157">
        <v>0</v>
      </c>
      <c r="AD39" s="107"/>
      <c r="AE39" s="145">
        <f>SUM(AA39:AC39)</f>
        <v>0</v>
      </c>
    </row>
    <row r="40" spans="1:31" ht="21" customHeight="1" thickBot="1">
      <c r="A40" s="169" t="s">
        <v>174</v>
      </c>
      <c r="B40" s="169"/>
      <c r="C40" s="90">
        <f>C14+C31+C38+C39</f>
        <v>7742942</v>
      </c>
      <c r="D40" s="91"/>
      <c r="E40" s="90">
        <f>E14+E31+E38+E39</f>
        <v>-1135146</v>
      </c>
      <c r="F40" s="91"/>
      <c r="G40" s="90">
        <f>G14+G31+G38+G39</f>
        <v>36462883</v>
      </c>
      <c r="H40" s="91"/>
      <c r="I40" s="159">
        <f>I14+I31+I38+I39</f>
        <v>3470021</v>
      </c>
      <c r="J40" s="91"/>
      <c r="K40" s="90">
        <f>K14+K31+K38+K39</f>
        <v>820666</v>
      </c>
      <c r="L40" s="91"/>
      <c r="M40" s="159">
        <f>M14+M31+M38+M39</f>
        <v>0</v>
      </c>
      <c r="N40" s="91"/>
      <c r="O40" s="90">
        <f>O14+O31+O38+O39</f>
        <v>52770259</v>
      </c>
      <c r="P40" s="91"/>
      <c r="Q40" s="90">
        <f>Q14+Q31+Q38+Q39</f>
        <v>7855428</v>
      </c>
      <c r="R40" s="91"/>
      <c r="S40" s="90">
        <f>S14+S31+S38+S39</f>
        <v>215944</v>
      </c>
      <c r="T40" s="91"/>
      <c r="U40" s="90">
        <f>U14+U31+U38+U39</f>
        <v>777227</v>
      </c>
      <c r="V40" s="91"/>
      <c r="W40" s="90">
        <f>W14+W31+W38+W39</f>
        <v>-4458413</v>
      </c>
      <c r="X40" s="102"/>
      <c r="Y40" s="90">
        <f>Y14+Y31+Y38+Y39</f>
        <v>4390186</v>
      </c>
      <c r="Z40" s="102"/>
      <c r="AA40" s="90">
        <f>C40+E40+G40+K40+M40+O40+Y40+I40</f>
        <v>104521811</v>
      </c>
      <c r="AB40" s="102"/>
      <c r="AC40" s="90">
        <f>AC38+AC31+AC14</f>
        <v>16258989</v>
      </c>
      <c r="AD40" s="102"/>
      <c r="AE40" s="90">
        <f>AA40+AC40</f>
        <v>120780800</v>
      </c>
    </row>
    <row r="41" ht="21" customHeight="1" thickTop="1"/>
  </sheetData>
  <sheetProtection/>
  <mergeCells count="3">
    <mergeCell ref="C5:AE5"/>
    <mergeCell ref="Q6:Y6"/>
    <mergeCell ref="C12:AE12"/>
  </mergeCells>
  <printOptions/>
  <pageMargins left="0.7" right="0.4" top="0.48" bottom="0.3" header="0.5" footer="0.3"/>
  <pageSetup firstPageNumber="10" useFirstPageNumber="1" fitToHeight="2" horizontalDpi="600" verticalDpi="600" orientation="landscape" paperSize="9" scale="60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G38"/>
  <sheetViews>
    <sheetView zoomScale="70" zoomScaleNormal="70" zoomScaleSheetLayoutView="90" zoomScalePageLayoutView="0" workbookViewId="0" topLeftCell="A1">
      <selection activeCell="A1" sqref="A1:AG38"/>
    </sheetView>
  </sheetViews>
  <sheetFormatPr defaultColWidth="9.140625" defaultRowHeight="21" customHeight="1"/>
  <cols>
    <col min="1" max="1" width="34.8515625" style="62" customWidth="1"/>
    <col min="2" max="2" width="0.85546875" style="62" customWidth="1"/>
    <col min="3" max="3" width="12.8515625" style="62" customWidth="1"/>
    <col min="4" max="4" width="0.71875" style="62" customWidth="1"/>
    <col min="5" max="5" width="12.00390625" style="62" customWidth="1"/>
    <col min="6" max="6" width="0.71875" style="62" customWidth="1"/>
    <col min="7" max="7" width="13.7109375" style="62" customWidth="1"/>
    <col min="8" max="8" width="0.9921875" style="62" customWidth="1"/>
    <col min="9" max="9" width="13.7109375" style="62" customWidth="1"/>
    <col min="10" max="10" width="0.85546875" style="62" customWidth="1"/>
    <col min="11" max="11" width="13.7109375" style="62" customWidth="1"/>
    <col min="12" max="12" width="0.85546875" style="62" customWidth="1"/>
    <col min="13" max="13" width="12.57421875" style="62" customWidth="1"/>
    <col min="14" max="14" width="0.85546875" style="62" customWidth="1"/>
    <col min="15" max="15" width="12.57421875" style="62" customWidth="1"/>
    <col min="16" max="16" width="0.85546875" style="62" customWidth="1"/>
    <col min="17" max="17" width="12.57421875" style="62" customWidth="1"/>
    <col min="18" max="18" width="0.85546875" style="62" customWidth="1"/>
    <col min="19" max="19" width="13.7109375" style="62" customWidth="1"/>
    <col min="20" max="20" width="0.71875" style="62" customWidth="1"/>
    <col min="21" max="21" width="13.7109375" style="62" customWidth="1"/>
    <col min="22" max="22" width="0.71875" style="62" customWidth="1"/>
    <col min="23" max="23" width="13.7109375" style="62" customWidth="1"/>
    <col min="24" max="24" width="0.71875" style="62" customWidth="1"/>
    <col min="25" max="25" width="13.7109375" style="62" customWidth="1"/>
    <col min="26" max="26" width="0.5625" style="62" customWidth="1"/>
    <col min="27" max="27" width="13.7109375" style="62" customWidth="1"/>
    <col min="28" max="28" width="0.71875" style="62" customWidth="1"/>
    <col min="29" max="29" width="12.7109375" style="62" customWidth="1"/>
    <col min="30" max="30" width="0.5625" style="62" customWidth="1"/>
    <col min="31" max="31" width="13.7109375" style="62" customWidth="1"/>
    <col min="32" max="32" width="0.5625" style="62" customWidth="1"/>
    <col min="33" max="33" width="12.57421875" style="62" customWidth="1"/>
    <col min="34" max="16384" width="9.00390625" style="62" customWidth="1"/>
  </cols>
  <sheetData>
    <row r="1" spans="1:32" ht="24.75" customHeight="1">
      <c r="A1" s="59" t="s">
        <v>45</v>
      </c>
      <c r="B1" s="59"/>
      <c r="C1" s="60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0"/>
      <c r="T1" s="61"/>
      <c r="U1" s="60"/>
      <c r="V1" s="61"/>
      <c r="W1" s="60"/>
      <c r="X1" s="61"/>
      <c r="Y1" s="60"/>
      <c r="Z1" s="60"/>
      <c r="AA1" s="60"/>
      <c r="AB1" s="60"/>
      <c r="AC1" s="61"/>
      <c r="AD1" s="61"/>
      <c r="AE1" s="60"/>
      <c r="AF1" s="61"/>
    </row>
    <row r="2" spans="1:32" ht="24.75" customHeight="1">
      <c r="A2" s="59" t="s">
        <v>129</v>
      </c>
      <c r="B2" s="59"/>
      <c r="C2" s="60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0"/>
      <c r="T2" s="61"/>
      <c r="U2" s="60"/>
      <c r="V2" s="61"/>
      <c r="W2" s="60"/>
      <c r="X2" s="61"/>
      <c r="Y2" s="60"/>
      <c r="Z2" s="60"/>
      <c r="AA2" s="60"/>
      <c r="AB2" s="60"/>
      <c r="AC2" s="61"/>
      <c r="AD2" s="61"/>
      <c r="AE2" s="60"/>
      <c r="AF2" s="61"/>
    </row>
    <row r="3" spans="1:33" ht="23.25" customHeight="1">
      <c r="A3" s="59"/>
      <c r="B3" s="59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6" t="s">
        <v>118</v>
      </c>
    </row>
    <row r="4" spans="1:33" ht="23.25" customHeight="1">
      <c r="A4" s="59"/>
      <c r="B4" s="59"/>
      <c r="C4" s="260" t="s">
        <v>46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</row>
    <row r="5" spans="1:33" ht="21.75" customHeight="1">
      <c r="A5" s="212"/>
      <c r="B5" s="212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58" t="s">
        <v>128</v>
      </c>
      <c r="T5" s="258"/>
      <c r="U5" s="258"/>
      <c r="V5" s="258"/>
      <c r="W5" s="258"/>
      <c r="X5" s="258"/>
      <c r="Y5" s="258"/>
      <c r="Z5" s="258"/>
      <c r="AA5" s="258"/>
      <c r="AB5" s="213"/>
      <c r="AC5" s="213"/>
      <c r="AD5" s="213"/>
      <c r="AE5" s="213"/>
      <c r="AF5" s="213"/>
      <c r="AG5" s="213"/>
    </row>
    <row r="6" spans="1:33" ht="21.75" customHeight="1">
      <c r="A6" s="212"/>
      <c r="B6" s="212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165"/>
      <c r="T6" s="165"/>
      <c r="U6" s="165"/>
      <c r="V6" s="165"/>
      <c r="W6" s="165"/>
      <c r="X6" s="165"/>
      <c r="Y6" s="165"/>
      <c r="Z6" s="165"/>
      <c r="AA6" s="165"/>
      <c r="AB6" s="213"/>
      <c r="AC6" s="213"/>
      <c r="AD6" s="213"/>
      <c r="AE6" s="213"/>
      <c r="AF6" s="213"/>
      <c r="AG6" s="213"/>
    </row>
    <row r="7" spans="1:33" ht="21.75" customHeight="1">
      <c r="A7" s="214"/>
      <c r="B7" s="214"/>
      <c r="C7" s="67"/>
      <c r="D7" s="3"/>
      <c r="E7" s="3"/>
      <c r="F7" s="3"/>
      <c r="G7" s="68"/>
      <c r="H7" s="68"/>
      <c r="I7" s="68"/>
      <c r="J7" s="68"/>
      <c r="K7" s="68" t="s">
        <v>270</v>
      </c>
      <c r="L7" s="68"/>
      <c r="M7" s="68"/>
      <c r="N7" s="68"/>
      <c r="O7" s="68"/>
      <c r="P7" s="68"/>
      <c r="Q7" s="68"/>
      <c r="R7" s="68"/>
      <c r="S7" s="26"/>
      <c r="T7" s="68"/>
      <c r="U7" s="68"/>
      <c r="V7" s="26"/>
      <c r="W7" s="68" t="s">
        <v>40</v>
      </c>
      <c r="X7" s="68"/>
      <c r="Y7" s="68"/>
      <c r="Z7" s="68"/>
      <c r="AA7" s="67" t="s">
        <v>130</v>
      </c>
      <c r="AB7" s="69"/>
      <c r="AC7" s="25"/>
      <c r="AD7" s="68"/>
      <c r="AE7" s="68" t="s">
        <v>25</v>
      </c>
      <c r="AF7" s="26"/>
      <c r="AG7" s="24"/>
    </row>
    <row r="8" spans="1:33" ht="21.75" customHeight="1">
      <c r="A8" s="214"/>
      <c r="B8" s="214"/>
      <c r="C8" s="67" t="s">
        <v>17</v>
      </c>
      <c r="D8" s="3"/>
      <c r="E8" s="3"/>
      <c r="F8" s="3"/>
      <c r="G8" s="68"/>
      <c r="H8" s="68"/>
      <c r="I8" s="68"/>
      <c r="J8" s="68"/>
      <c r="K8" s="68" t="s">
        <v>40</v>
      </c>
      <c r="L8" s="68"/>
      <c r="M8" s="68"/>
      <c r="N8" s="68"/>
      <c r="O8" s="68"/>
      <c r="P8" s="68"/>
      <c r="Q8" s="1" t="s">
        <v>51</v>
      </c>
      <c r="R8" s="68"/>
      <c r="S8" s="26" t="s">
        <v>86</v>
      </c>
      <c r="T8" s="68"/>
      <c r="U8" s="68" t="s">
        <v>41</v>
      </c>
      <c r="V8" s="26"/>
      <c r="W8" s="26" t="s">
        <v>88</v>
      </c>
      <c r="X8" s="68"/>
      <c r="Y8" s="68" t="s">
        <v>86</v>
      </c>
      <c r="Z8" s="68"/>
      <c r="AA8" s="67" t="s">
        <v>131</v>
      </c>
      <c r="AB8" s="69"/>
      <c r="AC8" s="25" t="s">
        <v>72</v>
      </c>
      <c r="AD8" s="68"/>
      <c r="AE8" s="68" t="s">
        <v>132</v>
      </c>
      <c r="AF8" s="26"/>
      <c r="AG8" s="24"/>
    </row>
    <row r="9" spans="1:33" ht="21.75" customHeight="1">
      <c r="A9" s="214"/>
      <c r="B9" s="214"/>
      <c r="C9" s="70" t="s">
        <v>61</v>
      </c>
      <c r="D9" s="68"/>
      <c r="E9" s="68" t="s">
        <v>76</v>
      </c>
      <c r="F9" s="68"/>
      <c r="G9" s="68" t="s">
        <v>24</v>
      </c>
      <c r="H9" s="68"/>
      <c r="I9" s="68"/>
      <c r="J9" s="68"/>
      <c r="K9" s="68" t="s">
        <v>271</v>
      </c>
      <c r="L9" s="68"/>
      <c r="M9" s="68" t="s">
        <v>90</v>
      </c>
      <c r="N9" s="68"/>
      <c r="O9" s="68" t="s">
        <v>98</v>
      </c>
      <c r="P9" s="68"/>
      <c r="Q9" s="68" t="s">
        <v>33</v>
      </c>
      <c r="R9" s="68"/>
      <c r="S9" s="26" t="s">
        <v>54</v>
      </c>
      <c r="T9" s="68"/>
      <c r="U9" s="68" t="s">
        <v>57</v>
      </c>
      <c r="V9" s="26"/>
      <c r="W9" s="26" t="s">
        <v>89</v>
      </c>
      <c r="X9" s="68"/>
      <c r="Y9" s="68" t="s">
        <v>39</v>
      </c>
      <c r="Z9" s="68"/>
      <c r="AA9" s="68" t="s">
        <v>133</v>
      </c>
      <c r="AB9" s="68"/>
      <c r="AC9" s="26" t="s">
        <v>26</v>
      </c>
      <c r="AD9" s="68"/>
      <c r="AE9" s="68" t="s">
        <v>134</v>
      </c>
      <c r="AF9" s="26"/>
      <c r="AG9" s="68" t="s">
        <v>72</v>
      </c>
    </row>
    <row r="10" spans="1:33" ht="21.75" customHeight="1">
      <c r="A10" s="215"/>
      <c r="B10" s="71"/>
      <c r="C10" s="72" t="s">
        <v>135</v>
      </c>
      <c r="D10" s="68"/>
      <c r="E10" s="73" t="s">
        <v>136</v>
      </c>
      <c r="F10" s="68"/>
      <c r="G10" s="73" t="s">
        <v>85</v>
      </c>
      <c r="H10" s="68"/>
      <c r="I10" s="36" t="s">
        <v>175</v>
      </c>
      <c r="J10" s="68"/>
      <c r="K10" s="73" t="s">
        <v>272</v>
      </c>
      <c r="L10" s="68"/>
      <c r="M10" s="73" t="s">
        <v>74</v>
      </c>
      <c r="N10" s="68"/>
      <c r="O10" s="74" t="s">
        <v>81</v>
      </c>
      <c r="P10" s="68"/>
      <c r="Q10" s="73" t="s">
        <v>56</v>
      </c>
      <c r="R10" s="68"/>
      <c r="S10" s="27" t="s">
        <v>0</v>
      </c>
      <c r="T10" s="68"/>
      <c r="U10" s="73" t="s">
        <v>55</v>
      </c>
      <c r="V10" s="26"/>
      <c r="W10" s="36" t="s">
        <v>125</v>
      </c>
      <c r="X10" s="68"/>
      <c r="Y10" s="73" t="s">
        <v>137</v>
      </c>
      <c r="Z10" s="68"/>
      <c r="AA10" s="73" t="s">
        <v>16</v>
      </c>
      <c r="AB10" s="68"/>
      <c r="AC10" s="27" t="s">
        <v>91</v>
      </c>
      <c r="AD10" s="68"/>
      <c r="AE10" s="73" t="s">
        <v>138</v>
      </c>
      <c r="AF10" s="26"/>
      <c r="AG10" s="73" t="s">
        <v>26</v>
      </c>
    </row>
    <row r="11" spans="1:33" ht="3.75" customHeight="1">
      <c r="A11" s="215"/>
      <c r="B11" s="215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175"/>
      <c r="T11" s="175"/>
      <c r="U11" s="175"/>
      <c r="V11" s="175"/>
      <c r="W11" s="175"/>
      <c r="X11" s="175"/>
      <c r="Y11" s="175"/>
      <c r="Z11" s="175"/>
      <c r="AA11" s="175"/>
      <c r="AB11" s="71"/>
      <c r="AC11" s="71"/>
      <c r="AD11" s="71"/>
      <c r="AE11" s="71"/>
      <c r="AF11" s="71"/>
      <c r="AG11" s="71"/>
    </row>
    <row r="12" spans="1:2" ht="21.75" customHeight="1">
      <c r="A12" s="169" t="s">
        <v>289</v>
      </c>
      <c r="B12" s="169"/>
    </row>
    <row r="13" spans="1:33" s="77" customFormat="1" ht="21.75" customHeight="1">
      <c r="A13" s="169" t="s">
        <v>236</v>
      </c>
      <c r="B13" s="169"/>
      <c r="C13" s="30">
        <v>7742942</v>
      </c>
      <c r="D13" s="30"/>
      <c r="E13" s="30">
        <v>-1135146</v>
      </c>
      <c r="F13" s="30"/>
      <c r="G13" s="30">
        <v>36462883</v>
      </c>
      <c r="H13" s="30"/>
      <c r="I13" s="231">
        <v>3470021</v>
      </c>
      <c r="J13" s="30"/>
      <c r="K13" s="231">
        <v>0</v>
      </c>
      <c r="L13" s="30"/>
      <c r="M13" s="30">
        <v>820666</v>
      </c>
      <c r="N13" s="30"/>
      <c r="O13" s="231">
        <v>0</v>
      </c>
      <c r="P13" s="30"/>
      <c r="Q13" s="30">
        <v>52770259</v>
      </c>
      <c r="R13" s="30"/>
      <c r="S13" s="30">
        <v>7855428</v>
      </c>
      <c r="T13" s="30"/>
      <c r="U13" s="30">
        <v>215944</v>
      </c>
      <c r="V13" s="30"/>
      <c r="W13" s="30">
        <v>777227</v>
      </c>
      <c r="X13" s="30"/>
      <c r="Y13" s="30">
        <v>-4458413</v>
      </c>
      <c r="Z13" s="30"/>
      <c r="AA13" s="30">
        <f>SUM(S13:Y13)</f>
        <v>4390186</v>
      </c>
      <c r="AB13" s="30"/>
      <c r="AC13" s="30">
        <f>SUM(C13:Y13)</f>
        <v>104521811</v>
      </c>
      <c r="AD13" s="30"/>
      <c r="AE13" s="30">
        <v>16258989</v>
      </c>
      <c r="AG13" s="30">
        <f>AC13+AE13</f>
        <v>120780800</v>
      </c>
    </row>
    <row r="14" spans="1:33" s="77" customFormat="1" ht="21.75" customHeight="1">
      <c r="A14" s="77" t="s">
        <v>151</v>
      </c>
      <c r="B14" s="16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75"/>
      <c r="AD14" s="30"/>
      <c r="AE14" s="30"/>
      <c r="AF14" s="30"/>
      <c r="AG14" s="30"/>
    </row>
    <row r="15" spans="1:33" s="77" customFormat="1" ht="21.75" customHeight="1">
      <c r="A15" s="77" t="s">
        <v>141</v>
      </c>
      <c r="B15" s="16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75"/>
      <c r="AD15" s="30"/>
      <c r="AE15" s="30"/>
      <c r="AF15" s="30"/>
      <c r="AG15" s="30"/>
    </row>
    <row r="16" spans="1:33" s="77" customFormat="1" ht="21.75" customHeight="1">
      <c r="A16" s="219" t="s">
        <v>176</v>
      </c>
      <c r="B16" s="16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75"/>
      <c r="AD16" s="30"/>
      <c r="AE16" s="30"/>
      <c r="AF16" s="30"/>
      <c r="AG16" s="30"/>
    </row>
    <row r="17" spans="1:33" s="77" customFormat="1" ht="21.75" customHeight="1">
      <c r="A17" s="219" t="s">
        <v>177</v>
      </c>
      <c r="B17" s="16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31"/>
      <c r="T17" s="30"/>
      <c r="U17" s="30"/>
      <c r="V17" s="30"/>
      <c r="W17" s="30"/>
      <c r="X17" s="30"/>
      <c r="Y17" s="30"/>
      <c r="Z17" s="30"/>
      <c r="AA17" s="30"/>
      <c r="AB17" s="30"/>
      <c r="AC17" s="75"/>
      <c r="AD17" s="30"/>
      <c r="AE17" s="30"/>
      <c r="AF17" s="30"/>
      <c r="AG17" s="30"/>
    </row>
    <row r="18" spans="1:33" s="83" customFormat="1" ht="22.5" customHeight="1">
      <c r="A18" s="79" t="s">
        <v>269</v>
      </c>
      <c r="B18" s="79"/>
      <c r="C18" s="223">
        <v>0</v>
      </c>
      <c r="D18" s="221"/>
      <c r="E18" s="223">
        <v>0</v>
      </c>
      <c r="F18" s="222"/>
      <c r="G18" s="223">
        <v>0</v>
      </c>
      <c r="H18" s="217"/>
      <c r="I18" s="223">
        <v>0</v>
      </c>
      <c r="J18" s="221"/>
      <c r="K18" s="223">
        <v>0</v>
      </c>
      <c r="L18" s="222"/>
      <c r="M18" s="223">
        <v>0</v>
      </c>
      <c r="N18" s="222"/>
      <c r="O18" s="223">
        <v>0</v>
      </c>
      <c r="P18" s="221"/>
      <c r="Q18" s="223">
        <v>-5541091</v>
      </c>
      <c r="R18" s="221"/>
      <c r="S18" s="223">
        <v>0</v>
      </c>
      <c r="T18" s="221"/>
      <c r="U18" s="223">
        <v>0</v>
      </c>
      <c r="V18" s="216"/>
      <c r="W18" s="223">
        <v>0</v>
      </c>
      <c r="X18" s="216"/>
      <c r="Y18" s="223">
        <v>0</v>
      </c>
      <c r="Z18" s="221"/>
      <c r="AA18" s="217">
        <f>SUM(S18:Z18)</f>
        <v>0</v>
      </c>
      <c r="AB18" s="222"/>
      <c r="AC18" s="217">
        <f>SUM(C18:Q18)+AA18</f>
        <v>-5541091</v>
      </c>
      <c r="AD18" s="99"/>
      <c r="AE18" s="220">
        <v>-1338833</v>
      </c>
      <c r="AF18" s="99"/>
      <c r="AG18" s="217">
        <f>SUM(AC18:AE18)</f>
        <v>-6879924</v>
      </c>
    </row>
    <row r="19" spans="1:33" s="4" customFormat="1" ht="22.5" customHeight="1">
      <c r="A19" s="219" t="s">
        <v>179</v>
      </c>
      <c r="B19" s="88"/>
      <c r="C19" s="224"/>
      <c r="D19" s="225"/>
      <c r="E19" s="224"/>
      <c r="F19" s="226"/>
      <c r="G19" s="224"/>
      <c r="H19" s="226"/>
      <c r="I19" s="224"/>
      <c r="J19" s="225"/>
      <c r="K19" s="224"/>
      <c r="L19" s="226"/>
      <c r="M19" s="224"/>
      <c r="N19" s="226"/>
      <c r="O19" s="224"/>
      <c r="P19" s="225"/>
      <c r="Q19" s="224"/>
      <c r="R19" s="225"/>
      <c r="S19" s="224"/>
      <c r="T19" s="225"/>
      <c r="U19" s="224"/>
      <c r="V19" s="218"/>
      <c r="W19" s="224"/>
      <c r="X19" s="218"/>
      <c r="Y19" s="224"/>
      <c r="Z19" s="225"/>
      <c r="AA19" s="224"/>
      <c r="AB19" s="226"/>
      <c r="AC19" s="224"/>
      <c r="AD19" s="101"/>
      <c r="AE19" s="227"/>
      <c r="AF19" s="101"/>
      <c r="AG19" s="228"/>
    </row>
    <row r="20" spans="1:33" s="4" customFormat="1" ht="22.5" customHeight="1">
      <c r="A20" s="219" t="s">
        <v>177</v>
      </c>
      <c r="B20" s="88"/>
      <c r="C20" s="229">
        <f>SUM(C18:C19)</f>
        <v>0</v>
      </c>
      <c r="D20" s="225"/>
      <c r="E20" s="229">
        <f>SUM(E18:E19)</f>
        <v>0</v>
      </c>
      <c r="F20" s="226"/>
      <c r="G20" s="229">
        <f>SUM(G18:G19)</f>
        <v>0</v>
      </c>
      <c r="H20" s="231"/>
      <c r="I20" s="229">
        <f>SUM(I18:I19)</f>
        <v>0</v>
      </c>
      <c r="J20" s="225"/>
      <c r="K20" s="229">
        <f>SUM(K18:K19)</f>
        <v>0</v>
      </c>
      <c r="L20" s="226"/>
      <c r="M20" s="229">
        <f>SUM(M18:M19)</f>
        <v>0</v>
      </c>
      <c r="N20" s="226"/>
      <c r="O20" s="229">
        <f>SUM(O18:O19)</f>
        <v>0</v>
      </c>
      <c r="P20" s="225"/>
      <c r="Q20" s="229">
        <f>SUM(Q18:Q19)</f>
        <v>-5541091</v>
      </c>
      <c r="R20" s="225"/>
      <c r="S20" s="229">
        <f>SUM(S18:S19)</f>
        <v>0</v>
      </c>
      <c r="T20" s="225"/>
      <c r="U20" s="229">
        <f>SUM(U18:U19)</f>
        <v>0</v>
      </c>
      <c r="V20" s="218"/>
      <c r="W20" s="229">
        <f>SUM(W18:W19)</f>
        <v>0</v>
      </c>
      <c r="X20" s="218"/>
      <c r="Y20" s="229">
        <f>SUM(Y18:Y19)</f>
        <v>0</v>
      </c>
      <c r="Z20" s="225"/>
      <c r="AA20" s="229">
        <f>SUM(AA18:AA19)</f>
        <v>0</v>
      </c>
      <c r="AB20" s="226"/>
      <c r="AC20" s="229">
        <f>SUM(AC18:AC19)</f>
        <v>-5541091</v>
      </c>
      <c r="AD20" s="101"/>
      <c r="AE20" s="229">
        <f>SUM(AE18:AE19)</f>
        <v>-1338833</v>
      </c>
      <c r="AF20" s="101"/>
      <c r="AG20" s="229">
        <f>SUM(AG18:AG19)</f>
        <v>-6879924</v>
      </c>
    </row>
    <row r="21" spans="1:33" s="4" customFormat="1" ht="22.5" customHeight="1">
      <c r="A21" s="170" t="s">
        <v>144</v>
      </c>
      <c r="B21" s="88"/>
      <c r="C21" s="226"/>
      <c r="D21" s="225"/>
      <c r="E21" s="226"/>
      <c r="F21" s="226"/>
      <c r="G21" s="226"/>
      <c r="H21" s="226"/>
      <c r="I21" s="226"/>
      <c r="J21" s="225"/>
      <c r="K21" s="226"/>
      <c r="L21" s="226"/>
      <c r="M21" s="226"/>
      <c r="N21" s="226"/>
      <c r="O21" s="226"/>
      <c r="P21" s="225"/>
      <c r="Q21" s="226"/>
      <c r="R21" s="225"/>
      <c r="S21" s="226"/>
      <c r="T21" s="225"/>
      <c r="U21" s="226"/>
      <c r="V21" s="218"/>
      <c r="W21" s="226"/>
      <c r="X21" s="218"/>
      <c r="Y21" s="226"/>
      <c r="Z21" s="225"/>
      <c r="AA21" s="226"/>
      <c r="AB21" s="226"/>
      <c r="AC21" s="226"/>
      <c r="AD21" s="101"/>
      <c r="AE21" s="230"/>
      <c r="AF21" s="101"/>
      <c r="AG21" s="91"/>
    </row>
    <row r="22" spans="1:33" s="4" customFormat="1" ht="22.5" customHeight="1">
      <c r="A22" s="170" t="s">
        <v>145</v>
      </c>
      <c r="B22" s="88"/>
      <c r="C22" s="226"/>
      <c r="D22" s="225"/>
      <c r="E22" s="226"/>
      <c r="F22" s="226"/>
      <c r="G22" s="226"/>
      <c r="H22" s="226"/>
      <c r="I22" s="226"/>
      <c r="J22" s="225"/>
      <c r="K22" s="226"/>
      <c r="L22" s="226"/>
      <c r="M22" s="226"/>
      <c r="N22" s="226"/>
      <c r="O22" s="226"/>
      <c r="P22" s="225"/>
      <c r="Q22" s="226"/>
      <c r="R22" s="225"/>
      <c r="S22" s="226"/>
      <c r="T22" s="225"/>
      <c r="U22" s="226"/>
      <c r="V22" s="218"/>
      <c r="W22" s="226"/>
      <c r="X22" s="218"/>
      <c r="Y22" s="226"/>
      <c r="Z22" s="225"/>
      <c r="AA22" s="226"/>
      <c r="AB22" s="226"/>
      <c r="AC22" s="226"/>
      <c r="AD22" s="101"/>
      <c r="AE22" s="230"/>
      <c r="AF22" s="101"/>
      <c r="AG22" s="91"/>
    </row>
    <row r="23" spans="1:33" s="4" customFormat="1" ht="22.5" customHeight="1">
      <c r="A23" s="79" t="s">
        <v>312</v>
      </c>
      <c r="B23" s="88"/>
      <c r="C23" s="226"/>
      <c r="D23" s="225"/>
      <c r="E23" s="226"/>
      <c r="F23" s="226"/>
      <c r="G23" s="226"/>
      <c r="H23" s="226"/>
      <c r="I23" s="226"/>
      <c r="J23" s="225"/>
      <c r="K23" s="226"/>
      <c r="L23" s="226"/>
      <c r="M23" s="226"/>
      <c r="N23" s="226"/>
      <c r="O23" s="226"/>
      <c r="P23" s="225"/>
      <c r="Q23" s="226"/>
      <c r="R23" s="225"/>
      <c r="S23" s="226"/>
      <c r="T23" s="225"/>
      <c r="U23" s="226"/>
      <c r="V23" s="218"/>
      <c r="W23" s="226"/>
      <c r="X23" s="218"/>
      <c r="Y23" s="226"/>
      <c r="Z23" s="225"/>
      <c r="AA23" s="226"/>
      <c r="AB23" s="226"/>
      <c r="AC23" s="226"/>
      <c r="AD23" s="101"/>
      <c r="AE23" s="230"/>
      <c r="AF23" s="101"/>
      <c r="AG23" s="91"/>
    </row>
    <row r="24" spans="1:33" s="4" customFormat="1" ht="22.5" customHeight="1">
      <c r="A24" s="79" t="s">
        <v>263</v>
      </c>
      <c r="B24" s="88"/>
      <c r="C24" s="217">
        <v>0</v>
      </c>
      <c r="D24" s="222"/>
      <c r="E24" s="217">
        <v>0</v>
      </c>
      <c r="F24" s="222"/>
      <c r="G24" s="217">
        <v>0</v>
      </c>
      <c r="H24" s="217"/>
      <c r="I24" s="217">
        <v>0</v>
      </c>
      <c r="J24" s="217"/>
      <c r="K24" s="217">
        <v>0</v>
      </c>
      <c r="L24" s="217"/>
      <c r="M24" s="217">
        <v>0</v>
      </c>
      <c r="N24" s="217"/>
      <c r="O24" s="217">
        <v>0</v>
      </c>
      <c r="P24" s="225"/>
      <c r="Q24" s="217">
        <v>0</v>
      </c>
      <c r="R24" s="225"/>
      <c r="S24" s="217">
        <v>0</v>
      </c>
      <c r="T24" s="217"/>
      <c r="U24" s="217">
        <v>0</v>
      </c>
      <c r="V24" s="217"/>
      <c r="W24" s="217">
        <v>0</v>
      </c>
      <c r="X24" s="217"/>
      <c r="Y24" s="217">
        <v>0</v>
      </c>
      <c r="Z24" s="217"/>
      <c r="AA24" s="217">
        <f>SUM(S24:Y24)</f>
        <v>0</v>
      </c>
      <c r="AB24" s="226"/>
      <c r="AC24" s="217">
        <f>SUM(U24:AA24)</f>
        <v>0</v>
      </c>
      <c r="AD24" s="101"/>
      <c r="AE24" s="217">
        <v>771805</v>
      </c>
      <c r="AF24" s="101"/>
      <c r="AG24" s="217">
        <f>SUM(AC24:AE24)</f>
        <v>771805</v>
      </c>
    </row>
    <row r="25" spans="1:33" s="83" customFormat="1" ht="22.5" customHeight="1">
      <c r="A25" s="79" t="s">
        <v>273</v>
      </c>
      <c r="B25" s="79"/>
      <c r="C25" s="217">
        <v>0</v>
      </c>
      <c r="D25" s="221"/>
      <c r="E25" s="217">
        <v>0</v>
      </c>
      <c r="F25" s="217"/>
      <c r="G25" s="217">
        <v>0</v>
      </c>
      <c r="H25" s="217"/>
      <c r="I25" s="217">
        <v>0</v>
      </c>
      <c r="J25" s="217"/>
      <c r="K25" s="217">
        <v>102544</v>
      </c>
      <c r="L25" s="217"/>
      <c r="M25" s="217">
        <v>0</v>
      </c>
      <c r="N25" s="217"/>
      <c r="O25" s="217">
        <v>0</v>
      </c>
      <c r="P25" s="217"/>
      <c r="Q25" s="217">
        <v>0</v>
      </c>
      <c r="R25" s="217"/>
      <c r="S25" s="217">
        <v>0</v>
      </c>
      <c r="T25" s="217"/>
      <c r="U25" s="217">
        <v>0</v>
      </c>
      <c r="V25" s="217"/>
      <c r="W25" s="217">
        <v>0</v>
      </c>
      <c r="X25" s="217"/>
      <c r="Y25" s="217">
        <v>0</v>
      </c>
      <c r="Z25" s="217"/>
      <c r="AA25" s="217">
        <f>SUM(S25:Z25)</f>
        <v>0</v>
      </c>
      <c r="AB25" s="217"/>
      <c r="AC25" s="217">
        <f>SUM(C25:Q25)+AA25</f>
        <v>102544</v>
      </c>
      <c r="AD25" s="217"/>
      <c r="AE25" s="217">
        <v>490086</v>
      </c>
      <c r="AF25" s="217"/>
      <c r="AG25" s="217">
        <f>SUM(AC25:AE25)</f>
        <v>592630</v>
      </c>
    </row>
    <row r="26" spans="1:33" s="4" customFormat="1" ht="22.5" customHeight="1">
      <c r="A26" s="171" t="s">
        <v>147</v>
      </c>
      <c r="B26" s="88"/>
      <c r="C26" s="224"/>
      <c r="D26" s="85"/>
      <c r="E26" s="224"/>
      <c r="F26" s="226"/>
      <c r="G26" s="224"/>
      <c r="H26" s="226"/>
      <c r="I26" s="224"/>
      <c r="J26" s="85"/>
      <c r="K26" s="224"/>
      <c r="L26" s="226"/>
      <c r="M26" s="224"/>
      <c r="N26" s="226"/>
      <c r="O26" s="224"/>
      <c r="P26" s="85"/>
      <c r="Q26" s="224"/>
      <c r="R26" s="85"/>
      <c r="S26" s="224"/>
      <c r="T26" s="85"/>
      <c r="U26" s="224"/>
      <c r="V26" s="81"/>
      <c r="W26" s="224"/>
      <c r="X26" s="81"/>
      <c r="Y26" s="224"/>
      <c r="Z26" s="85"/>
      <c r="AA26" s="224"/>
      <c r="AB26" s="85"/>
      <c r="AC26" s="224"/>
      <c r="AD26" s="85"/>
      <c r="AE26" s="228"/>
      <c r="AF26" s="85"/>
      <c r="AG26" s="228"/>
    </row>
    <row r="27" spans="1:33" s="4" customFormat="1" ht="22.5" customHeight="1">
      <c r="A27" s="171" t="s">
        <v>145</v>
      </c>
      <c r="B27" s="88"/>
      <c r="C27" s="229">
        <f>SUM(C25:C25)</f>
        <v>0</v>
      </c>
      <c r="D27" s="225"/>
      <c r="E27" s="229">
        <f>SUM(E25:E25)</f>
        <v>0</v>
      </c>
      <c r="F27" s="226"/>
      <c r="G27" s="229">
        <f>SUM(G25:G25)</f>
        <v>0</v>
      </c>
      <c r="H27" s="231"/>
      <c r="I27" s="229">
        <f>SUM(I25:I25)</f>
        <v>0</v>
      </c>
      <c r="J27" s="225"/>
      <c r="K27" s="229">
        <f>SUM(K25:K25)</f>
        <v>102544</v>
      </c>
      <c r="L27" s="226"/>
      <c r="M27" s="229">
        <f>SUM(M25:M25)</f>
        <v>0</v>
      </c>
      <c r="N27" s="226"/>
      <c r="O27" s="229">
        <f>SUM(O25:O25)</f>
        <v>0</v>
      </c>
      <c r="P27" s="225"/>
      <c r="Q27" s="229">
        <f>SUM(Q25:Q25)</f>
        <v>0</v>
      </c>
      <c r="R27" s="225"/>
      <c r="S27" s="229">
        <f>SUM(S25:S25)</f>
        <v>0</v>
      </c>
      <c r="T27" s="225"/>
      <c r="U27" s="229">
        <f>SUM(U25:U25)</f>
        <v>0</v>
      </c>
      <c r="V27" s="218"/>
      <c r="W27" s="229">
        <f>SUM(W25:W25)</f>
        <v>0</v>
      </c>
      <c r="X27" s="218"/>
      <c r="Y27" s="229">
        <f>SUM(Y25:Y25)</f>
        <v>0</v>
      </c>
      <c r="Z27" s="225"/>
      <c r="AA27" s="229">
        <f>SUM(S27:Y27)</f>
        <v>0</v>
      </c>
      <c r="AB27" s="226"/>
      <c r="AC27" s="229">
        <f>SUM(C27:Q27)+AA27</f>
        <v>102544</v>
      </c>
      <c r="AD27" s="101"/>
      <c r="AE27" s="229">
        <f>SUM(AE22:AE25)</f>
        <v>1261891</v>
      </c>
      <c r="AF27" s="101"/>
      <c r="AG27" s="229">
        <f>SUM(AC27:AE27)</f>
        <v>1364435</v>
      </c>
    </row>
    <row r="28" spans="1:33" s="4" customFormat="1" ht="22.5" customHeight="1">
      <c r="A28" s="88" t="s">
        <v>148</v>
      </c>
      <c r="B28" s="88"/>
      <c r="C28" s="226"/>
      <c r="D28" s="85"/>
      <c r="E28" s="226"/>
      <c r="F28" s="226"/>
      <c r="G28" s="226"/>
      <c r="H28" s="226"/>
      <c r="I28" s="226"/>
      <c r="J28" s="85"/>
      <c r="K28" s="226"/>
      <c r="L28" s="226"/>
      <c r="M28" s="226"/>
      <c r="N28" s="226"/>
      <c r="O28" s="226"/>
      <c r="P28" s="85"/>
      <c r="Q28" s="226"/>
      <c r="R28" s="85"/>
      <c r="S28" s="226"/>
      <c r="T28" s="85"/>
      <c r="U28" s="226"/>
      <c r="V28" s="81"/>
      <c r="W28" s="226"/>
      <c r="X28" s="81"/>
      <c r="Y28" s="226"/>
      <c r="Z28" s="85"/>
      <c r="AA28" s="226"/>
      <c r="AB28" s="85"/>
      <c r="AC28" s="226"/>
      <c r="AD28" s="85"/>
      <c r="AE28" s="91"/>
      <c r="AF28" s="85"/>
      <c r="AG28" s="91"/>
    </row>
    <row r="29" spans="1:33" s="4" customFormat="1" ht="22.5" customHeight="1">
      <c r="A29" s="88" t="s">
        <v>141</v>
      </c>
      <c r="B29" s="88"/>
      <c r="C29" s="229">
        <f>SUM(C20,C27)</f>
        <v>0</v>
      </c>
      <c r="D29" s="85"/>
      <c r="E29" s="229">
        <f>SUM(E20,E27)</f>
        <v>0</v>
      </c>
      <c r="F29" s="226"/>
      <c r="G29" s="229">
        <f>SUM(G20,G27)</f>
        <v>0</v>
      </c>
      <c r="H29" s="231"/>
      <c r="I29" s="229">
        <f>SUM(I20,I27)</f>
        <v>0</v>
      </c>
      <c r="J29" s="85"/>
      <c r="K29" s="229">
        <f>SUM(K20,K27)</f>
        <v>102544</v>
      </c>
      <c r="L29" s="226"/>
      <c r="M29" s="229">
        <f>SUM(M20,M27)</f>
        <v>0</v>
      </c>
      <c r="N29" s="226"/>
      <c r="O29" s="229">
        <f>SUM(O20,O27)</f>
        <v>0</v>
      </c>
      <c r="P29" s="85"/>
      <c r="Q29" s="229">
        <f>SUM(Q20,Q27)</f>
        <v>-5541091</v>
      </c>
      <c r="R29" s="85"/>
      <c r="S29" s="229">
        <f>SUM(S20,S27)</f>
        <v>0</v>
      </c>
      <c r="T29" s="85"/>
      <c r="U29" s="229">
        <f>SUM(U20,U27)</f>
        <v>0</v>
      </c>
      <c r="V29" s="81"/>
      <c r="W29" s="229">
        <f>SUM(W20,W27)</f>
        <v>0</v>
      </c>
      <c r="X29" s="81"/>
      <c r="Y29" s="229">
        <f>SUM(Y20,Y27)</f>
        <v>0</v>
      </c>
      <c r="Z29" s="85"/>
      <c r="AA29" s="229">
        <f>SUM(AA20,AA27)</f>
        <v>0</v>
      </c>
      <c r="AB29" s="85"/>
      <c r="AC29" s="229">
        <f>SUM(AC20,AC27)</f>
        <v>-5438547</v>
      </c>
      <c r="AD29" s="85"/>
      <c r="AE29" s="229">
        <f>SUM(AE20,AE27)</f>
        <v>-76942</v>
      </c>
      <c r="AF29" s="85"/>
      <c r="AG29" s="229">
        <f>SUM(AG20,AG27)</f>
        <v>-5515489</v>
      </c>
    </row>
    <row r="30" spans="1:33" s="4" customFormat="1" ht="22.5" customHeight="1">
      <c r="A30" s="88" t="s">
        <v>163</v>
      </c>
      <c r="B30" s="88"/>
      <c r="C30" s="226"/>
      <c r="D30" s="85"/>
      <c r="E30" s="226"/>
      <c r="F30" s="226"/>
      <c r="G30" s="226"/>
      <c r="H30" s="226"/>
      <c r="I30" s="226"/>
      <c r="J30" s="85"/>
      <c r="K30" s="226"/>
      <c r="L30" s="226"/>
      <c r="M30" s="226"/>
      <c r="N30" s="226"/>
      <c r="O30" s="226"/>
      <c r="P30" s="85"/>
      <c r="Q30" s="226"/>
      <c r="R30" s="85"/>
      <c r="S30" s="226"/>
      <c r="T30" s="85"/>
      <c r="U30" s="226"/>
      <c r="V30" s="81"/>
      <c r="W30" s="226"/>
      <c r="X30" s="81"/>
      <c r="Y30" s="226"/>
      <c r="Z30" s="85"/>
      <c r="AA30" s="226"/>
      <c r="AB30" s="85"/>
      <c r="AC30" s="226"/>
      <c r="AD30" s="85"/>
      <c r="AE30" s="91"/>
      <c r="AF30" s="85"/>
      <c r="AG30" s="91"/>
    </row>
    <row r="31" spans="1:33" s="83" customFormat="1" ht="22.5" customHeight="1">
      <c r="A31" s="79" t="s">
        <v>149</v>
      </c>
      <c r="B31" s="79"/>
      <c r="C31" s="217">
        <v>0</v>
      </c>
      <c r="D31" s="222"/>
      <c r="E31" s="217">
        <v>0</v>
      </c>
      <c r="F31" s="222"/>
      <c r="G31" s="217">
        <v>0</v>
      </c>
      <c r="H31" s="217"/>
      <c r="I31" s="217">
        <v>0</v>
      </c>
      <c r="J31" s="217"/>
      <c r="K31" s="217">
        <v>0</v>
      </c>
      <c r="L31" s="217"/>
      <c r="M31" s="217">
        <v>0</v>
      </c>
      <c r="N31" s="217"/>
      <c r="O31" s="217">
        <v>0</v>
      </c>
      <c r="P31" s="217"/>
      <c r="Q31" s="217">
        <v>7065249</v>
      </c>
      <c r="R31" s="217"/>
      <c r="S31" s="217">
        <v>0</v>
      </c>
      <c r="T31" s="217"/>
      <c r="U31" s="217">
        <v>0</v>
      </c>
      <c r="V31" s="217"/>
      <c r="W31" s="217">
        <v>0</v>
      </c>
      <c r="X31" s="217"/>
      <c r="Y31" s="217">
        <v>0</v>
      </c>
      <c r="Z31" s="217"/>
      <c r="AA31" s="217">
        <f>SUM(S31:Y31)</f>
        <v>0</v>
      </c>
      <c r="AB31" s="217"/>
      <c r="AC31" s="217">
        <f>SUM(C31:Q31)+AA31</f>
        <v>7065249</v>
      </c>
      <c r="AD31" s="217"/>
      <c r="AE31" s="217">
        <v>2336697</v>
      </c>
      <c r="AF31" s="217"/>
      <c r="AG31" s="217">
        <f>SUM(AC31:AE31)</f>
        <v>9401946</v>
      </c>
    </row>
    <row r="32" spans="1:33" s="83" customFormat="1" ht="22.5" customHeight="1">
      <c r="A32" s="79" t="s">
        <v>150</v>
      </c>
      <c r="B32" s="79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80"/>
      <c r="Q32" s="220"/>
      <c r="R32" s="80"/>
      <c r="S32" s="222"/>
      <c r="T32" s="222"/>
      <c r="U32" s="222"/>
      <c r="V32" s="216"/>
      <c r="W32" s="222"/>
      <c r="X32" s="216"/>
      <c r="Y32" s="222"/>
      <c r="Z32" s="222"/>
      <c r="AA32" s="222"/>
      <c r="AB32" s="80"/>
      <c r="AC32" s="217"/>
      <c r="AD32" s="80"/>
      <c r="AE32" s="217"/>
      <c r="AF32" s="80"/>
      <c r="AG32" s="217"/>
    </row>
    <row r="33" spans="1:33" s="83" customFormat="1" ht="22.5" customHeight="1">
      <c r="A33" s="79" t="s">
        <v>324</v>
      </c>
      <c r="B33" s="79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80"/>
      <c r="Q33" s="220"/>
      <c r="R33" s="80"/>
      <c r="S33" s="222"/>
      <c r="T33" s="222"/>
      <c r="U33" s="222"/>
      <c r="V33" s="216"/>
      <c r="W33" s="222"/>
      <c r="X33" s="216"/>
      <c r="Y33" s="222"/>
      <c r="Z33" s="222"/>
      <c r="AA33" s="222"/>
      <c r="AB33" s="80"/>
      <c r="AC33" s="217"/>
      <c r="AD33" s="80"/>
      <c r="AE33" s="217"/>
      <c r="AF33" s="80"/>
      <c r="AG33" s="217"/>
    </row>
    <row r="34" spans="1:33" s="83" customFormat="1" ht="22.5" customHeight="1">
      <c r="A34" s="79" t="s">
        <v>325</v>
      </c>
      <c r="B34" s="79"/>
      <c r="C34" s="217">
        <v>0</v>
      </c>
      <c r="D34" s="222"/>
      <c r="E34" s="217">
        <v>0</v>
      </c>
      <c r="F34" s="222"/>
      <c r="G34" s="217">
        <v>0</v>
      </c>
      <c r="H34" s="217"/>
      <c r="I34" s="217">
        <v>0</v>
      </c>
      <c r="J34" s="222"/>
      <c r="K34" s="217">
        <v>0</v>
      </c>
      <c r="L34" s="222"/>
      <c r="M34" s="217">
        <v>0</v>
      </c>
      <c r="N34" s="222"/>
      <c r="O34" s="217">
        <v>0</v>
      </c>
      <c r="P34" s="80"/>
      <c r="Q34" s="220">
        <v>-804768</v>
      </c>
      <c r="R34" s="80"/>
      <c r="S34" s="217">
        <v>0</v>
      </c>
      <c r="T34" s="217"/>
      <c r="U34" s="217">
        <v>0</v>
      </c>
      <c r="V34" s="217"/>
      <c r="W34" s="217">
        <v>0</v>
      </c>
      <c r="X34" s="217"/>
      <c r="Y34" s="217">
        <v>0</v>
      </c>
      <c r="Z34" s="217"/>
      <c r="AA34" s="217">
        <f>SUM(S34:Y34)</f>
        <v>0</v>
      </c>
      <c r="AB34" s="80"/>
      <c r="AC34" s="217">
        <f>SUM(C34:Q34)+AA34</f>
        <v>-804768</v>
      </c>
      <c r="AD34" s="80"/>
      <c r="AE34" s="217">
        <v>1249</v>
      </c>
      <c r="AF34" s="80"/>
      <c r="AG34" s="217">
        <f>SUM(AC34:AE34)</f>
        <v>-803519</v>
      </c>
    </row>
    <row r="35" spans="1:33" s="83" customFormat="1" ht="22.5" customHeight="1">
      <c r="A35" s="79" t="s">
        <v>222</v>
      </c>
      <c r="B35" s="79"/>
      <c r="C35" s="223">
        <v>0</v>
      </c>
      <c r="D35" s="222"/>
      <c r="E35" s="223">
        <v>0</v>
      </c>
      <c r="F35" s="222"/>
      <c r="G35" s="223">
        <v>0</v>
      </c>
      <c r="H35" s="217"/>
      <c r="I35" s="223">
        <v>0</v>
      </c>
      <c r="J35" s="222"/>
      <c r="K35" s="223">
        <v>0</v>
      </c>
      <c r="L35" s="222"/>
      <c r="M35" s="223">
        <v>0</v>
      </c>
      <c r="N35" s="222"/>
      <c r="O35" s="223">
        <v>0</v>
      </c>
      <c r="P35" s="222"/>
      <c r="Q35" s="223">
        <v>0</v>
      </c>
      <c r="R35" s="222"/>
      <c r="S35" s="223">
        <v>0</v>
      </c>
      <c r="T35" s="222"/>
      <c r="U35" s="233">
        <v>-387282</v>
      </c>
      <c r="V35" s="216"/>
      <c r="W35" s="233">
        <v>-492529</v>
      </c>
      <c r="X35" s="186"/>
      <c r="Y35" s="233">
        <v>5330666</v>
      </c>
      <c r="Z35" s="80"/>
      <c r="AA35" s="223">
        <f>SUM(S35:Y35)</f>
        <v>4450855</v>
      </c>
      <c r="AB35" s="80"/>
      <c r="AC35" s="223">
        <f>SUM(C35:Q35)+AA35</f>
        <v>4450855</v>
      </c>
      <c r="AD35" s="80"/>
      <c r="AE35" s="234">
        <v>1257977</v>
      </c>
      <c r="AF35" s="80"/>
      <c r="AG35" s="223">
        <f>SUM(AC35:AE35)</f>
        <v>5708832</v>
      </c>
    </row>
    <row r="36" spans="1:33" s="4" customFormat="1" ht="22.5" customHeight="1">
      <c r="A36" s="88" t="s">
        <v>164</v>
      </c>
      <c r="B36" s="88"/>
      <c r="C36" s="231">
        <f>SUM(C30:C35)</f>
        <v>0</v>
      </c>
      <c r="D36" s="226"/>
      <c r="E36" s="231">
        <f>SUM(E30:E35)</f>
        <v>0</v>
      </c>
      <c r="F36" s="226"/>
      <c r="G36" s="231">
        <f>SUM(G30:G35)</f>
        <v>0</v>
      </c>
      <c r="H36" s="231"/>
      <c r="I36" s="231">
        <f>SUM(I30:I35)</f>
        <v>0</v>
      </c>
      <c r="J36" s="226"/>
      <c r="K36" s="231">
        <f>SUM(K30:K35)</f>
        <v>0</v>
      </c>
      <c r="L36" s="226"/>
      <c r="M36" s="231">
        <f>SUM(M30:M35)</f>
        <v>0</v>
      </c>
      <c r="N36" s="226"/>
      <c r="O36" s="231">
        <f>SUM(O30:O35)</f>
        <v>0</v>
      </c>
      <c r="P36" s="85"/>
      <c r="Q36" s="231">
        <f>SUM(Q30:Q35)</f>
        <v>6260481</v>
      </c>
      <c r="R36" s="89"/>
      <c r="S36" s="231">
        <f>SUM(S30:S35)</f>
        <v>0</v>
      </c>
      <c r="T36" s="226"/>
      <c r="U36" s="231">
        <f>SUM(U30:U35)</f>
        <v>-387282</v>
      </c>
      <c r="V36" s="105"/>
      <c r="W36" s="231">
        <f>SUM(W30:W35)</f>
        <v>-492529</v>
      </c>
      <c r="X36" s="105"/>
      <c r="Y36" s="231">
        <f>SUM(Y30:Y35)</f>
        <v>5330666</v>
      </c>
      <c r="Z36" s="89"/>
      <c r="AA36" s="231">
        <f>SUM(AA30:AA35)</f>
        <v>4450855</v>
      </c>
      <c r="AB36" s="89"/>
      <c r="AC36" s="231">
        <f>SUM(C36:Q36)+AA36</f>
        <v>10711336</v>
      </c>
      <c r="AD36" s="89"/>
      <c r="AE36" s="231">
        <f>SUM(AE30:AE35)</f>
        <v>3595923</v>
      </c>
      <c r="AF36" s="89"/>
      <c r="AG36" s="231">
        <f>SUM(AG30:AG35)</f>
        <v>14307259</v>
      </c>
    </row>
    <row r="37" spans="1:33" s="83" customFormat="1" ht="22.5" customHeight="1">
      <c r="A37" s="79" t="s">
        <v>168</v>
      </c>
      <c r="B37" s="79"/>
      <c r="C37" s="235">
        <v>0</v>
      </c>
      <c r="D37" s="222"/>
      <c r="E37" s="235">
        <v>0</v>
      </c>
      <c r="F37" s="222"/>
      <c r="G37" s="235">
        <v>0</v>
      </c>
      <c r="H37" s="217"/>
      <c r="I37" s="235">
        <v>0</v>
      </c>
      <c r="J37" s="222"/>
      <c r="K37" s="235">
        <v>0</v>
      </c>
      <c r="L37" s="222"/>
      <c r="M37" s="235">
        <v>0</v>
      </c>
      <c r="N37" s="222"/>
      <c r="O37" s="235">
        <v>0</v>
      </c>
      <c r="P37" s="80"/>
      <c r="Q37" s="235">
        <v>3008</v>
      </c>
      <c r="R37" s="107"/>
      <c r="S37" s="235">
        <f>-Q37</f>
        <v>-3008</v>
      </c>
      <c r="T37" s="222"/>
      <c r="U37" s="235">
        <v>0</v>
      </c>
      <c r="V37" s="176"/>
      <c r="W37" s="235">
        <v>0</v>
      </c>
      <c r="X37" s="176"/>
      <c r="Y37" s="235">
        <v>0</v>
      </c>
      <c r="Z37" s="107"/>
      <c r="AA37" s="235">
        <f>SUM(S37:Y37)</f>
        <v>-3008</v>
      </c>
      <c r="AB37" s="107"/>
      <c r="AC37" s="235">
        <f>SUM(C37:Q37)+AA37</f>
        <v>0</v>
      </c>
      <c r="AD37" s="107"/>
      <c r="AE37" s="235">
        <v>0</v>
      </c>
      <c r="AF37" s="107"/>
      <c r="AG37" s="235">
        <f>SUM(AC37:AE37)</f>
        <v>0</v>
      </c>
    </row>
    <row r="38" spans="1:33" s="77" customFormat="1" ht="21.75" customHeight="1" thickBot="1">
      <c r="A38" s="169" t="s">
        <v>235</v>
      </c>
      <c r="B38" s="169"/>
      <c r="C38" s="90">
        <f>C13+C36+C29+C37</f>
        <v>7742942</v>
      </c>
      <c r="D38" s="102"/>
      <c r="E38" s="90">
        <f>E13+E36+E29+E37</f>
        <v>-1135146</v>
      </c>
      <c r="F38" s="102"/>
      <c r="G38" s="90">
        <f>G13+G36+G29+G37</f>
        <v>36462883</v>
      </c>
      <c r="H38" s="102"/>
      <c r="I38" s="90">
        <f>I13+I36+I29+I37</f>
        <v>3470021</v>
      </c>
      <c r="J38" s="102"/>
      <c r="K38" s="90">
        <f>K13+K36+K29+K37</f>
        <v>102544</v>
      </c>
      <c r="L38" s="102"/>
      <c r="M38" s="90">
        <f>M13+M36+M29+M37</f>
        <v>820666</v>
      </c>
      <c r="N38" s="102"/>
      <c r="O38" s="232">
        <v>0</v>
      </c>
      <c r="P38" s="102"/>
      <c r="Q38" s="90">
        <f>Q13+Q36+Q29+Q37</f>
        <v>53492657</v>
      </c>
      <c r="R38" s="102"/>
      <c r="S38" s="90">
        <f>S13+S36+S29+S37</f>
        <v>7852420</v>
      </c>
      <c r="T38" s="102"/>
      <c r="U38" s="90">
        <f>U13+U36+U29+U37</f>
        <v>-171338</v>
      </c>
      <c r="V38" s="102"/>
      <c r="W38" s="90">
        <f>W13+W36+W29+W37</f>
        <v>284698</v>
      </c>
      <c r="X38" s="102"/>
      <c r="Y38" s="90">
        <f>Y13+Y36+Y29+Y37</f>
        <v>872253</v>
      </c>
      <c r="Z38" s="102"/>
      <c r="AA38" s="90">
        <f>AA13+AA36+AA29+AA37</f>
        <v>8838033</v>
      </c>
      <c r="AB38" s="102"/>
      <c r="AC38" s="90">
        <f>AC13+AC36+AC29</f>
        <v>109794600</v>
      </c>
      <c r="AD38" s="102"/>
      <c r="AE38" s="90">
        <f>AE13+AE36+AE29+AE37</f>
        <v>19777970</v>
      </c>
      <c r="AF38" s="102"/>
      <c r="AG38" s="90">
        <f>AG13+AG36+AG29+AG37</f>
        <v>129572570</v>
      </c>
    </row>
    <row r="39" ht="21" customHeight="1" thickTop="1"/>
  </sheetData>
  <sheetProtection/>
  <mergeCells count="2">
    <mergeCell ref="C4:AG4"/>
    <mergeCell ref="S5:AA5"/>
  </mergeCells>
  <printOptions/>
  <pageMargins left="0.7" right="0.4" top="0.48" bottom="0.5" header="0.5" footer="0.5"/>
  <pageSetup firstPageNumber="11" useFirstPageNumber="1" horizontalDpi="600" verticalDpi="600" orientation="landscape" paperSize="9" scale="58" r:id="rId1"/>
  <headerFooter alignWithMargins="0">
    <oddFooter>&amp;Lหมายเหตุประกอบงบการเงินเป็นส่วนหนึ่งของงบการเงินนี้
&amp;C&amp;P</oddFooter>
  </headerFooter>
  <ignoredErrors>
    <ignoredError sqref="AA36 AG3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Y31"/>
  <sheetViews>
    <sheetView zoomScale="70" zoomScaleNormal="70" zoomScaleSheetLayoutView="70" zoomScalePageLayoutView="0" workbookViewId="0" topLeftCell="A1">
      <selection activeCell="J7" sqref="J7"/>
    </sheetView>
  </sheetViews>
  <sheetFormatPr defaultColWidth="9.140625" defaultRowHeight="22.5" customHeight="1"/>
  <cols>
    <col min="1" max="1" width="35.00390625" style="40" customWidth="1"/>
    <col min="2" max="2" width="8.57421875" style="40" customWidth="1"/>
    <col min="3" max="3" width="17.28125" style="40" customWidth="1"/>
    <col min="4" max="4" width="2.140625" style="40" customWidth="1"/>
    <col min="5" max="5" width="17.28125" style="40" customWidth="1"/>
    <col min="6" max="6" width="2.140625" style="40" customWidth="1"/>
    <col min="7" max="7" width="17.28125" style="40" customWidth="1"/>
    <col min="8" max="8" width="2.140625" style="40" customWidth="1"/>
    <col min="9" max="9" width="17.28125" style="40" customWidth="1"/>
    <col min="10" max="10" width="2.140625" style="40" customWidth="1"/>
    <col min="11" max="11" width="17.28125" style="40" customWidth="1"/>
    <col min="12" max="12" width="2.140625" style="40" customWidth="1"/>
    <col min="13" max="13" width="17.28125" style="40" customWidth="1"/>
    <col min="14" max="14" width="2.140625" style="40" customWidth="1"/>
    <col min="15" max="15" width="17.28125" style="40" customWidth="1"/>
    <col min="16" max="16" width="2.140625" style="40" customWidth="1"/>
    <col min="17" max="17" width="17.28125" style="40" customWidth="1"/>
    <col min="18" max="18" width="2.140625" style="40" customWidth="1"/>
    <col min="19" max="19" width="17.28125" style="40" customWidth="1"/>
    <col min="20" max="20" width="2.140625" style="40" hidden="1" customWidth="1"/>
    <col min="21" max="21" width="17.28125" style="40" hidden="1" customWidth="1"/>
    <col min="22" max="22" width="2.140625" style="40" customWidth="1"/>
    <col min="23" max="23" width="17.28125" style="40" customWidth="1"/>
    <col min="24" max="24" width="2.140625" style="40" customWidth="1"/>
    <col min="25" max="25" width="17.28125" style="40" customWidth="1"/>
    <col min="26" max="16384" width="9.140625" style="40" customWidth="1"/>
  </cols>
  <sheetData>
    <row r="1" spans="1:24" ht="24.75" customHeight="1">
      <c r="A1" s="111" t="s">
        <v>108</v>
      </c>
      <c r="B1" s="64"/>
      <c r="C1" s="65"/>
      <c r="D1" s="64"/>
      <c r="F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T1" s="64"/>
      <c r="X1" s="64"/>
    </row>
    <row r="2" spans="1:24" ht="24.75" customHeight="1">
      <c r="A2" s="111" t="s">
        <v>129</v>
      </c>
      <c r="B2" s="64"/>
      <c r="C2" s="65"/>
      <c r="D2" s="64"/>
      <c r="F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T2" s="64"/>
      <c r="X2" s="64"/>
    </row>
    <row r="3" spans="1:24" ht="24.75" customHeight="1">
      <c r="A3" s="93"/>
      <c r="B3" s="63"/>
      <c r="C3" s="65"/>
      <c r="D3" s="64"/>
      <c r="F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T3" s="64"/>
      <c r="X3" s="64"/>
    </row>
    <row r="4" spans="1:25" ht="21.75" customHeight="1">
      <c r="A4" s="112"/>
      <c r="B4" s="112"/>
      <c r="C4" s="65"/>
      <c r="D4" s="112"/>
      <c r="E4" s="20"/>
      <c r="F4" s="112"/>
      <c r="G4" s="20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20"/>
      <c r="T4" s="112"/>
      <c r="U4" s="20"/>
      <c r="V4" s="20"/>
      <c r="W4" s="20"/>
      <c r="X4" s="112"/>
      <c r="Y4" s="66" t="s">
        <v>118</v>
      </c>
    </row>
    <row r="5" spans="1:25" ht="21.75" customHeight="1">
      <c r="A5" s="113"/>
      <c r="B5" s="113"/>
      <c r="C5" s="260" t="s">
        <v>42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</row>
    <row r="6" spans="1:25" ht="21.75" customHeight="1">
      <c r="A6" s="113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261" t="s">
        <v>128</v>
      </c>
      <c r="T6" s="261"/>
      <c r="U6" s="261"/>
      <c r="V6" s="261"/>
      <c r="W6" s="261"/>
      <c r="X6" s="114"/>
      <c r="Y6" s="24"/>
    </row>
    <row r="7" spans="1:25" ht="21.75" customHeight="1">
      <c r="A7" s="113"/>
      <c r="B7" s="113"/>
      <c r="C7" s="114"/>
      <c r="D7" s="114"/>
      <c r="E7" s="114"/>
      <c r="F7" s="114"/>
      <c r="G7" s="114"/>
      <c r="H7" s="114"/>
      <c r="I7" s="114"/>
      <c r="J7" s="114"/>
      <c r="K7" s="147" t="s">
        <v>41</v>
      </c>
      <c r="L7" s="114"/>
      <c r="M7" s="114"/>
      <c r="N7" s="114"/>
      <c r="O7" s="114"/>
      <c r="P7" s="114"/>
      <c r="Q7" s="114"/>
      <c r="R7" s="114"/>
      <c r="S7" s="114"/>
      <c r="T7" s="114"/>
      <c r="U7" s="26" t="s">
        <v>40</v>
      </c>
      <c r="V7" s="114"/>
      <c r="W7" s="115" t="s">
        <v>130</v>
      </c>
      <c r="X7" s="114"/>
      <c r="Y7" s="24"/>
    </row>
    <row r="8" spans="1:25" ht="21.75" customHeight="1">
      <c r="A8" s="70"/>
      <c r="B8" s="70"/>
      <c r="C8" s="70" t="s">
        <v>17</v>
      </c>
      <c r="D8" s="70"/>
      <c r="E8" s="70"/>
      <c r="F8" s="70"/>
      <c r="G8" s="70"/>
      <c r="H8" s="114"/>
      <c r="I8" s="114"/>
      <c r="J8" s="114"/>
      <c r="K8" s="141" t="s">
        <v>181</v>
      </c>
      <c r="L8" s="114"/>
      <c r="M8" s="114"/>
      <c r="N8" s="114"/>
      <c r="O8" s="114"/>
      <c r="P8" s="114"/>
      <c r="Q8" s="116" t="s">
        <v>51</v>
      </c>
      <c r="R8" s="114"/>
      <c r="S8" s="26" t="s">
        <v>86</v>
      </c>
      <c r="T8" s="26"/>
      <c r="U8" s="26" t="s">
        <v>88</v>
      </c>
      <c r="V8" s="26"/>
      <c r="W8" s="67" t="s">
        <v>131</v>
      </c>
      <c r="X8" s="70"/>
      <c r="Y8" s="24"/>
    </row>
    <row r="9" spans="1:25" ht="21.75" customHeight="1">
      <c r="A9" s="70"/>
      <c r="B9" s="70"/>
      <c r="C9" s="70" t="s">
        <v>61</v>
      </c>
      <c r="D9" s="70"/>
      <c r="E9" s="26" t="s">
        <v>76</v>
      </c>
      <c r="F9" s="70"/>
      <c r="G9" s="70" t="s">
        <v>24</v>
      </c>
      <c r="H9" s="70"/>
      <c r="I9" s="70"/>
      <c r="J9" s="70"/>
      <c r="K9" s="70" t="s">
        <v>182</v>
      </c>
      <c r="L9" s="70"/>
      <c r="M9" s="70" t="s">
        <v>90</v>
      </c>
      <c r="N9" s="70"/>
      <c r="O9" s="25" t="s">
        <v>98</v>
      </c>
      <c r="P9" s="70"/>
      <c r="Q9" s="70" t="s">
        <v>33</v>
      </c>
      <c r="R9" s="70"/>
      <c r="S9" s="26" t="s">
        <v>54</v>
      </c>
      <c r="T9" s="26"/>
      <c r="U9" s="35" t="s">
        <v>89</v>
      </c>
      <c r="V9" s="26"/>
      <c r="W9" s="68" t="s">
        <v>133</v>
      </c>
      <c r="X9" s="70"/>
      <c r="Y9" s="68" t="s">
        <v>72</v>
      </c>
    </row>
    <row r="10" spans="1:25" ht="21.75" customHeight="1">
      <c r="A10" s="117"/>
      <c r="B10" s="71" t="s">
        <v>1</v>
      </c>
      <c r="C10" s="72" t="s">
        <v>135</v>
      </c>
      <c r="D10" s="117"/>
      <c r="E10" s="27" t="s">
        <v>84</v>
      </c>
      <c r="F10" s="117"/>
      <c r="G10" s="72" t="s">
        <v>152</v>
      </c>
      <c r="H10" s="117"/>
      <c r="I10" s="72" t="s">
        <v>175</v>
      </c>
      <c r="J10" s="117"/>
      <c r="K10" s="72" t="s">
        <v>183</v>
      </c>
      <c r="L10" s="117"/>
      <c r="M10" s="72" t="s">
        <v>74</v>
      </c>
      <c r="N10" s="117"/>
      <c r="O10" s="27" t="s">
        <v>81</v>
      </c>
      <c r="P10" s="117"/>
      <c r="Q10" s="72" t="s">
        <v>56</v>
      </c>
      <c r="R10" s="117"/>
      <c r="S10" s="27" t="s">
        <v>0</v>
      </c>
      <c r="T10" s="26"/>
      <c r="U10" s="36" t="s">
        <v>87</v>
      </c>
      <c r="V10" s="25"/>
      <c r="W10" s="73" t="s">
        <v>16</v>
      </c>
      <c r="X10" s="117"/>
      <c r="Y10" s="73" t="s">
        <v>26</v>
      </c>
    </row>
    <row r="11" spans="1:25" ht="21.75" customHeight="1">
      <c r="A11" s="117"/>
      <c r="B11" s="117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</row>
    <row r="12" spans="1:25" ht="21.75" customHeight="1">
      <c r="A12" s="164" t="s">
        <v>290</v>
      </c>
      <c r="B12" s="1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s="39" customFormat="1" ht="21.75" customHeight="1">
      <c r="A13" s="34" t="s">
        <v>173</v>
      </c>
      <c r="B13" s="34"/>
      <c r="C13" s="28">
        <v>7519938</v>
      </c>
      <c r="D13" s="28"/>
      <c r="E13" s="28">
        <v>-1628825</v>
      </c>
      <c r="F13" s="28"/>
      <c r="G13" s="28">
        <v>16478865</v>
      </c>
      <c r="H13" s="28"/>
      <c r="I13" s="103">
        <v>0</v>
      </c>
      <c r="J13" s="103"/>
      <c r="K13" s="103">
        <v>0</v>
      </c>
      <c r="L13" s="28"/>
      <c r="M13" s="28">
        <v>820666</v>
      </c>
      <c r="N13" s="28"/>
      <c r="O13" s="28">
        <v>1628825</v>
      </c>
      <c r="P13" s="28"/>
      <c r="Q13" s="28">
        <v>26473216</v>
      </c>
      <c r="R13" s="28"/>
      <c r="S13" s="28">
        <v>678632</v>
      </c>
      <c r="T13" s="28"/>
      <c r="U13" s="46" t="s">
        <v>103</v>
      </c>
      <c r="V13" s="46"/>
      <c r="W13" s="28">
        <f>S13</f>
        <v>678632</v>
      </c>
      <c r="X13" s="28"/>
      <c r="Y13" s="28">
        <f>C13+E13+G13+M13+O13+Q13+W13</f>
        <v>51971317</v>
      </c>
    </row>
    <row r="14" spans="1:25" s="39" customFormat="1" ht="21.75" customHeight="1">
      <c r="A14" s="34" t="s">
        <v>140</v>
      </c>
      <c r="B14" s="34"/>
      <c r="C14" s="28"/>
      <c r="D14" s="28"/>
      <c r="E14" s="9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46"/>
      <c r="V14" s="46"/>
      <c r="W14" s="84"/>
      <c r="X14" s="28"/>
      <c r="Y14" s="28"/>
    </row>
    <row r="15" spans="1:25" s="39" customFormat="1" ht="21.75" customHeight="1">
      <c r="A15" s="34" t="s">
        <v>141</v>
      </c>
      <c r="B15" s="34"/>
      <c r="C15" s="28"/>
      <c r="D15" s="28"/>
      <c r="E15" s="9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46"/>
      <c r="V15" s="46"/>
      <c r="W15" s="84"/>
      <c r="X15" s="28"/>
      <c r="Y15" s="28"/>
    </row>
    <row r="16" spans="1:25" s="39" customFormat="1" ht="21.75" customHeight="1">
      <c r="A16" s="78" t="s">
        <v>176</v>
      </c>
      <c r="B16" s="34"/>
      <c r="C16" s="28"/>
      <c r="D16" s="28"/>
      <c r="E16" s="9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46"/>
      <c r="V16" s="46"/>
      <c r="W16" s="84"/>
      <c r="X16" s="28"/>
      <c r="Y16" s="28"/>
    </row>
    <row r="17" spans="1:25" s="39" customFormat="1" ht="21.75" customHeight="1">
      <c r="A17" s="78" t="s">
        <v>177</v>
      </c>
      <c r="B17" s="34"/>
      <c r="C17" s="28"/>
      <c r="D17" s="28"/>
      <c r="E17" s="9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46"/>
      <c r="V17" s="46"/>
      <c r="W17" s="84"/>
      <c r="X17" s="28"/>
      <c r="Y17" s="28"/>
    </row>
    <row r="18" spans="1:25" s="39" customFormat="1" ht="21.75" customHeight="1">
      <c r="A18" s="148" t="s">
        <v>184</v>
      </c>
      <c r="B18" s="118">
        <v>25</v>
      </c>
      <c r="C18" s="123">
        <v>694004</v>
      </c>
      <c r="D18" s="123"/>
      <c r="E18" s="48" t="s">
        <v>139</v>
      </c>
      <c r="F18" s="123"/>
      <c r="G18" s="123">
        <v>20126119</v>
      </c>
      <c r="H18" s="123"/>
      <c r="I18" s="152">
        <v>3470021</v>
      </c>
      <c r="J18" s="152"/>
      <c r="K18" s="48" t="s">
        <v>139</v>
      </c>
      <c r="L18" s="152"/>
      <c r="M18" s="48" t="s">
        <v>139</v>
      </c>
      <c r="N18" s="123"/>
      <c r="O18" s="48" t="s">
        <v>139</v>
      </c>
      <c r="P18" s="123"/>
      <c r="Q18" s="48" t="s">
        <v>139</v>
      </c>
      <c r="R18" s="123"/>
      <c r="S18" s="48" t="s">
        <v>139</v>
      </c>
      <c r="T18" s="123"/>
      <c r="U18" s="48" t="s">
        <v>139</v>
      </c>
      <c r="V18" s="46"/>
      <c r="W18" s="110" t="str">
        <f>S18</f>
        <v>-</v>
      </c>
      <c r="X18" s="123"/>
      <c r="Y18" s="110">
        <f>SUM(C18:S18)</f>
        <v>24290144</v>
      </c>
    </row>
    <row r="19" spans="1:25" s="39" customFormat="1" ht="21.75" customHeight="1">
      <c r="A19" s="148" t="s">
        <v>185</v>
      </c>
      <c r="B19" s="118">
        <v>25</v>
      </c>
      <c r="C19" s="95">
        <v>-471000</v>
      </c>
      <c r="D19" s="95"/>
      <c r="E19" s="95">
        <v>1628825</v>
      </c>
      <c r="F19" s="95"/>
      <c r="G19" s="95">
        <v>-1032129</v>
      </c>
      <c r="H19" s="95"/>
      <c r="I19" s="48" t="s">
        <v>139</v>
      </c>
      <c r="J19" s="48"/>
      <c r="K19" s="48" t="s">
        <v>139</v>
      </c>
      <c r="L19" s="152"/>
      <c r="M19" s="48" t="s">
        <v>139</v>
      </c>
      <c r="N19" s="95"/>
      <c r="O19" s="95">
        <v>-1628825</v>
      </c>
      <c r="P19" s="95"/>
      <c r="Q19" s="95">
        <v>1503129</v>
      </c>
      <c r="R19" s="95"/>
      <c r="S19" s="48" t="s">
        <v>139</v>
      </c>
      <c r="T19" s="95"/>
      <c r="U19" s="48" t="s">
        <v>139</v>
      </c>
      <c r="V19" s="46"/>
      <c r="W19" s="110" t="str">
        <f>S19</f>
        <v>-</v>
      </c>
      <c r="X19" s="123"/>
      <c r="Y19" s="110">
        <f>SUM(C19:S19)</f>
        <v>0</v>
      </c>
    </row>
    <row r="20" spans="1:25" s="39" customFormat="1" ht="21.75" customHeight="1">
      <c r="A20" s="37" t="s">
        <v>269</v>
      </c>
      <c r="B20" s="118">
        <v>37</v>
      </c>
      <c r="C20" s="45" t="s">
        <v>139</v>
      </c>
      <c r="D20" s="95"/>
      <c r="E20" s="45" t="s">
        <v>139</v>
      </c>
      <c r="F20" s="95"/>
      <c r="G20" s="45" t="s">
        <v>139</v>
      </c>
      <c r="H20" s="95"/>
      <c r="I20" s="45" t="s">
        <v>139</v>
      </c>
      <c r="J20" s="44"/>
      <c r="K20" s="45" t="s">
        <v>139</v>
      </c>
      <c r="L20" s="152"/>
      <c r="M20" s="45" t="s">
        <v>139</v>
      </c>
      <c r="N20" s="95"/>
      <c r="O20" s="45" t="s">
        <v>139</v>
      </c>
      <c r="P20" s="95"/>
      <c r="Q20" s="94">
        <v>-9291531</v>
      </c>
      <c r="R20" s="95"/>
      <c r="S20" s="45" t="s">
        <v>139</v>
      </c>
      <c r="T20" s="95"/>
      <c r="U20" s="45" t="s">
        <v>139</v>
      </c>
      <c r="V20" s="44"/>
      <c r="W20" s="96" t="str">
        <f>S20</f>
        <v>-</v>
      </c>
      <c r="X20" s="123"/>
      <c r="Y20" s="96">
        <f>SUM(C20:S20)</f>
        <v>-9291531</v>
      </c>
    </row>
    <row r="21" spans="1:25" s="39" customFormat="1" ht="21.75" customHeight="1">
      <c r="A21" s="78" t="s">
        <v>179</v>
      </c>
      <c r="B21" s="118"/>
      <c r="C21" s="44"/>
      <c r="D21" s="95"/>
      <c r="E21" s="44"/>
      <c r="F21" s="95"/>
      <c r="G21" s="44"/>
      <c r="H21" s="95"/>
      <c r="I21" s="44"/>
      <c r="J21" s="95"/>
      <c r="K21" s="44"/>
      <c r="L21" s="95"/>
      <c r="M21" s="44"/>
      <c r="N21" s="95"/>
      <c r="O21" s="44"/>
      <c r="P21" s="95"/>
      <c r="Q21" s="95"/>
      <c r="R21" s="95"/>
      <c r="S21" s="44"/>
      <c r="T21" s="95"/>
      <c r="U21" s="44"/>
      <c r="V21" s="44"/>
      <c r="W21" s="103"/>
      <c r="X21" s="30"/>
      <c r="Y21" s="103"/>
    </row>
    <row r="22" spans="1:25" s="39" customFormat="1" ht="21.75" customHeight="1">
      <c r="A22" s="78" t="s">
        <v>177</v>
      </c>
      <c r="B22" s="118"/>
      <c r="C22" s="97">
        <f>SUM(C18:C20)</f>
        <v>223004</v>
      </c>
      <c r="D22" s="28"/>
      <c r="E22" s="97">
        <f>SUM(E18:E20)</f>
        <v>1628825</v>
      </c>
      <c r="F22" s="28"/>
      <c r="G22" s="97">
        <f>SUM(G18:G20)</f>
        <v>19093990</v>
      </c>
      <c r="H22" s="28"/>
      <c r="I22" s="97">
        <f>SUM(I18:I20)</f>
        <v>3470021</v>
      </c>
      <c r="J22" s="28"/>
      <c r="K22" s="97">
        <f>SUM(K18:K20)</f>
        <v>0</v>
      </c>
      <c r="L22" s="28"/>
      <c r="M22" s="97">
        <f>SUM(M18:M20)</f>
        <v>0</v>
      </c>
      <c r="N22" s="28"/>
      <c r="O22" s="97">
        <f>SUM(O18:O20)</f>
        <v>-1628825</v>
      </c>
      <c r="P22" s="28"/>
      <c r="Q22" s="97">
        <f>SUM(Q18:Q20)</f>
        <v>-7788402</v>
      </c>
      <c r="R22" s="28"/>
      <c r="S22" s="97">
        <f>SUM(S18:S20)</f>
        <v>0</v>
      </c>
      <c r="T22" s="28"/>
      <c r="U22" s="50" t="s">
        <v>139</v>
      </c>
      <c r="V22" s="46"/>
      <c r="W22" s="97">
        <f>SUM(W18:W20)</f>
        <v>0</v>
      </c>
      <c r="X22" s="28"/>
      <c r="Y22" s="97">
        <f>SUM(Y18:Y20)</f>
        <v>14998613</v>
      </c>
    </row>
    <row r="23" spans="1:25" s="39" customFormat="1" ht="21.75" customHeight="1">
      <c r="A23" s="78" t="s">
        <v>293</v>
      </c>
      <c r="B23" s="118"/>
      <c r="C23" s="52" t="s">
        <v>139</v>
      </c>
      <c r="D23" s="28"/>
      <c r="E23" s="52" t="s">
        <v>139</v>
      </c>
      <c r="F23" s="28"/>
      <c r="G23" s="52" t="s">
        <v>139</v>
      </c>
      <c r="H23" s="28"/>
      <c r="I23" s="52" t="s">
        <v>139</v>
      </c>
      <c r="J23" s="28"/>
      <c r="K23" s="96">
        <v>428671</v>
      </c>
      <c r="L23" s="28"/>
      <c r="M23" s="52" t="s">
        <v>139</v>
      </c>
      <c r="N23" s="28"/>
      <c r="O23" s="52" t="s">
        <v>139</v>
      </c>
      <c r="P23" s="28"/>
      <c r="Q23" s="52" t="s">
        <v>139</v>
      </c>
      <c r="R23" s="28"/>
      <c r="S23" s="57">
        <v>-435570</v>
      </c>
      <c r="T23" s="28"/>
      <c r="U23" s="46"/>
      <c r="V23" s="46"/>
      <c r="W23" s="96">
        <f>S23</f>
        <v>-435570</v>
      </c>
      <c r="X23" s="123"/>
      <c r="Y23" s="96">
        <f>SUM(C23:S23)</f>
        <v>-6899</v>
      </c>
    </row>
    <row r="24" spans="1:25" s="39" customFormat="1" ht="21.75" customHeight="1">
      <c r="A24" s="34" t="s">
        <v>153</v>
      </c>
      <c r="B24" s="118"/>
      <c r="C24" s="30"/>
      <c r="D24" s="28"/>
      <c r="E24" s="124"/>
      <c r="F24" s="28"/>
      <c r="G24" s="30"/>
      <c r="H24" s="28"/>
      <c r="I24" s="30"/>
      <c r="J24" s="28"/>
      <c r="K24" s="30"/>
      <c r="L24" s="28"/>
      <c r="M24" s="30"/>
      <c r="N24" s="28"/>
      <c r="O24" s="30"/>
      <c r="P24" s="28"/>
      <c r="Q24" s="30"/>
      <c r="R24" s="28"/>
      <c r="S24" s="30"/>
      <c r="T24" s="28"/>
      <c r="U24" s="46"/>
      <c r="V24" s="46"/>
      <c r="W24" s="84"/>
      <c r="X24" s="28"/>
      <c r="Y24" s="30"/>
    </row>
    <row r="25" spans="1:25" s="39" customFormat="1" ht="21.75" customHeight="1">
      <c r="A25" s="34" t="s">
        <v>141</v>
      </c>
      <c r="B25" s="118"/>
      <c r="C25" s="97">
        <f>SUM(C22:C23)</f>
        <v>223004</v>
      </c>
      <c r="D25" s="28"/>
      <c r="E25" s="97">
        <f>SUM(E22:E23)</f>
        <v>1628825</v>
      </c>
      <c r="F25" s="28"/>
      <c r="G25" s="97">
        <f>SUM(G22:G23)</f>
        <v>19093990</v>
      </c>
      <c r="H25" s="28"/>
      <c r="I25" s="97">
        <f>SUM(I22:I23)</f>
        <v>3470021</v>
      </c>
      <c r="J25" s="28"/>
      <c r="K25" s="97">
        <f>SUM(K22:K23)</f>
        <v>428671</v>
      </c>
      <c r="L25" s="28"/>
      <c r="M25" s="97">
        <f>SUM(M22:M23)</f>
        <v>0</v>
      </c>
      <c r="N25" s="28"/>
      <c r="O25" s="97">
        <f>SUM(O22:O23)</f>
        <v>-1628825</v>
      </c>
      <c r="P25" s="28"/>
      <c r="Q25" s="97">
        <f>SUM(Q22:Q23)</f>
        <v>-7788402</v>
      </c>
      <c r="R25" s="28"/>
      <c r="S25" s="97">
        <f>SUM(S22:S23)</f>
        <v>-435570</v>
      </c>
      <c r="T25" s="28"/>
      <c r="U25" s="50" t="s">
        <v>139</v>
      </c>
      <c r="V25" s="46"/>
      <c r="W25" s="97">
        <f>SUM(W22:W23)</f>
        <v>-435570</v>
      </c>
      <c r="X25" s="28"/>
      <c r="Y25" s="97">
        <f>SUM(Y22:Y23)</f>
        <v>14991714</v>
      </c>
    </row>
    <row r="26" spans="1:25" s="39" customFormat="1" ht="21.75" customHeight="1">
      <c r="A26" s="34" t="s">
        <v>163</v>
      </c>
      <c r="B26" s="34"/>
      <c r="C26" s="28"/>
      <c r="D26" s="28"/>
      <c r="E26" s="9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46"/>
      <c r="V26" s="46"/>
      <c r="W26" s="84"/>
      <c r="X26" s="28"/>
      <c r="Y26" s="28"/>
    </row>
    <row r="27" spans="1:25" s="39" customFormat="1" ht="21.75" customHeight="1">
      <c r="A27" s="37" t="s">
        <v>149</v>
      </c>
      <c r="B27" s="34"/>
      <c r="C27" s="48" t="s">
        <v>139</v>
      </c>
      <c r="D27" s="123"/>
      <c r="E27" s="48" t="s">
        <v>139</v>
      </c>
      <c r="F27" s="123"/>
      <c r="G27" s="48" t="s">
        <v>139</v>
      </c>
      <c r="H27" s="123"/>
      <c r="I27" s="48" t="s">
        <v>139</v>
      </c>
      <c r="J27" s="44"/>
      <c r="K27" s="48" t="s">
        <v>139</v>
      </c>
      <c r="L27" s="44"/>
      <c r="M27" s="48" t="s">
        <v>139</v>
      </c>
      <c r="N27" s="44"/>
      <c r="O27" s="48" t="s">
        <v>139</v>
      </c>
      <c r="P27" s="28"/>
      <c r="Q27" s="87">
        <v>8051352</v>
      </c>
      <c r="R27" s="28"/>
      <c r="S27" s="48" t="s">
        <v>139</v>
      </c>
      <c r="T27" s="123"/>
      <c r="U27" s="44"/>
      <c r="V27" s="44"/>
      <c r="W27" s="110" t="str">
        <f>S27</f>
        <v>-</v>
      </c>
      <c r="X27" s="123"/>
      <c r="Y27" s="110">
        <f>SUM(C27:S27)</f>
        <v>8051352</v>
      </c>
    </row>
    <row r="28" spans="1:25" s="39" customFormat="1" ht="21.75" customHeight="1">
      <c r="A28" s="37" t="s">
        <v>150</v>
      </c>
      <c r="B28" s="34"/>
      <c r="C28" s="48" t="s">
        <v>139</v>
      </c>
      <c r="D28" s="28"/>
      <c r="E28" s="48" t="s">
        <v>139</v>
      </c>
      <c r="F28" s="28"/>
      <c r="G28" s="48" t="s">
        <v>139</v>
      </c>
      <c r="H28" s="28"/>
      <c r="I28" s="48" t="s">
        <v>139</v>
      </c>
      <c r="J28" s="28"/>
      <c r="K28" s="48" t="s">
        <v>139</v>
      </c>
      <c r="L28" s="28"/>
      <c r="M28" s="48" t="s">
        <v>139</v>
      </c>
      <c r="N28" s="28"/>
      <c r="O28" s="48" t="s">
        <v>139</v>
      </c>
      <c r="P28" s="28"/>
      <c r="Q28" s="48" t="s">
        <v>139</v>
      </c>
      <c r="R28" s="28"/>
      <c r="S28" s="82">
        <v>1037884</v>
      </c>
      <c r="T28" s="28"/>
      <c r="U28" s="44"/>
      <c r="V28" s="46"/>
      <c r="W28" s="96">
        <f>S28</f>
        <v>1037884</v>
      </c>
      <c r="X28" s="123"/>
      <c r="Y28" s="96">
        <f>SUM(C28:S28)</f>
        <v>1037884</v>
      </c>
    </row>
    <row r="29" spans="1:25" s="39" customFormat="1" ht="21.75" customHeight="1">
      <c r="A29" s="34" t="s">
        <v>164</v>
      </c>
      <c r="B29" s="34"/>
      <c r="C29" s="153">
        <f>SUM(C27:C28)</f>
        <v>0</v>
      </c>
      <c r="D29" s="28"/>
      <c r="E29" s="153">
        <f>SUM(E27:E28)</f>
        <v>0</v>
      </c>
      <c r="F29" s="28"/>
      <c r="G29" s="153">
        <f>SUM(G27:G28)</f>
        <v>0</v>
      </c>
      <c r="H29" s="28"/>
      <c r="I29" s="153">
        <f>SUM(I27:I28)</f>
        <v>0</v>
      </c>
      <c r="J29" s="28"/>
      <c r="K29" s="153">
        <f>SUM(K27:K28)</f>
        <v>0</v>
      </c>
      <c r="L29" s="28"/>
      <c r="M29" s="153">
        <f>SUM(M27:M28)</f>
        <v>0</v>
      </c>
      <c r="N29" s="28"/>
      <c r="O29" s="153">
        <f>SUM(O27:O28)</f>
        <v>0</v>
      </c>
      <c r="P29" s="28"/>
      <c r="Q29" s="153">
        <f>SUM(Q27:Q28)</f>
        <v>8051352</v>
      </c>
      <c r="R29" s="28"/>
      <c r="S29" s="97">
        <f>SUM(S27:S28)</f>
        <v>1037884</v>
      </c>
      <c r="T29" s="28"/>
      <c r="U29" s="125" t="s">
        <v>139</v>
      </c>
      <c r="V29" s="46"/>
      <c r="W29" s="97">
        <f>SUM(W27:W28)</f>
        <v>1037884</v>
      </c>
      <c r="X29" s="28"/>
      <c r="Y29" s="97">
        <f>SUM(Y27:Y28)</f>
        <v>9089236</v>
      </c>
    </row>
    <row r="30" spans="1:25" s="39" customFormat="1" ht="21.75" customHeight="1">
      <c r="A30" s="34"/>
      <c r="B30" s="34"/>
      <c r="C30" s="46"/>
      <c r="D30" s="28"/>
      <c r="E30" s="46"/>
      <c r="F30" s="28"/>
      <c r="G30" s="46"/>
      <c r="H30" s="28"/>
      <c r="I30" s="46"/>
      <c r="J30" s="28"/>
      <c r="K30" s="46"/>
      <c r="L30" s="28"/>
      <c r="M30" s="46"/>
      <c r="N30" s="28"/>
      <c r="O30" s="46"/>
      <c r="P30" s="28"/>
      <c r="Q30" s="84"/>
      <c r="R30" s="28"/>
      <c r="S30" s="84"/>
      <c r="T30" s="28"/>
      <c r="U30" s="46"/>
      <c r="V30" s="46"/>
      <c r="W30" s="84"/>
      <c r="X30" s="28"/>
      <c r="Y30" s="126"/>
    </row>
    <row r="31" spans="1:25" s="39" customFormat="1" ht="21.75" customHeight="1" thickBot="1">
      <c r="A31" s="76" t="s">
        <v>174</v>
      </c>
      <c r="B31" s="34"/>
      <c r="C31" s="120">
        <f>C13+C25+C29</f>
        <v>7742942</v>
      </c>
      <c r="D31" s="28"/>
      <c r="E31" s="149">
        <f>E13+E25+E29</f>
        <v>0</v>
      </c>
      <c r="F31" s="30"/>
      <c r="G31" s="120">
        <f>G13+G25+G29</f>
        <v>35572855</v>
      </c>
      <c r="H31" s="28"/>
      <c r="I31" s="149">
        <f>I13+I25+I29</f>
        <v>3470021</v>
      </c>
      <c r="J31" s="28"/>
      <c r="K31" s="149">
        <f>K13+K25+K29</f>
        <v>428671</v>
      </c>
      <c r="L31" s="28"/>
      <c r="M31" s="120">
        <f>M13+M25+M29</f>
        <v>820666</v>
      </c>
      <c r="N31" s="28"/>
      <c r="O31" s="149">
        <f>O13+O25+O29</f>
        <v>0</v>
      </c>
      <c r="P31" s="28"/>
      <c r="Q31" s="120">
        <f>Q13+Q25+Q29</f>
        <v>26736166</v>
      </c>
      <c r="R31" s="28"/>
      <c r="S31" s="120">
        <f>S13+S25+S29</f>
        <v>1280946</v>
      </c>
      <c r="T31" s="16"/>
      <c r="U31" s="121" t="s">
        <v>139</v>
      </c>
      <c r="V31" s="49"/>
      <c r="W31" s="120">
        <f>W13+W25+W29</f>
        <v>1280946</v>
      </c>
      <c r="X31" s="30"/>
      <c r="Y31" s="120">
        <f>Y13+Y25+Y29</f>
        <v>76052267</v>
      </c>
    </row>
    <row r="32" ht="22.5" customHeight="1" thickTop="1"/>
  </sheetData>
  <sheetProtection/>
  <mergeCells count="3">
    <mergeCell ref="C5:Y5"/>
    <mergeCell ref="S6:W6"/>
    <mergeCell ref="C11:Y11"/>
  </mergeCells>
  <printOptions/>
  <pageMargins left="0.82" right="0.3" top="0.48" bottom="0.5" header="0.5" footer="0"/>
  <pageSetup firstPageNumber="12" useFirstPageNumber="1" horizontalDpi="600" verticalDpi="600" orientation="landscape" paperSize="9" scale="59" r:id="rId1"/>
  <headerFooter>
    <oddFooter>&amp;L  หมายเหตุประกอบงบการเงินเป็นส่วนหนึ่งของงบการเงินนี้&amp;C&amp;P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28"/>
  <sheetViews>
    <sheetView showGridLines="0" zoomScale="80" zoomScaleNormal="80" zoomScaleSheetLayoutView="70" zoomScalePageLayoutView="0" workbookViewId="0" topLeftCell="A13">
      <selection activeCell="J7" sqref="J7"/>
    </sheetView>
  </sheetViews>
  <sheetFormatPr defaultColWidth="9.140625" defaultRowHeight="22.5" customHeight="1"/>
  <cols>
    <col min="1" max="1" width="30.57421875" style="40" customWidth="1"/>
    <col min="2" max="2" width="8.57421875" style="40" customWidth="1"/>
    <col min="3" max="3" width="13.8515625" style="40" customWidth="1"/>
    <col min="4" max="4" width="1.28515625" style="40" customWidth="1"/>
    <col min="5" max="5" width="13.8515625" style="40" customWidth="1"/>
    <col min="6" max="6" width="1.28515625" style="40" customWidth="1"/>
    <col min="7" max="7" width="14.7109375" style="40" customWidth="1"/>
    <col min="8" max="8" width="1.28515625" style="40" customWidth="1"/>
    <col min="9" max="9" width="17.28125" style="40" customWidth="1"/>
    <col min="10" max="10" width="1.28515625" style="40" customWidth="1"/>
    <col min="11" max="11" width="13.140625" style="40" customWidth="1"/>
    <col min="12" max="12" width="1.28515625" style="40" customWidth="1"/>
    <col min="13" max="13" width="12.140625" style="40" customWidth="1"/>
    <col min="14" max="14" width="1.28515625" style="40" customWidth="1"/>
    <col min="15" max="15" width="13.140625" style="40" customWidth="1"/>
    <col min="16" max="16" width="1.28515625" style="40" customWidth="1"/>
    <col min="17" max="17" width="14.7109375" style="40" customWidth="1"/>
    <col min="18" max="18" width="1.28515625" style="40" customWidth="1"/>
    <col min="19" max="19" width="17.28125" style="39" hidden="1" customWidth="1"/>
    <col min="20" max="20" width="2.140625" style="39" hidden="1" customWidth="1"/>
    <col min="21" max="21" width="17.28125" style="40" customWidth="1"/>
    <col min="22" max="22" width="1.28515625" style="40" customWidth="1"/>
    <col min="23" max="23" width="15.28125" style="40" customWidth="1"/>
    <col min="24" max="16384" width="9.140625" style="40" customWidth="1"/>
  </cols>
  <sheetData>
    <row r="1" spans="1:22" ht="24.75" customHeight="1">
      <c r="A1" s="111" t="s">
        <v>108</v>
      </c>
      <c r="B1" s="64"/>
      <c r="C1" s="65"/>
      <c r="D1" s="64"/>
      <c r="J1" s="64"/>
      <c r="K1" s="64"/>
      <c r="L1" s="64"/>
      <c r="M1" s="64"/>
      <c r="N1" s="64"/>
      <c r="O1" s="64"/>
      <c r="P1" s="64"/>
      <c r="R1" s="64"/>
      <c r="V1" s="64"/>
    </row>
    <row r="2" spans="1:22" ht="24.75" customHeight="1">
      <c r="A2" s="111" t="s">
        <v>129</v>
      </c>
      <c r="B2" s="64"/>
      <c r="C2" s="65"/>
      <c r="D2" s="64"/>
      <c r="J2" s="64"/>
      <c r="K2" s="64"/>
      <c r="L2" s="64"/>
      <c r="M2" s="64"/>
      <c r="N2" s="64"/>
      <c r="O2" s="64"/>
      <c r="P2" s="64"/>
      <c r="R2" s="64"/>
      <c r="V2" s="64"/>
    </row>
    <row r="3" spans="1:22" ht="24.75" customHeight="1">
      <c r="A3" s="93"/>
      <c r="B3" s="63"/>
      <c r="C3" s="65"/>
      <c r="D3" s="64"/>
      <c r="J3" s="64"/>
      <c r="K3" s="64"/>
      <c r="L3" s="64"/>
      <c r="M3" s="64"/>
      <c r="N3" s="64"/>
      <c r="O3" s="64"/>
      <c r="P3" s="64"/>
      <c r="R3" s="64"/>
      <c r="V3" s="64"/>
    </row>
    <row r="4" spans="1:23" ht="21.75" customHeight="1">
      <c r="A4" s="112"/>
      <c r="B4" s="112"/>
      <c r="C4" s="65"/>
      <c r="D4" s="112"/>
      <c r="E4" s="20"/>
      <c r="F4" s="20"/>
      <c r="G4" s="20"/>
      <c r="H4" s="20"/>
      <c r="I4" s="20"/>
      <c r="J4" s="112"/>
      <c r="K4" s="112"/>
      <c r="L4" s="112"/>
      <c r="M4" s="112"/>
      <c r="N4" s="112"/>
      <c r="O4" s="112"/>
      <c r="P4" s="112"/>
      <c r="Q4" s="20"/>
      <c r="R4" s="112"/>
      <c r="S4" s="3"/>
      <c r="T4" s="3"/>
      <c r="U4" s="20"/>
      <c r="V4" s="112"/>
      <c r="W4" s="66" t="s">
        <v>118</v>
      </c>
    </row>
    <row r="5" spans="1:23" ht="21.75" customHeight="1">
      <c r="A5" s="113"/>
      <c r="B5" s="113"/>
      <c r="C5" s="260" t="s">
        <v>42</v>
      </c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</row>
    <row r="6" spans="1:23" ht="21.75" customHeight="1">
      <c r="A6" s="113"/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261" t="s">
        <v>128</v>
      </c>
      <c r="R6" s="261"/>
      <c r="S6" s="261"/>
      <c r="T6" s="261"/>
      <c r="U6" s="261"/>
      <c r="V6" s="114"/>
      <c r="W6" s="24"/>
    </row>
    <row r="7" spans="1:23" ht="21.75" customHeight="1">
      <c r="A7" s="113"/>
      <c r="B7" s="113"/>
      <c r="C7" s="114"/>
      <c r="D7" s="114"/>
      <c r="E7" s="114"/>
      <c r="F7" s="114"/>
      <c r="G7" s="114"/>
      <c r="H7" s="114"/>
      <c r="I7" s="141" t="s">
        <v>41</v>
      </c>
      <c r="J7" s="114"/>
      <c r="K7" s="114"/>
      <c r="L7" s="114"/>
      <c r="M7" s="114"/>
      <c r="N7" s="114"/>
      <c r="O7" s="114"/>
      <c r="P7" s="114"/>
      <c r="Q7" s="114"/>
      <c r="R7" s="114"/>
      <c r="S7" s="26"/>
      <c r="T7" s="131"/>
      <c r="U7" s="115" t="s">
        <v>130</v>
      </c>
      <c r="V7" s="114"/>
      <c r="W7" s="24"/>
    </row>
    <row r="8" spans="1:23" ht="21.75" customHeight="1">
      <c r="A8" s="70"/>
      <c r="B8" s="70"/>
      <c r="C8" s="70" t="s">
        <v>17</v>
      </c>
      <c r="D8" s="70"/>
      <c r="E8" s="70"/>
      <c r="F8" s="70"/>
      <c r="G8" s="70"/>
      <c r="H8" s="70"/>
      <c r="I8" s="70" t="s">
        <v>181</v>
      </c>
      <c r="J8" s="114"/>
      <c r="K8" s="114"/>
      <c r="L8" s="114"/>
      <c r="M8" s="114"/>
      <c r="N8" s="114"/>
      <c r="O8" s="116" t="s">
        <v>51</v>
      </c>
      <c r="P8" s="114"/>
      <c r="Q8" s="26" t="s">
        <v>86</v>
      </c>
      <c r="R8" s="26"/>
      <c r="S8" s="26"/>
      <c r="T8" s="26"/>
      <c r="U8" s="67" t="s">
        <v>131</v>
      </c>
      <c r="V8" s="70"/>
      <c r="W8" s="24"/>
    </row>
    <row r="9" spans="1:23" ht="21.75" customHeight="1">
      <c r="A9" s="70"/>
      <c r="B9" s="70"/>
      <c r="C9" s="70" t="s">
        <v>61</v>
      </c>
      <c r="D9" s="70"/>
      <c r="E9" s="70" t="s">
        <v>24</v>
      </c>
      <c r="F9" s="70"/>
      <c r="G9" s="70"/>
      <c r="H9" s="70"/>
      <c r="I9" s="70" t="s">
        <v>182</v>
      </c>
      <c r="J9" s="70"/>
      <c r="K9" s="70" t="s">
        <v>90</v>
      </c>
      <c r="L9" s="70"/>
      <c r="M9" s="25" t="s">
        <v>98</v>
      </c>
      <c r="N9" s="70"/>
      <c r="O9" s="70" t="s">
        <v>33</v>
      </c>
      <c r="P9" s="70"/>
      <c r="Q9" s="26" t="s">
        <v>54</v>
      </c>
      <c r="R9" s="26"/>
      <c r="S9" s="35"/>
      <c r="T9" s="26"/>
      <c r="U9" s="68" t="s">
        <v>133</v>
      </c>
      <c r="V9" s="70"/>
      <c r="W9" s="68" t="s">
        <v>72</v>
      </c>
    </row>
    <row r="10" spans="1:23" ht="21.75" customHeight="1">
      <c r="A10" s="117"/>
      <c r="B10" s="71" t="s">
        <v>1</v>
      </c>
      <c r="C10" s="72" t="s">
        <v>135</v>
      </c>
      <c r="D10" s="117"/>
      <c r="E10" s="72" t="s">
        <v>152</v>
      </c>
      <c r="F10" s="70"/>
      <c r="G10" s="72" t="s">
        <v>175</v>
      </c>
      <c r="H10" s="70"/>
      <c r="I10" s="72" t="s">
        <v>183</v>
      </c>
      <c r="J10" s="117"/>
      <c r="K10" s="72" t="s">
        <v>74</v>
      </c>
      <c r="L10" s="117"/>
      <c r="M10" s="27" t="s">
        <v>81</v>
      </c>
      <c r="N10" s="117"/>
      <c r="O10" s="72" t="s">
        <v>56</v>
      </c>
      <c r="P10" s="117"/>
      <c r="Q10" s="27" t="s">
        <v>0</v>
      </c>
      <c r="R10" s="26"/>
      <c r="S10" s="36"/>
      <c r="T10" s="25"/>
      <c r="U10" s="73" t="s">
        <v>16</v>
      </c>
      <c r="V10" s="117"/>
      <c r="W10" s="73" t="s">
        <v>26</v>
      </c>
    </row>
    <row r="11" spans="1:23" ht="21.75" customHeight="1">
      <c r="A11" s="117"/>
      <c r="B11" s="117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</row>
    <row r="12" spans="1:23" ht="21.75" customHeight="1">
      <c r="A12" s="164" t="s">
        <v>289</v>
      </c>
      <c r="B12" s="117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175"/>
      <c r="T12" s="175"/>
      <c r="U12" s="71"/>
      <c r="V12" s="71"/>
      <c r="W12" s="71"/>
    </row>
    <row r="13" spans="1:23" s="39" customFormat="1" ht="21.75" customHeight="1">
      <c r="A13" s="34" t="s">
        <v>236</v>
      </c>
      <c r="B13" s="34"/>
      <c r="C13" s="237">
        <v>7742942</v>
      </c>
      <c r="D13" s="236"/>
      <c r="E13" s="237">
        <v>35572855</v>
      </c>
      <c r="F13" s="236"/>
      <c r="G13" s="237">
        <v>3470021</v>
      </c>
      <c r="H13" s="236"/>
      <c r="I13" s="237">
        <v>428671</v>
      </c>
      <c r="J13" s="236"/>
      <c r="K13" s="237">
        <v>820666</v>
      </c>
      <c r="L13" s="236"/>
      <c r="M13" s="217">
        <v>0</v>
      </c>
      <c r="N13" s="236"/>
      <c r="O13" s="237">
        <v>26736166</v>
      </c>
      <c r="P13" s="236"/>
      <c r="Q13" s="237">
        <v>1280946</v>
      </c>
      <c r="R13" s="122"/>
      <c r="S13" s="210"/>
      <c r="T13" s="10"/>
      <c r="U13" s="237">
        <v>1280946</v>
      </c>
      <c r="V13" s="122"/>
      <c r="W13" s="237">
        <f>C13+E13+K13+M13+O13+U13+G13+I13</f>
        <v>76052267</v>
      </c>
    </row>
    <row r="14" spans="1:23" s="39" customFormat="1" ht="21.75" customHeight="1">
      <c r="A14" s="34" t="s">
        <v>140</v>
      </c>
      <c r="B14" s="3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46"/>
      <c r="T14" s="46"/>
      <c r="U14" s="84"/>
      <c r="V14" s="28"/>
      <c r="W14" s="28"/>
    </row>
    <row r="15" spans="1:23" s="39" customFormat="1" ht="21.75" customHeight="1">
      <c r="A15" s="34" t="s">
        <v>141</v>
      </c>
      <c r="B15" s="3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46"/>
      <c r="T15" s="46"/>
      <c r="U15" s="84"/>
      <c r="V15" s="28"/>
      <c r="W15" s="28"/>
    </row>
    <row r="16" spans="1:23" s="39" customFormat="1" ht="21.75" customHeight="1">
      <c r="A16" s="78" t="s">
        <v>142</v>
      </c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46"/>
      <c r="T16" s="46"/>
      <c r="U16" s="84"/>
      <c r="V16" s="28"/>
      <c r="W16" s="28"/>
    </row>
    <row r="17" spans="1:23" s="39" customFormat="1" ht="21.75" customHeight="1">
      <c r="A17" s="37" t="s">
        <v>294</v>
      </c>
      <c r="B17" s="118">
        <v>37</v>
      </c>
      <c r="C17" s="140">
        <v>0</v>
      </c>
      <c r="D17" s="123"/>
      <c r="E17" s="140">
        <v>0</v>
      </c>
      <c r="F17" s="44"/>
      <c r="G17" s="140">
        <v>0</v>
      </c>
      <c r="H17" s="44"/>
      <c r="I17" s="140">
        <v>0</v>
      </c>
      <c r="J17" s="123"/>
      <c r="K17" s="140">
        <v>0</v>
      </c>
      <c r="L17" s="123"/>
      <c r="M17" s="140">
        <v>0</v>
      </c>
      <c r="N17" s="123"/>
      <c r="O17" s="94">
        <v>-5807206</v>
      </c>
      <c r="P17" s="123"/>
      <c r="Q17" s="140">
        <v>0</v>
      </c>
      <c r="R17" s="123"/>
      <c r="S17" s="45" t="s">
        <v>139</v>
      </c>
      <c r="T17" s="44"/>
      <c r="U17" s="140">
        <f>Q17</f>
        <v>0</v>
      </c>
      <c r="V17" s="28"/>
      <c r="W17" s="140">
        <f>C17+E17+K17+M17+O17+U17+G17+I17</f>
        <v>-5807206</v>
      </c>
    </row>
    <row r="18" spans="1:23" s="39" customFormat="1" ht="21.75" customHeight="1">
      <c r="A18" s="78" t="s">
        <v>143</v>
      </c>
      <c r="B18" s="118"/>
      <c r="C18" s="173">
        <f>C17</f>
        <v>0</v>
      </c>
      <c r="D18" s="28"/>
      <c r="E18" s="173">
        <f>E17</f>
        <v>0</v>
      </c>
      <c r="F18" s="46"/>
      <c r="G18" s="173">
        <f>G17</f>
        <v>0</v>
      </c>
      <c r="H18" s="46"/>
      <c r="I18" s="173">
        <f>I17</f>
        <v>0</v>
      </c>
      <c r="J18" s="28"/>
      <c r="K18" s="173">
        <f>K17</f>
        <v>0</v>
      </c>
      <c r="L18" s="28"/>
      <c r="M18" s="173">
        <f>M17</f>
        <v>0</v>
      </c>
      <c r="N18" s="28"/>
      <c r="O18" s="173">
        <f>O17</f>
        <v>-5807206</v>
      </c>
      <c r="P18" s="28"/>
      <c r="Q18" s="173">
        <f>Q17</f>
        <v>0</v>
      </c>
      <c r="R18" s="28"/>
      <c r="S18" s="50" t="s">
        <v>139</v>
      </c>
      <c r="T18" s="46"/>
      <c r="U18" s="173">
        <f>U17</f>
        <v>0</v>
      </c>
      <c r="V18" s="28"/>
      <c r="W18" s="173">
        <f>W17</f>
        <v>-5807206</v>
      </c>
    </row>
    <row r="19" spans="1:23" s="39" customFormat="1" ht="21.75" customHeight="1">
      <c r="A19" s="34" t="s">
        <v>153</v>
      </c>
      <c r="B19" s="118"/>
      <c r="C19" s="30"/>
      <c r="D19" s="28"/>
      <c r="E19" s="30"/>
      <c r="F19" s="30"/>
      <c r="G19" s="30"/>
      <c r="H19" s="30"/>
      <c r="I19" s="30"/>
      <c r="J19" s="28"/>
      <c r="K19" s="30"/>
      <c r="L19" s="28"/>
      <c r="M19" s="30"/>
      <c r="N19" s="28"/>
      <c r="O19" s="30"/>
      <c r="P19" s="28"/>
      <c r="Q19" s="30"/>
      <c r="R19" s="28"/>
      <c r="S19" s="46"/>
      <c r="T19" s="46"/>
      <c r="U19" s="84"/>
      <c r="V19" s="28"/>
      <c r="W19" s="30"/>
    </row>
    <row r="20" spans="1:23" s="39" customFormat="1" ht="21.75" customHeight="1">
      <c r="A20" s="34" t="s">
        <v>141</v>
      </c>
      <c r="B20" s="118"/>
      <c r="C20" s="173">
        <f>C18</f>
        <v>0</v>
      </c>
      <c r="D20" s="28"/>
      <c r="E20" s="173">
        <f>E18</f>
        <v>0</v>
      </c>
      <c r="F20" s="46"/>
      <c r="G20" s="173">
        <f>G18</f>
        <v>0</v>
      </c>
      <c r="H20" s="46"/>
      <c r="I20" s="173">
        <f>I18</f>
        <v>0</v>
      </c>
      <c r="J20" s="28"/>
      <c r="K20" s="173">
        <f>K18</f>
        <v>0</v>
      </c>
      <c r="L20" s="28"/>
      <c r="M20" s="173">
        <f>M18</f>
        <v>0</v>
      </c>
      <c r="N20" s="28"/>
      <c r="O20" s="173">
        <f>O18</f>
        <v>-5807206</v>
      </c>
      <c r="P20" s="28"/>
      <c r="Q20" s="173">
        <f>Q18</f>
        <v>0</v>
      </c>
      <c r="R20" s="28"/>
      <c r="S20" s="50" t="s">
        <v>139</v>
      </c>
      <c r="T20" s="46"/>
      <c r="U20" s="173">
        <f>U18</f>
        <v>0</v>
      </c>
      <c r="V20" s="28"/>
      <c r="W20" s="173">
        <f>W18</f>
        <v>-5807206</v>
      </c>
    </row>
    <row r="21" spans="1:23" s="39" customFormat="1" ht="21.75" customHeight="1">
      <c r="A21" s="34" t="s">
        <v>163</v>
      </c>
      <c r="B21" s="3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46"/>
      <c r="T21" s="46"/>
      <c r="U21" s="84"/>
      <c r="V21" s="28"/>
      <c r="W21" s="28"/>
    </row>
    <row r="22" spans="1:23" s="39" customFormat="1" ht="21.75" customHeight="1">
      <c r="A22" s="37" t="s">
        <v>149</v>
      </c>
      <c r="B22" s="34"/>
      <c r="C22" s="185">
        <v>0</v>
      </c>
      <c r="D22" s="123"/>
      <c r="E22" s="185">
        <v>0</v>
      </c>
      <c r="F22" s="44"/>
      <c r="G22" s="185">
        <v>0</v>
      </c>
      <c r="H22" s="123"/>
      <c r="I22" s="185">
        <v>0</v>
      </c>
      <c r="J22" s="123"/>
      <c r="K22" s="185">
        <v>0</v>
      </c>
      <c r="L22" s="44"/>
      <c r="M22" s="185">
        <v>0</v>
      </c>
      <c r="N22" s="28"/>
      <c r="O22" s="87">
        <f>'PL-7-9'!H35</f>
        <v>6873798</v>
      </c>
      <c r="P22" s="28"/>
      <c r="Q22" s="185">
        <v>0</v>
      </c>
      <c r="R22" s="123"/>
      <c r="S22" s="44" t="s">
        <v>139</v>
      </c>
      <c r="T22" s="44"/>
      <c r="U22" s="185">
        <f>Q22</f>
        <v>0</v>
      </c>
      <c r="V22" s="28"/>
      <c r="W22" s="185">
        <f>C22+E22+K22+M22+O22+U22+G22+I22</f>
        <v>6873798</v>
      </c>
    </row>
    <row r="23" spans="1:23" s="39" customFormat="1" ht="21.75" customHeight="1">
      <c r="A23" s="40" t="s">
        <v>150</v>
      </c>
      <c r="B23" s="34"/>
      <c r="C23" s="185"/>
      <c r="D23" s="123"/>
      <c r="E23" s="185"/>
      <c r="F23" s="44"/>
      <c r="G23" s="44"/>
      <c r="H23" s="44"/>
      <c r="I23" s="44"/>
      <c r="J23" s="123"/>
      <c r="K23" s="185"/>
      <c r="L23" s="44"/>
      <c r="M23" s="185"/>
      <c r="N23" s="28"/>
      <c r="O23" s="87"/>
      <c r="P23" s="28"/>
      <c r="Q23" s="185"/>
      <c r="R23" s="123"/>
      <c r="S23" s="44"/>
      <c r="T23" s="44"/>
      <c r="U23" s="185"/>
      <c r="V23" s="28"/>
      <c r="W23" s="185"/>
    </row>
    <row r="24" spans="1:23" s="39" customFormat="1" ht="21.75" customHeight="1">
      <c r="A24" s="40" t="s">
        <v>233</v>
      </c>
      <c r="B24" s="34"/>
      <c r="C24" s="185"/>
      <c r="D24" s="123"/>
      <c r="E24" s="185"/>
      <c r="F24" s="44"/>
      <c r="G24" s="44"/>
      <c r="H24" s="44"/>
      <c r="I24" s="44"/>
      <c r="J24" s="123"/>
      <c r="K24" s="185"/>
      <c r="L24" s="44"/>
      <c r="M24" s="185"/>
      <c r="N24" s="28"/>
      <c r="O24" s="87"/>
      <c r="P24" s="28"/>
      <c r="Q24" s="185"/>
      <c r="R24" s="123"/>
      <c r="S24" s="44"/>
      <c r="T24" s="44"/>
      <c r="U24" s="185"/>
      <c r="V24" s="28"/>
      <c r="W24" s="185"/>
    </row>
    <row r="25" spans="1:23" s="39" customFormat="1" ht="21.75" customHeight="1">
      <c r="A25" s="40" t="s">
        <v>223</v>
      </c>
      <c r="B25" s="34"/>
      <c r="C25" s="140">
        <v>0</v>
      </c>
      <c r="D25" s="28"/>
      <c r="E25" s="140">
        <v>0</v>
      </c>
      <c r="F25" s="44"/>
      <c r="G25" s="140">
        <v>0</v>
      </c>
      <c r="H25" s="44"/>
      <c r="I25" s="140">
        <v>0</v>
      </c>
      <c r="J25" s="28"/>
      <c r="K25" s="140">
        <v>0</v>
      </c>
      <c r="L25" s="28"/>
      <c r="M25" s="140">
        <v>0</v>
      </c>
      <c r="N25" s="28"/>
      <c r="O25" s="82">
        <v>-235891</v>
      </c>
      <c r="P25" s="28"/>
      <c r="Q25" s="140">
        <v>0</v>
      </c>
      <c r="R25" s="28"/>
      <c r="S25" s="44" t="s">
        <v>139</v>
      </c>
      <c r="T25" s="46"/>
      <c r="U25" s="140">
        <f>Q25</f>
        <v>0</v>
      </c>
      <c r="V25" s="28"/>
      <c r="W25" s="140">
        <f>C25+E25+K25+M25+O25+U25+G25+I25</f>
        <v>-235891</v>
      </c>
    </row>
    <row r="26" spans="1:23" s="39" customFormat="1" ht="21.75" customHeight="1">
      <c r="A26" s="34" t="s">
        <v>164</v>
      </c>
      <c r="B26" s="34"/>
      <c r="C26" s="173">
        <f>SUM(C22:C25)</f>
        <v>0</v>
      </c>
      <c r="D26" s="28"/>
      <c r="E26" s="173">
        <f>SUM(E22:E25)</f>
        <v>0</v>
      </c>
      <c r="F26" s="46"/>
      <c r="G26" s="173">
        <f>SUM(G22:G25)</f>
        <v>0</v>
      </c>
      <c r="H26" s="46"/>
      <c r="I26" s="173">
        <f>SUM(I22:I25)</f>
        <v>0</v>
      </c>
      <c r="J26" s="28"/>
      <c r="K26" s="173">
        <f>SUM(K22:K25)</f>
        <v>0</v>
      </c>
      <c r="L26" s="28"/>
      <c r="M26" s="173">
        <f>SUM(M22:M25)</f>
        <v>0</v>
      </c>
      <c r="N26" s="28"/>
      <c r="O26" s="173">
        <f>SUM(O22:O25)</f>
        <v>6637907</v>
      </c>
      <c r="P26" s="28"/>
      <c r="Q26" s="173">
        <f>SUM(Q22:Q25)</f>
        <v>0</v>
      </c>
      <c r="R26" s="28"/>
      <c r="S26" s="125" t="s">
        <v>139</v>
      </c>
      <c r="T26" s="46"/>
      <c r="U26" s="173">
        <f>SUM(U22:U25)</f>
        <v>0</v>
      </c>
      <c r="V26" s="28"/>
      <c r="W26" s="173">
        <f>SUM(W22:W25)</f>
        <v>6637907</v>
      </c>
    </row>
    <row r="27" spans="1:23" s="39" customFormat="1" ht="21.75" customHeight="1">
      <c r="A27" s="34"/>
      <c r="B27" s="34"/>
      <c r="C27" s="46"/>
      <c r="D27" s="28"/>
      <c r="E27" s="46"/>
      <c r="F27" s="46"/>
      <c r="G27" s="46"/>
      <c r="H27" s="46"/>
      <c r="I27" s="46"/>
      <c r="J27" s="28"/>
      <c r="K27" s="46"/>
      <c r="L27" s="28"/>
      <c r="M27" s="46"/>
      <c r="N27" s="28"/>
      <c r="O27" s="84"/>
      <c r="P27" s="28"/>
      <c r="Q27" s="84"/>
      <c r="R27" s="28"/>
      <c r="S27" s="46"/>
      <c r="T27" s="46"/>
      <c r="U27" s="84"/>
      <c r="V27" s="28"/>
      <c r="W27" s="126"/>
    </row>
    <row r="28" spans="1:23" s="39" customFormat="1" ht="21.75" customHeight="1" thickBot="1">
      <c r="A28" s="76" t="s">
        <v>235</v>
      </c>
      <c r="B28" s="34"/>
      <c r="C28" s="120">
        <f>C26+C20+C13</f>
        <v>7742942</v>
      </c>
      <c r="D28" s="28"/>
      <c r="E28" s="120">
        <f>E26+E20+E13</f>
        <v>35572855</v>
      </c>
      <c r="F28" s="30"/>
      <c r="G28" s="120">
        <f>G26+G20+G13</f>
        <v>3470021</v>
      </c>
      <c r="H28" s="30"/>
      <c r="I28" s="120">
        <f>I26+I20+I13</f>
        <v>428671</v>
      </c>
      <c r="J28" s="28"/>
      <c r="K28" s="120">
        <f>K26+K20+K13</f>
        <v>820666</v>
      </c>
      <c r="L28" s="28"/>
      <c r="M28" s="248">
        <f>M26+M20+M13</f>
        <v>0</v>
      </c>
      <c r="N28" s="28"/>
      <c r="O28" s="120">
        <f>O26+O20+O13</f>
        <v>27566867</v>
      </c>
      <c r="P28" s="28"/>
      <c r="Q28" s="120">
        <f>Q26+Q20+Q13</f>
        <v>1280946</v>
      </c>
      <c r="R28" s="24"/>
      <c r="S28" s="146"/>
      <c r="T28" s="15"/>
      <c r="U28" s="120">
        <f>U26+U20+U13</f>
        <v>1280946</v>
      </c>
      <c r="V28" s="30"/>
      <c r="W28" s="120">
        <f>W26+W20+W13</f>
        <v>76882968</v>
      </c>
    </row>
    <row r="29" ht="22.5" customHeight="1" thickTop="1"/>
  </sheetData>
  <sheetProtection/>
  <mergeCells count="3">
    <mergeCell ref="C5:W5"/>
    <mergeCell ref="Q6:U6"/>
    <mergeCell ref="C11:W11"/>
  </mergeCells>
  <printOptions/>
  <pageMargins left="0.7" right="0.5" top="0.48" bottom="0.5" header="0.5" footer="0"/>
  <pageSetup firstPageNumber="13" useFirstPageNumber="1" fitToHeight="1" fitToWidth="1" horizontalDpi="600" verticalDpi="600" orientation="landscape" paperSize="9" scale="78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1"/>
  <sheetViews>
    <sheetView zoomScaleSheetLayoutView="100" zoomScalePageLayoutView="0" workbookViewId="0" topLeftCell="A1">
      <pane xSplit="3" topLeftCell="D1" activePane="topRight" state="frozen"/>
      <selection pane="topLeft" activeCell="J7" sqref="J7"/>
      <selection pane="topRight" activeCell="J7" sqref="J7"/>
    </sheetView>
  </sheetViews>
  <sheetFormatPr defaultColWidth="9.140625" defaultRowHeight="23.25" customHeight="1"/>
  <cols>
    <col min="1" max="1" width="5.140625" style="3" customWidth="1"/>
    <col min="2" max="2" width="41.8515625" style="3" customWidth="1"/>
    <col min="3" max="3" width="8.7109375" style="2" customWidth="1"/>
    <col min="4" max="4" width="12.140625" style="3" customWidth="1"/>
    <col min="5" max="5" width="0.85546875" style="3" customWidth="1"/>
    <col min="6" max="6" width="12.140625" style="3" customWidth="1"/>
    <col min="7" max="7" width="0.85546875" style="3" customWidth="1"/>
    <col min="8" max="8" width="12.140625" style="3" customWidth="1"/>
    <col min="9" max="9" width="0.85546875" style="3" customWidth="1"/>
    <col min="10" max="10" width="12.140625" style="3" customWidth="1"/>
    <col min="11" max="16384" width="9.140625" style="3" customWidth="1"/>
  </cols>
  <sheetData>
    <row r="1" spans="1:10" ht="21.75" customHeight="1">
      <c r="A1" s="6" t="s">
        <v>45</v>
      </c>
      <c r="B1" s="6"/>
      <c r="C1" s="238"/>
      <c r="H1" s="257"/>
      <c r="I1" s="257"/>
      <c r="J1" s="257"/>
    </row>
    <row r="2" spans="1:10" ht="21.75" customHeight="1">
      <c r="A2" s="6" t="s">
        <v>291</v>
      </c>
      <c r="B2" s="6"/>
      <c r="C2" s="238"/>
      <c r="H2" s="257"/>
      <c r="I2" s="257"/>
      <c r="J2" s="257"/>
    </row>
    <row r="3" spans="1:10" ht="18.75" customHeight="1">
      <c r="A3" s="239"/>
      <c r="B3" s="239"/>
      <c r="C3" s="4"/>
      <c r="J3" s="66" t="s">
        <v>118</v>
      </c>
    </row>
    <row r="4" spans="1:10" ht="18.75" customHeight="1">
      <c r="A4" s="263"/>
      <c r="B4" s="263"/>
      <c r="C4" s="3"/>
      <c r="D4" s="250" t="s">
        <v>46</v>
      </c>
      <c r="E4" s="250"/>
      <c r="F4" s="250"/>
      <c r="G4" s="131"/>
      <c r="H4" s="250" t="s">
        <v>42</v>
      </c>
      <c r="I4" s="250"/>
      <c r="J4" s="250"/>
    </row>
    <row r="5" spans="1:10" ht="21" customHeight="1">
      <c r="A5" s="263"/>
      <c r="B5" s="263"/>
      <c r="C5" s="3"/>
      <c r="D5" s="253" t="s">
        <v>288</v>
      </c>
      <c r="E5" s="253"/>
      <c r="F5" s="253"/>
      <c r="G5" s="177"/>
      <c r="H5" s="253" t="s">
        <v>288</v>
      </c>
      <c r="I5" s="253"/>
      <c r="J5" s="253"/>
    </row>
    <row r="6" spans="1:10" ht="18.75" customHeight="1">
      <c r="A6" s="1"/>
      <c r="B6" s="1"/>
      <c r="D6" s="255" t="s">
        <v>215</v>
      </c>
      <c r="E6" s="256"/>
      <c r="F6" s="256"/>
      <c r="G6" s="165"/>
      <c r="H6" s="255" t="s">
        <v>215</v>
      </c>
      <c r="I6" s="256"/>
      <c r="J6" s="256"/>
    </row>
    <row r="7" spans="1:10" ht="18.75" customHeight="1">
      <c r="A7" s="1"/>
      <c r="B7" s="1"/>
      <c r="C7" s="2" t="s">
        <v>1</v>
      </c>
      <c r="D7" s="201" t="s">
        <v>274</v>
      </c>
      <c r="E7" s="132"/>
      <c r="F7" s="201" t="s">
        <v>238</v>
      </c>
      <c r="G7" s="67"/>
      <c r="H7" s="201" t="s">
        <v>274</v>
      </c>
      <c r="I7" s="132"/>
      <c r="J7" s="201" t="s">
        <v>238</v>
      </c>
    </row>
    <row r="8" spans="1:10" ht="10.5" customHeight="1">
      <c r="A8" s="1"/>
      <c r="B8" s="1"/>
      <c r="D8" s="183"/>
      <c r="E8" s="132"/>
      <c r="F8" s="183"/>
      <c r="G8" s="67"/>
      <c r="H8" s="183"/>
      <c r="I8" s="132"/>
      <c r="J8" s="183"/>
    </row>
    <row r="9" spans="1:10" ht="21.75">
      <c r="A9" s="7" t="s">
        <v>27</v>
      </c>
      <c r="B9" s="7"/>
      <c r="C9" s="14"/>
      <c r="D9" s="53"/>
      <c r="E9" s="53"/>
      <c r="F9" s="53"/>
      <c r="G9" s="53"/>
      <c r="H9" s="53"/>
      <c r="I9" s="53"/>
      <c r="J9" s="53"/>
    </row>
    <row r="10" spans="1:10" ht="21">
      <c r="A10" s="83" t="s">
        <v>75</v>
      </c>
      <c r="B10" s="83"/>
      <c r="D10" s="16">
        <v>9401946</v>
      </c>
      <c r="E10" s="16"/>
      <c r="F10" s="16">
        <v>21019023</v>
      </c>
      <c r="G10" s="16"/>
      <c r="H10" s="16">
        <v>6873798</v>
      </c>
      <c r="I10" s="16"/>
      <c r="J10" s="16">
        <v>8051352</v>
      </c>
    </row>
    <row r="11" spans="1:10" ht="21">
      <c r="A11" s="5" t="s">
        <v>28</v>
      </c>
      <c r="B11" s="5"/>
      <c r="D11" s="16"/>
      <c r="E11" s="16"/>
      <c r="G11" s="16"/>
      <c r="H11" s="16"/>
      <c r="I11" s="16"/>
      <c r="J11" s="16"/>
    </row>
    <row r="12" spans="1:10" ht="21">
      <c r="A12" s="39" t="s">
        <v>327</v>
      </c>
      <c r="B12" s="83"/>
      <c r="C12" s="2" t="s">
        <v>326</v>
      </c>
      <c r="D12" s="16">
        <v>7590655</v>
      </c>
      <c r="E12" s="16"/>
      <c r="F12" s="16">
        <v>6553098</v>
      </c>
      <c r="G12" s="16"/>
      <c r="H12" s="16">
        <v>1823219</v>
      </c>
      <c r="I12" s="16"/>
      <c r="J12" s="16">
        <v>1801662</v>
      </c>
    </row>
    <row r="13" spans="1:10" ht="21">
      <c r="A13" s="83" t="s">
        <v>109</v>
      </c>
      <c r="B13" s="83"/>
      <c r="D13" s="16">
        <v>953750</v>
      </c>
      <c r="E13" s="16"/>
      <c r="F13" s="16">
        <v>823312</v>
      </c>
      <c r="G13" s="16"/>
      <c r="H13" s="16">
        <v>8274</v>
      </c>
      <c r="I13" s="16"/>
      <c r="J13" s="16">
        <v>7822</v>
      </c>
    </row>
    <row r="14" spans="1:4" ht="21">
      <c r="A14" s="39" t="s">
        <v>119</v>
      </c>
      <c r="B14" s="83"/>
      <c r="D14" s="16"/>
    </row>
    <row r="15" spans="1:10" ht="21">
      <c r="A15" s="39" t="s">
        <v>120</v>
      </c>
      <c r="B15" s="83"/>
      <c r="C15" s="2">
        <v>7</v>
      </c>
      <c r="D15" s="16">
        <v>113477</v>
      </c>
      <c r="E15" s="16"/>
      <c r="F15" s="16">
        <v>51148</v>
      </c>
      <c r="H15" s="136">
        <v>16805</v>
      </c>
      <c r="J15" s="136">
        <v>41743</v>
      </c>
    </row>
    <row r="16" spans="1:2" ht="21">
      <c r="A16" s="39" t="s">
        <v>275</v>
      </c>
      <c r="B16" s="83"/>
    </row>
    <row r="17" spans="1:2" ht="21">
      <c r="A17" s="39" t="s">
        <v>211</v>
      </c>
      <c r="B17" s="83"/>
    </row>
    <row r="18" spans="1:10" ht="21">
      <c r="A18" s="39" t="s">
        <v>232</v>
      </c>
      <c r="B18" s="83"/>
      <c r="D18" s="16">
        <v>95099</v>
      </c>
      <c r="E18" s="16"/>
      <c r="F18" s="16">
        <v>4757</v>
      </c>
      <c r="G18" s="16"/>
      <c r="H18" s="16">
        <v>116403</v>
      </c>
      <c r="I18" s="16"/>
      <c r="J18" s="16">
        <v>-4272</v>
      </c>
    </row>
    <row r="19" spans="1:10" ht="21">
      <c r="A19" s="83" t="s">
        <v>20</v>
      </c>
      <c r="B19" s="83"/>
      <c r="D19" s="16">
        <v>-405189</v>
      </c>
      <c r="E19" s="16"/>
      <c r="F19" s="16">
        <v>-285700</v>
      </c>
      <c r="G19" s="16"/>
      <c r="H19" s="16">
        <v>-2815629</v>
      </c>
      <c r="I19" s="16"/>
      <c r="J19" s="16">
        <v>-1835701</v>
      </c>
    </row>
    <row r="20" spans="1:10" ht="21">
      <c r="A20" s="39" t="s">
        <v>59</v>
      </c>
      <c r="B20" s="83"/>
      <c r="D20" s="16">
        <v>-32643</v>
      </c>
      <c r="E20" s="16"/>
      <c r="F20" s="16">
        <v>-37710</v>
      </c>
      <c r="G20" s="16"/>
      <c r="H20" s="16">
        <v>-13566243</v>
      </c>
      <c r="I20" s="16"/>
      <c r="J20" s="16">
        <v>-7974579</v>
      </c>
    </row>
    <row r="21" spans="1:10" ht="21">
      <c r="A21" s="83" t="s">
        <v>92</v>
      </c>
      <c r="B21" s="83"/>
      <c r="C21" s="2">
        <v>33</v>
      </c>
      <c r="D21" s="16">
        <v>7937354</v>
      </c>
      <c r="E21" s="16"/>
      <c r="F21" s="16">
        <v>6377490</v>
      </c>
      <c r="G21" s="16"/>
      <c r="H21" s="16">
        <v>3442547</v>
      </c>
      <c r="I21" s="16"/>
      <c r="J21" s="16">
        <v>2928613</v>
      </c>
    </row>
    <row r="22" spans="1:10" ht="21">
      <c r="A22" s="39" t="s">
        <v>116</v>
      </c>
      <c r="B22" s="83"/>
      <c r="D22" s="16">
        <v>-8218523</v>
      </c>
      <c r="E22" s="16"/>
      <c r="F22" s="16">
        <v>-6008871</v>
      </c>
      <c r="G22" s="16"/>
      <c r="H22" s="240">
        <v>-67</v>
      </c>
      <c r="I22" s="16"/>
      <c r="J22" s="240">
        <v>-162202</v>
      </c>
    </row>
    <row r="23" spans="1:10" ht="21">
      <c r="A23" s="39" t="s">
        <v>276</v>
      </c>
      <c r="B23" s="83"/>
      <c r="D23" s="16">
        <v>443423</v>
      </c>
      <c r="E23" s="8"/>
      <c r="F23" s="16">
        <v>566218</v>
      </c>
      <c r="G23" s="8"/>
      <c r="H23" s="240">
        <v>121118</v>
      </c>
      <c r="I23" s="8"/>
      <c r="J23" s="240">
        <v>147103</v>
      </c>
    </row>
    <row r="24" spans="1:10" ht="21">
      <c r="A24" s="39" t="s">
        <v>206</v>
      </c>
      <c r="D24" s="185">
        <v>0</v>
      </c>
      <c r="E24" s="16"/>
      <c r="F24" s="185" t="s">
        <v>104</v>
      </c>
      <c r="G24" s="16"/>
      <c r="H24" s="240">
        <v>-4000</v>
      </c>
      <c r="I24" s="16"/>
      <c r="J24" s="240">
        <v>-1116</v>
      </c>
    </row>
    <row r="25" spans="1:10" ht="21">
      <c r="A25" s="39" t="s">
        <v>317</v>
      </c>
      <c r="D25" s="185">
        <v>0</v>
      </c>
      <c r="E25" s="16"/>
      <c r="F25" s="185">
        <v>5</v>
      </c>
      <c r="G25" s="16"/>
      <c r="H25" s="247" t="s">
        <v>139</v>
      </c>
      <c r="I25" s="16"/>
      <c r="J25" s="247" t="s">
        <v>139</v>
      </c>
    </row>
    <row r="26" spans="1:10" ht="21">
      <c r="A26" s="39" t="s">
        <v>313</v>
      </c>
      <c r="D26" s="185">
        <v>-104358</v>
      </c>
      <c r="E26" s="16"/>
      <c r="F26" s="185">
        <v>-470810</v>
      </c>
      <c r="G26" s="16"/>
      <c r="H26" s="185">
        <v>13014</v>
      </c>
      <c r="I26" s="16"/>
      <c r="J26" s="185">
        <v>-10909</v>
      </c>
    </row>
    <row r="27" spans="1:10" ht="21">
      <c r="A27" s="39" t="s">
        <v>314</v>
      </c>
      <c r="D27" s="185">
        <v>94627</v>
      </c>
      <c r="E27" s="16"/>
      <c r="F27" s="185">
        <v>66424</v>
      </c>
      <c r="G27" s="16"/>
      <c r="H27" s="185">
        <v>3787</v>
      </c>
      <c r="I27" s="16"/>
      <c r="J27" s="185">
        <v>6351</v>
      </c>
    </row>
    <row r="28" spans="1:10" ht="21">
      <c r="A28" s="39" t="s">
        <v>334</v>
      </c>
      <c r="D28" s="185"/>
      <c r="E28" s="16"/>
      <c r="F28" s="185"/>
      <c r="G28" s="16"/>
      <c r="H28" s="240"/>
      <c r="I28" s="16"/>
      <c r="J28" s="240"/>
    </row>
    <row r="29" spans="1:10" ht="21">
      <c r="A29" s="39" t="s">
        <v>330</v>
      </c>
      <c r="D29" s="185">
        <v>0</v>
      </c>
      <c r="E29" s="16"/>
      <c r="F29" s="185">
        <v>-6422</v>
      </c>
      <c r="G29" s="16"/>
      <c r="H29" s="247" t="s">
        <v>139</v>
      </c>
      <c r="I29" s="16"/>
      <c r="J29" s="247" t="s">
        <v>139</v>
      </c>
    </row>
    <row r="30" spans="1:10" ht="21">
      <c r="A30" s="39" t="s">
        <v>305</v>
      </c>
      <c r="B30" s="83"/>
      <c r="E30" s="16"/>
      <c r="G30" s="16"/>
      <c r="H30" s="16"/>
      <c r="I30" s="16"/>
      <c r="J30" s="16"/>
    </row>
    <row r="31" spans="1:10" ht="21">
      <c r="A31" s="39" t="s">
        <v>306</v>
      </c>
      <c r="B31" s="83"/>
      <c r="D31" s="16">
        <v>-6990</v>
      </c>
      <c r="E31" s="16"/>
      <c r="F31" s="16">
        <v>-70806</v>
      </c>
      <c r="G31" s="16"/>
      <c r="H31" s="247" t="s">
        <v>139</v>
      </c>
      <c r="I31" s="16"/>
      <c r="J31" s="185">
        <v>-6690</v>
      </c>
    </row>
    <row r="32" spans="1:10" ht="21">
      <c r="A32" s="39" t="s">
        <v>315</v>
      </c>
      <c r="B32" s="83"/>
      <c r="D32" s="16">
        <v>-124463</v>
      </c>
      <c r="E32" s="16"/>
      <c r="F32" s="16">
        <v>-318855</v>
      </c>
      <c r="G32" s="16"/>
      <c r="H32" s="16">
        <v>-120490</v>
      </c>
      <c r="I32" s="16"/>
      <c r="J32" s="16">
        <v>-102830</v>
      </c>
    </row>
    <row r="33" spans="1:10" ht="21">
      <c r="A33" s="39" t="s">
        <v>213</v>
      </c>
      <c r="B33" s="83"/>
      <c r="D33" s="16"/>
      <c r="E33" s="16"/>
      <c r="F33" s="16"/>
      <c r="G33" s="16"/>
      <c r="H33" s="16"/>
      <c r="I33" s="16"/>
      <c r="J33" s="16"/>
    </row>
    <row r="34" spans="1:10" ht="21">
      <c r="A34" s="39" t="s">
        <v>260</v>
      </c>
      <c r="B34" s="83"/>
      <c r="D34" s="16">
        <v>-2528664</v>
      </c>
      <c r="E34" s="16"/>
      <c r="F34" s="16">
        <v>-2044742</v>
      </c>
      <c r="G34" s="16"/>
      <c r="H34" s="185" t="s">
        <v>104</v>
      </c>
      <c r="I34" s="16"/>
      <c r="J34" s="185" t="s">
        <v>104</v>
      </c>
    </row>
    <row r="35" spans="1:10" ht="21">
      <c r="A35" s="39" t="s">
        <v>316</v>
      </c>
      <c r="B35" s="83"/>
      <c r="D35" s="185">
        <v>0</v>
      </c>
      <c r="E35" s="16"/>
      <c r="F35" s="16">
        <v>-309481</v>
      </c>
      <c r="G35" s="16"/>
      <c r="H35" s="16">
        <v>339097</v>
      </c>
      <c r="I35" s="16"/>
      <c r="J35" s="16">
        <v>-55678</v>
      </c>
    </row>
    <row r="36" spans="1:5" ht="21">
      <c r="A36" s="39" t="s">
        <v>188</v>
      </c>
      <c r="B36" s="83"/>
      <c r="D36" s="16"/>
      <c r="E36" s="16"/>
    </row>
    <row r="37" spans="1:10" ht="21">
      <c r="A37" s="39" t="s">
        <v>192</v>
      </c>
      <c r="B37" s="83"/>
      <c r="D37" s="185">
        <v>0</v>
      </c>
      <c r="E37" s="16"/>
      <c r="F37" s="16">
        <v>-8673448</v>
      </c>
      <c r="G37" s="16"/>
      <c r="H37" s="185" t="s">
        <v>104</v>
      </c>
      <c r="I37" s="16"/>
      <c r="J37" s="185" t="s">
        <v>104</v>
      </c>
    </row>
    <row r="40" ht="21"/>
    <row r="41" spans="1:10" ht="23.25" customHeight="1">
      <c r="A41" s="6" t="s">
        <v>45</v>
      </c>
      <c r="B41" s="6"/>
      <c r="C41" s="238"/>
      <c r="H41" s="257"/>
      <c r="I41" s="257"/>
      <c r="J41" s="257"/>
    </row>
    <row r="42" spans="1:10" ht="23.25" customHeight="1">
      <c r="A42" s="6" t="s">
        <v>32</v>
      </c>
      <c r="B42" s="6"/>
      <c r="C42" s="238"/>
      <c r="H42" s="257"/>
      <c r="I42" s="257"/>
      <c r="J42" s="257"/>
    </row>
    <row r="43" spans="1:10" ht="18" customHeight="1">
      <c r="A43" s="239"/>
      <c r="B43" s="239"/>
      <c r="C43" s="4"/>
      <c r="J43" s="66" t="s">
        <v>118</v>
      </c>
    </row>
    <row r="44" spans="1:10" ht="19.5" customHeight="1">
      <c r="A44" s="263"/>
      <c r="B44" s="263"/>
      <c r="C44" s="3"/>
      <c r="D44" s="250" t="s">
        <v>46</v>
      </c>
      <c r="E44" s="250"/>
      <c r="F44" s="250"/>
      <c r="G44" s="131"/>
      <c r="H44" s="250" t="s">
        <v>42</v>
      </c>
      <c r="I44" s="250"/>
      <c r="J44" s="250"/>
    </row>
    <row r="45" spans="1:10" ht="23.25" customHeight="1">
      <c r="A45" s="263"/>
      <c r="B45" s="263"/>
      <c r="C45" s="3"/>
      <c r="D45" s="253" t="s">
        <v>288</v>
      </c>
      <c r="E45" s="253"/>
      <c r="F45" s="253"/>
      <c r="G45" s="177"/>
      <c r="H45" s="253" t="s">
        <v>288</v>
      </c>
      <c r="I45" s="253"/>
      <c r="J45" s="253"/>
    </row>
    <row r="46" spans="1:10" ht="23.25" customHeight="1">
      <c r="A46" s="1"/>
      <c r="B46" s="1"/>
      <c r="D46" s="255" t="s">
        <v>215</v>
      </c>
      <c r="E46" s="256"/>
      <c r="F46" s="256"/>
      <c r="G46" s="165"/>
      <c r="H46" s="255" t="s">
        <v>215</v>
      </c>
      <c r="I46" s="256"/>
      <c r="J46" s="256"/>
    </row>
    <row r="47" spans="1:10" ht="23.25" customHeight="1">
      <c r="A47" s="1"/>
      <c r="B47" s="1"/>
      <c r="C47" s="2" t="s">
        <v>1</v>
      </c>
      <c r="D47" s="207">
        <v>2556</v>
      </c>
      <c r="E47" s="132"/>
      <c r="F47" s="207">
        <v>2555</v>
      </c>
      <c r="G47" s="67"/>
      <c r="H47" s="207">
        <v>2556</v>
      </c>
      <c r="I47" s="132"/>
      <c r="J47" s="207">
        <v>2555</v>
      </c>
    </row>
    <row r="48" spans="1:10" ht="21.75">
      <c r="A48" s="7" t="s">
        <v>121</v>
      </c>
      <c r="B48" s="1"/>
      <c r="D48" s="183"/>
      <c r="E48" s="132"/>
      <c r="F48" s="183"/>
      <c r="G48" s="67"/>
      <c r="H48" s="183"/>
      <c r="I48" s="132"/>
      <c r="J48" s="183"/>
    </row>
    <row r="49" spans="1:2" ht="21">
      <c r="A49" s="83" t="s">
        <v>60</v>
      </c>
      <c r="B49" s="83"/>
    </row>
    <row r="50" spans="1:10" ht="21">
      <c r="A50" s="39" t="s">
        <v>193</v>
      </c>
      <c r="B50" s="83"/>
      <c r="C50" s="2" t="s">
        <v>301</v>
      </c>
      <c r="D50" s="16">
        <v>-4947488</v>
      </c>
      <c r="E50" s="16"/>
      <c r="F50" s="16">
        <v>-4138445</v>
      </c>
      <c r="G50" s="16"/>
      <c r="H50" s="185" t="s">
        <v>104</v>
      </c>
      <c r="I50" s="16"/>
      <c r="J50" s="185" t="s">
        <v>104</v>
      </c>
    </row>
    <row r="51" spans="1:10" ht="21">
      <c r="A51" s="39" t="s">
        <v>225</v>
      </c>
      <c r="B51" s="83"/>
      <c r="C51" s="2">
        <v>34</v>
      </c>
      <c r="D51" s="17">
        <v>133429</v>
      </c>
      <c r="E51" s="16"/>
      <c r="F51" s="17">
        <v>2674667</v>
      </c>
      <c r="G51" s="16"/>
      <c r="H51" s="17">
        <v>-1687619</v>
      </c>
      <c r="I51" s="16"/>
      <c r="J51" s="17">
        <v>-4610</v>
      </c>
    </row>
    <row r="52" spans="3:10" ht="21">
      <c r="C52" s="3"/>
      <c r="D52" s="16">
        <f>SUM(D10:D40,D50:D51)</f>
        <v>10395442</v>
      </c>
      <c r="E52" s="16"/>
      <c r="F52" s="16">
        <f>SUM(F10:F40,F50:F51)</f>
        <v>15770852</v>
      </c>
      <c r="G52" s="16"/>
      <c r="H52" s="16">
        <f>SUM(H10:H40,H50:H51)</f>
        <v>-5435986</v>
      </c>
      <c r="I52" s="16"/>
      <c r="J52" s="16">
        <f>SUM(J10:J40,J50:J51)</f>
        <v>2826059</v>
      </c>
    </row>
    <row r="53" spans="1:10" ht="21">
      <c r="A53" s="5" t="s">
        <v>29</v>
      </c>
      <c r="B53" s="5"/>
      <c r="D53" s="53"/>
      <c r="E53" s="53"/>
      <c r="F53" s="53"/>
      <c r="G53" s="53"/>
      <c r="H53" s="53"/>
      <c r="I53" s="53"/>
      <c r="J53" s="53"/>
    </row>
    <row r="54" spans="1:10" ht="21">
      <c r="A54" s="39" t="s">
        <v>240</v>
      </c>
      <c r="D54" s="16">
        <v>-567521</v>
      </c>
      <c r="E54" s="16"/>
      <c r="F54" s="16">
        <v>-4274952</v>
      </c>
      <c r="G54" s="16"/>
      <c r="H54" s="16">
        <v>568320</v>
      </c>
      <c r="I54" s="16"/>
      <c r="J54" s="16">
        <v>634850</v>
      </c>
    </row>
    <row r="55" spans="1:10" ht="21">
      <c r="A55" s="3" t="s">
        <v>3</v>
      </c>
      <c r="D55" s="16">
        <v>1300427</v>
      </c>
      <c r="E55" s="16"/>
      <c r="F55" s="16">
        <v>-10184514</v>
      </c>
      <c r="G55" s="16"/>
      <c r="H55" s="53">
        <v>879124</v>
      </c>
      <c r="I55" s="16"/>
      <c r="J55" s="53">
        <v>-2259651</v>
      </c>
    </row>
    <row r="56" spans="1:10" ht="21">
      <c r="A56" s="39" t="s">
        <v>189</v>
      </c>
      <c r="D56" s="16">
        <v>378049</v>
      </c>
      <c r="E56" s="16"/>
      <c r="F56" s="16">
        <v>-766325</v>
      </c>
      <c r="G56" s="16"/>
      <c r="H56" s="53">
        <v>-12146</v>
      </c>
      <c r="I56" s="16"/>
      <c r="J56" s="53">
        <v>41802</v>
      </c>
    </row>
    <row r="57" spans="1:10" ht="21">
      <c r="A57" s="3" t="s">
        <v>4</v>
      </c>
      <c r="D57" s="136">
        <v>-294080</v>
      </c>
      <c r="E57" s="16"/>
      <c r="F57" s="16">
        <v>1988660</v>
      </c>
      <c r="G57" s="16"/>
      <c r="H57" s="203">
        <v>92214</v>
      </c>
      <c r="I57" s="16"/>
      <c r="J57" s="203">
        <v>-106707</v>
      </c>
    </row>
    <row r="58" spans="1:10" ht="21">
      <c r="A58" s="3" t="s">
        <v>7</v>
      </c>
      <c r="D58" s="16">
        <v>-519845</v>
      </c>
      <c r="E58" s="16"/>
      <c r="F58" s="16">
        <v>-701475</v>
      </c>
      <c r="G58" s="16"/>
      <c r="H58" s="16">
        <v>-386</v>
      </c>
      <c r="I58" s="16"/>
      <c r="J58" s="16">
        <v>-1648</v>
      </c>
    </row>
    <row r="59" spans="1:10" ht="21">
      <c r="A59" s="3" t="s">
        <v>277</v>
      </c>
      <c r="D59" s="16">
        <v>-339194</v>
      </c>
      <c r="E59" s="16"/>
      <c r="F59" s="16">
        <v>3126252</v>
      </c>
      <c r="G59" s="16"/>
      <c r="H59" s="16">
        <v>-183542</v>
      </c>
      <c r="I59" s="16"/>
      <c r="J59" s="16">
        <v>-1205744</v>
      </c>
    </row>
    <row r="60" spans="1:10" ht="21">
      <c r="A60" s="3" t="s">
        <v>12</v>
      </c>
      <c r="D60" s="53">
        <v>2322204</v>
      </c>
      <c r="E60" s="53"/>
      <c r="F60" s="53">
        <v>251797</v>
      </c>
      <c r="G60" s="53"/>
      <c r="H60" s="241">
        <v>-164683</v>
      </c>
      <c r="I60" s="53"/>
      <c r="J60" s="241">
        <v>-78732</v>
      </c>
    </row>
    <row r="61" spans="1:10" ht="21">
      <c r="A61" s="39" t="s">
        <v>231</v>
      </c>
      <c r="D61" s="53">
        <v>-183103</v>
      </c>
      <c r="E61" s="53"/>
      <c r="F61" s="53">
        <v>-210074</v>
      </c>
      <c r="G61" s="53"/>
      <c r="H61" s="185">
        <v>-21118</v>
      </c>
      <c r="I61" s="53"/>
      <c r="J61" s="185">
        <v>2258</v>
      </c>
    </row>
    <row r="62" spans="1:10" ht="21">
      <c r="A62" s="3" t="s">
        <v>35</v>
      </c>
      <c r="D62" s="17">
        <v>-3040786</v>
      </c>
      <c r="E62" s="16"/>
      <c r="F62" s="17">
        <v>-4471180</v>
      </c>
      <c r="G62" s="16"/>
      <c r="H62" s="242">
        <v>-64456</v>
      </c>
      <c r="I62" s="243"/>
      <c r="J62" s="242">
        <v>-93436</v>
      </c>
    </row>
    <row r="63" spans="1:10" ht="21.75">
      <c r="A63" s="4" t="s">
        <v>278</v>
      </c>
      <c r="B63" s="4"/>
      <c r="C63" s="14"/>
      <c r="D63" s="137">
        <f>SUM(D53:D62)+D52</f>
        <v>9451593</v>
      </c>
      <c r="E63" s="19"/>
      <c r="F63" s="137">
        <f>SUM(F54:F62)+F52</f>
        <v>529041</v>
      </c>
      <c r="G63" s="16"/>
      <c r="H63" s="137">
        <f>SUM(H54:H62)+H52</f>
        <v>-4342659</v>
      </c>
      <c r="I63" s="19"/>
      <c r="J63" s="137">
        <f>SUM(J54:J62)+J52</f>
        <v>-240949</v>
      </c>
    </row>
    <row r="64" spans="1:10" ht="21.75">
      <c r="A64" s="4"/>
      <c r="B64" s="4"/>
      <c r="C64" s="14"/>
      <c r="D64" s="81"/>
      <c r="E64" s="19"/>
      <c r="F64" s="81"/>
      <c r="G64" s="16"/>
      <c r="H64" s="81"/>
      <c r="I64" s="19"/>
      <c r="J64" s="81"/>
    </row>
    <row r="65" spans="1:10" ht="21.75">
      <c r="A65" s="7" t="s">
        <v>30</v>
      </c>
      <c r="B65" s="7"/>
      <c r="C65" s="14"/>
      <c r="D65" s="16"/>
      <c r="E65" s="16"/>
      <c r="F65" s="16"/>
      <c r="G65" s="16"/>
      <c r="H65" s="16"/>
      <c r="I65" s="16"/>
      <c r="J65" s="16"/>
    </row>
    <row r="66" spans="1:10" ht="21">
      <c r="A66" s="3" t="s">
        <v>73</v>
      </c>
      <c r="D66" s="53">
        <v>516010</v>
      </c>
      <c r="E66" s="53"/>
      <c r="F66" s="53">
        <v>178646</v>
      </c>
      <c r="G66" s="53"/>
      <c r="H66" s="53">
        <v>2713206</v>
      </c>
      <c r="I66" s="53"/>
      <c r="J66" s="53">
        <v>1854706</v>
      </c>
    </row>
    <row r="67" spans="1:10" ht="21">
      <c r="A67" s="3" t="s">
        <v>36</v>
      </c>
      <c r="D67" s="13">
        <v>3291771</v>
      </c>
      <c r="E67" s="16"/>
      <c r="F67" s="13">
        <v>2481416</v>
      </c>
      <c r="G67" s="53"/>
      <c r="H67" s="53">
        <v>13492220</v>
      </c>
      <c r="I67" s="53"/>
      <c r="J67" s="53">
        <v>6923602</v>
      </c>
    </row>
    <row r="68" spans="1:10" ht="21">
      <c r="A68" s="39" t="s">
        <v>279</v>
      </c>
      <c r="D68" s="185">
        <v>0</v>
      </c>
      <c r="E68" s="16"/>
      <c r="F68" s="185" t="s">
        <v>104</v>
      </c>
      <c r="G68" s="53"/>
      <c r="H68" s="240">
        <v>4288684</v>
      </c>
      <c r="I68" s="53"/>
      <c r="J68" s="240">
        <v>-11210585</v>
      </c>
    </row>
    <row r="69" spans="1:10" ht="21">
      <c r="A69" s="39" t="s">
        <v>338</v>
      </c>
      <c r="D69" s="13">
        <v>63122</v>
      </c>
      <c r="E69" s="16"/>
      <c r="F69" s="53">
        <v>4229148</v>
      </c>
      <c r="G69" s="53"/>
      <c r="H69" s="240" t="s">
        <v>104</v>
      </c>
      <c r="I69" s="53"/>
      <c r="J69" s="240" t="s">
        <v>104</v>
      </c>
    </row>
    <row r="70" spans="1:10" ht="21">
      <c r="A70" s="39" t="s">
        <v>333</v>
      </c>
      <c r="D70" s="13">
        <v>-135662</v>
      </c>
      <c r="E70" s="16"/>
      <c r="F70" s="240" t="s">
        <v>104</v>
      </c>
      <c r="G70" s="53"/>
      <c r="H70" s="240" t="s">
        <v>104</v>
      </c>
      <c r="I70" s="53"/>
      <c r="J70" s="240" t="s">
        <v>104</v>
      </c>
    </row>
    <row r="71" spans="1:10" ht="21">
      <c r="A71" s="39" t="s">
        <v>307</v>
      </c>
      <c r="D71" s="53"/>
      <c r="E71" s="53"/>
      <c r="G71" s="53"/>
      <c r="H71" s="240"/>
      <c r="I71" s="53"/>
      <c r="J71" s="240"/>
    </row>
    <row r="72" spans="1:10" ht="21">
      <c r="A72" s="39" t="s">
        <v>205</v>
      </c>
      <c r="D72" s="185">
        <v>0</v>
      </c>
      <c r="F72" s="240" t="s">
        <v>104</v>
      </c>
      <c r="H72" s="240" t="s">
        <v>104</v>
      </c>
      <c r="J72" s="240">
        <v>10823489</v>
      </c>
    </row>
    <row r="73" spans="1:10" ht="21">
      <c r="A73" s="39" t="s">
        <v>311</v>
      </c>
      <c r="D73" s="185">
        <v>-2986631</v>
      </c>
      <c r="F73" s="240" t="s">
        <v>104</v>
      </c>
      <c r="H73" s="240" t="s">
        <v>104</v>
      </c>
      <c r="J73" s="240" t="s">
        <v>104</v>
      </c>
    </row>
    <row r="74" spans="1:10" ht="21">
      <c r="A74" s="3" t="s">
        <v>93</v>
      </c>
      <c r="D74" s="53">
        <v>-14028670</v>
      </c>
      <c r="E74" s="53"/>
      <c r="F74" s="53">
        <v>-8929070</v>
      </c>
      <c r="G74" s="53"/>
      <c r="H74" s="243">
        <v>-2503610</v>
      </c>
      <c r="I74" s="53"/>
      <c r="J74" s="243">
        <v>-31679870</v>
      </c>
    </row>
    <row r="75" spans="1:10" ht="21">
      <c r="A75" s="83" t="s">
        <v>280</v>
      </c>
      <c r="C75" s="2">
        <v>5</v>
      </c>
      <c r="D75" s="185">
        <v>-314207</v>
      </c>
      <c r="E75" s="53"/>
      <c r="F75" s="240" t="s">
        <v>104</v>
      </c>
      <c r="G75" s="53"/>
      <c r="H75" s="240" t="s">
        <v>104</v>
      </c>
      <c r="I75" s="53"/>
      <c r="J75" s="240" t="s">
        <v>104</v>
      </c>
    </row>
    <row r="79" spans="1:10" ht="23.25" customHeight="1">
      <c r="A79" s="6" t="s">
        <v>45</v>
      </c>
      <c r="B79" s="6"/>
      <c r="C79" s="238"/>
      <c r="H79" s="257"/>
      <c r="I79" s="257"/>
      <c r="J79" s="257"/>
    </row>
    <row r="80" spans="1:10" ht="23.25" customHeight="1">
      <c r="A80" s="6" t="s">
        <v>32</v>
      </c>
      <c r="B80" s="6"/>
      <c r="C80" s="238"/>
      <c r="H80" s="257"/>
      <c r="I80" s="257"/>
      <c r="J80" s="257"/>
    </row>
    <row r="81" spans="1:10" ht="20.25" customHeight="1">
      <c r="A81" s="239"/>
      <c r="B81" s="239"/>
      <c r="C81" s="4"/>
      <c r="J81" s="66" t="s">
        <v>118</v>
      </c>
    </row>
    <row r="82" spans="1:10" ht="19.5" customHeight="1">
      <c r="A82" s="263"/>
      <c r="B82" s="263"/>
      <c r="C82" s="3"/>
      <c r="D82" s="250" t="s">
        <v>46</v>
      </c>
      <c r="E82" s="250"/>
      <c r="F82" s="250"/>
      <c r="G82" s="131"/>
      <c r="H82" s="250" t="s">
        <v>42</v>
      </c>
      <c r="I82" s="250"/>
      <c r="J82" s="250"/>
    </row>
    <row r="83" spans="1:10" ht="23.25" customHeight="1">
      <c r="A83" s="263"/>
      <c r="B83" s="263"/>
      <c r="C83" s="3"/>
      <c r="D83" s="253" t="s">
        <v>288</v>
      </c>
      <c r="E83" s="253"/>
      <c r="F83" s="253"/>
      <c r="G83" s="177"/>
      <c r="H83" s="253" t="s">
        <v>288</v>
      </c>
      <c r="I83" s="253"/>
      <c r="J83" s="253"/>
    </row>
    <row r="84" spans="1:10" ht="23.25" customHeight="1">
      <c r="A84" s="1"/>
      <c r="B84" s="1"/>
      <c r="D84" s="255" t="s">
        <v>215</v>
      </c>
      <c r="E84" s="256"/>
      <c r="F84" s="256"/>
      <c r="G84" s="165"/>
      <c r="H84" s="255" t="s">
        <v>215</v>
      </c>
      <c r="I84" s="256"/>
      <c r="J84" s="256"/>
    </row>
    <row r="85" spans="1:10" ht="23.25" customHeight="1">
      <c r="A85" s="1"/>
      <c r="B85" s="1"/>
      <c r="C85" s="2" t="s">
        <v>1</v>
      </c>
      <c r="D85" s="207">
        <v>2556</v>
      </c>
      <c r="E85" s="132"/>
      <c r="F85" s="207">
        <v>2555</v>
      </c>
      <c r="G85" s="67"/>
      <c r="H85" s="207">
        <v>2556</v>
      </c>
      <c r="I85" s="132"/>
      <c r="J85" s="207">
        <v>2555</v>
      </c>
    </row>
    <row r="86" spans="1:10" ht="23.25" customHeight="1">
      <c r="A86" s="7" t="s">
        <v>122</v>
      </c>
      <c r="B86" s="1"/>
      <c r="D86" s="67"/>
      <c r="E86" s="132"/>
      <c r="F86" s="115"/>
      <c r="G86" s="67"/>
      <c r="H86" s="67"/>
      <c r="I86" s="132"/>
      <c r="J86" s="115"/>
    </row>
    <row r="87" spans="1:10" ht="21">
      <c r="A87" s="83" t="s">
        <v>94</v>
      </c>
      <c r="D87" s="53">
        <v>12880436</v>
      </c>
      <c r="E87" s="53"/>
      <c r="F87" s="185">
        <v>7837845</v>
      </c>
      <c r="G87" s="53"/>
      <c r="H87" s="240">
        <v>493147</v>
      </c>
      <c r="I87" s="53"/>
      <c r="J87" s="240">
        <v>304328</v>
      </c>
    </row>
    <row r="88" spans="1:10" ht="21">
      <c r="A88" s="39" t="s">
        <v>219</v>
      </c>
      <c r="D88" s="185">
        <v>-729485</v>
      </c>
      <c r="E88" s="53"/>
      <c r="F88" s="53">
        <v>-45399100</v>
      </c>
      <c r="G88" s="53"/>
      <c r="H88" s="240" t="s">
        <v>104</v>
      </c>
      <c r="I88" s="53"/>
      <c r="J88" s="240" t="s">
        <v>104</v>
      </c>
    </row>
    <row r="89" spans="1:10" ht="23.25" customHeight="1">
      <c r="A89" s="39" t="s">
        <v>336</v>
      </c>
      <c r="D89" s="185">
        <v>0</v>
      </c>
      <c r="E89" s="16"/>
      <c r="F89" s="139">
        <v>0</v>
      </c>
      <c r="G89" s="16"/>
      <c r="H89" s="240">
        <v>-4744800</v>
      </c>
      <c r="I89" s="16"/>
      <c r="J89" s="240">
        <v>-8873288</v>
      </c>
    </row>
    <row r="90" spans="1:10" ht="23.25" customHeight="1">
      <c r="A90" s="39" t="s">
        <v>318</v>
      </c>
      <c r="B90" s="1"/>
      <c r="D90" s="185">
        <v>0</v>
      </c>
      <c r="E90" s="16"/>
      <c r="F90" s="249">
        <v>83</v>
      </c>
      <c r="G90" s="67"/>
      <c r="H90" s="47" t="s">
        <v>104</v>
      </c>
      <c r="I90" s="132"/>
      <c r="J90" s="47" t="s">
        <v>104</v>
      </c>
    </row>
    <row r="91" spans="1:10" ht="23.25" customHeight="1">
      <c r="A91" s="39" t="s">
        <v>319</v>
      </c>
      <c r="B91" s="1"/>
      <c r="D91" s="185">
        <v>-26980</v>
      </c>
      <c r="E91" s="132"/>
      <c r="F91" s="249">
        <v>-424</v>
      </c>
      <c r="G91" s="67"/>
      <c r="H91" s="47" t="s">
        <v>104</v>
      </c>
      <c r="I91" s="132"/>
      <c r="J91" s="47" t="s">
        <v>104</v>
      </c>
    </row>
    <row r="92" spans="1:10" ht="23.25" customHeight="1">
      <c r="A92" s="39" t="s">
        <v>320</v>
      </c>
      <c r="B92" s="1"/>
      <c r="D92" s="185">
        <v>317830</v>
      </c>
      <c r="E92" s="132"/>
      <c r="F92" s="249">
        <v>428028</v>
      </c>
      <c r="G92" s="67"/>
      <c r="H92" s="249">
        <v>30613</v>
      </c>
      <c r="I92" s="132"/>
      <c r="J92" s="249">
        <v>48611</v>
      </c>
    </row>
    <row r="93" spans="1:10" ht="23.25" customHeight="1">
      <c r="A93" s="39" t="s">
        <v>321</v>
      </c>
      <c r="D93" s="185">
        <v>-22513225</v>
      </c>
      <c r="E93" s="16"/>
      <c r="F93" s="185">
        <v>-19946429</v>
      </c>
      <c r="G93" s="16"/>
      <c r="H93" s="185">
        <v>-3190334</v>
      </c>
      <c r="I93" s="16"/>
      <c r="J93" s="185">
        <v>-4323273</v>
      </c>
    </row>
    <row r="94" spans="1:10" ht="23.25" customHeight="1">
      <c r="A94" s="39" t="s">
        <v>281</v>
      </c>
      <c r="D94" s="16">
        <v>-158748</v>
      </c>
      <c r="E94" s="16"/>
      <c r="F94" s="13">
        <v>-139151</v>
      </c>
      <c r="G94" s="8"/>
      <c r="H94" s="8">
        <v>-9427</v>
      </c>
      <c r="I94" s="8"/>
      <c r="J94" s="8">
        <v>-15896</v>
      </c>
    </row>
    <row r="95" spans="1:10" ht="23.25" customHeight="1">
      <c r="A95" s="39" t="s">
        <v>227</v>
      </c>
      <c r="D95" s="16">
        <v>-397268</v>
      </c>
      <c r="E95" s="16"/>
      <c r="F95" s="13">
        <v>-234927</v>
      </c>
      <c r="G95" s="8"/>
      <c r="H95" s="47" t="s">
        <v>104</v>
      </c>
      <c r="I95" s="8"/>
      <c r="J95" s="47" t="s">
        <v>104</v>
      </c>
    </row>
    <row r="96" spans="1:10" ht="23.25" customHeight="1">
      <c r="A96" s="39" t="s">
        <v>165</v>
      </c>
      <c r="D96" s="185">
        <v>0</v>
      </c>
      <c r="E96" s="16"/>
      <c r="F96" s="47" t="s">
        <v>104</v>
      </c>
      <c r="G96" s="31"/>
      <c r="H96" s="8">
        <v>24000</v>
      </c>
      <c r="I96" s="31"/>
      <c r="J96" s="8">
        <v>1116</v>
      </c>
    </row>
    <row r="97" spans="1:10" ht="23.25" customHeight="1">
      <c r="A97" s="4" t="s">
        <v>329</v>
      </c>
      <c r="B97" s="4"/>
      <c r="C97" s="14"/>
      <c r="D97" s="189">
        <f>SUM(D66:D78,D87:D96)</f>
        <v>-24221707</v>
      </c>
      <c r="E97" s="19"/>
      <c r="F97" s="189">
        <f>SUM(F66:F78,F87:F96)</f>
        <v>-59493935</v>
      </c>
      <c r="G97" s="19"/>
      <c r="H97" s="189">
        <f>SUM(H66:H78,H87:H96)</f>
        <v>10593699</v>
      </c>
      <c r="I97" s="19"/>
      <c r="J97" s="189">
        <f>SUM(J66:J78,J87:J96)</f>
        <v>-36147060</v>
      </c>
    </row>
    <row r="98" spans="1:10" ht="23.25" customHeight="1">
      <c r="A98" s="4"/>
      <c r="B98" s="4"/>
      <c r="C98" s="14"/>
      <c r="D98" s="81"/>
      <c r="E98" s="19"/>
      <c r="F98" s="81"/>
      <c r="G98" s="19"/>
      <c r="H98" s="81"/>
      <c r="I98" s="19"/>
      <c r="J98" s="81"/>
    </row>
    <row r="99" spans="1:10" ht="23.25" customHeight="1">
      <c r="A99" s="7" t="s">
        <v>31</v>
      </c>
      <c r="B99" s="7"/>
      <c r="C99" s="14"/>
      <c r="D99" s="53"/>
      <c r="E99" s="53"/>
      <c r="F99" s="53"/>
      <c r="G99" s="53"/>
      <c r="H99" s="53"/>
      <c r="I99" s="53"/>
      <c r="J99" s="53"/>
    </row>
    <row r="100" spans="1:10" ht="21">
      <c r="A100" s="3" t="s">
        <v>69</v>
      </c>
      <c r="D100" s="53">
        <v>-7119342</v>
      </c>
      <c r="E100" s="53"/>
      <c r="F100" s="53">
        <v>-5508948</v>
      </c>
      <c r="G100" s="53"/>
      <c r="H100" s="53">
        <v>-3042759</v>
      </c>
      <c r="I100" s="53"/>
      <c r="J100" s="53">
        <v>-2278098</v>
      </c>
    </row>
    <row r="101" spans="1:10" ht="21">
      <c r="A101" s="39" t="s">
        <v>282</v>
      </c>
      <c r="D101" s="16">
        <v>10934337</v>
      </c>
      <c r="E101" s="16"/>
      <c r="F101" s="16">
        <v>13007088</v>
      </c>
      <c r="G101" s="16"/>
      <c r="H101" s="240">
        <v>-4550762</v>
      </c>
      <c r="I101" s="16"/>
      <c r="J101" s="240">
        <v>3837904</v>
      </c>
    </row>
    <row r="102" spans="1:10" ht="21">
      <c r="A102" s="39" t="s">
        <v>309</v>
      </c>
      <c r="D102" s="16">
        <v>-1751370</v>
      </c>
      <c r="E102" s="16"/>
      <c r="F102" s="185">
        <v>4879162</v>
      </c>
      <c r="G102" s="16"/>
      <c r="H102" s="185">
        <v>-1751370</v>
      </c>
      <c r="I102" s="16"/>
      <c r="J102" s="185">
        <v>4879162</v>
      </c>
    </row>
    <row r="103" spans="1:10" ht="21">
      <c r="A103" s="39" t="s">
        <v>283</v>
      </c>
      <c r="D103" s="185">
        <v>0</v>
      </c>
      <c r="E103" s="53"/>
      <c r="F103" s="185" t="s">
        <v>104</v>
      </c>
      <c r="G103" s="53"/>
      <c r="H103" s="240">
        <v>-400000</v>
      </c>
      <c r="I103" s="53"/>
      <c r="J103" s="240">
        <v>350000</v>
      </c>
    </row>
    <row r="104" spans="1:10" ht="21">
      <c r="A104" s="39" t="s">
        <v>322</v>
      </c>
      <c r="D104" s="185"/>
      <c r="F104" s="185"/>
      <c r="H104" s="185"/>
      <c r="J104" s="185"/>
    </row>
    <row r="105" spans="1:10" ht="21">
      <c r="A105" s="39" t="s">
        <v>335</v>
      </c>
      <c r="D105" s="13">
        <v>-2511</v>
      </c>
      <c r="E105" s="53"/>
      <c r="F105" s="53">
        <v>-63193</v>
      </c>
      <c r="H105" s="185" t="s">
        <v>104</v>
      </c>
      <c r="J105" s="185" t="s">
        <v>104</v>
      </c>
    </row>
    <row r="106" spans="1:10" ht="21">
      <c r="A106" s="39" t="s">
        <v>332</v>
      </c>
      <c r="D106" s="13">
        <v>-271325</v>
      </c>
      <c r="E106" s="53"/>
      <c r="F106" s="185" t="s">
        <v>104</v>
      </c>
      <c r="H106" s="185" t="s">
        <v>104</v>
      </c>
      <c r="J106" s="185" t="s">
        <v>104</v>
      </c>
    </row>
    <row r="107" spans="1:10" ht="21">
      <c r="A107" s="39" t="s">
        <v>220</v>
      </c>
      <c r="D107" s="53">
        <v>-40558</v>
      </c>
      <c r="E107" s="53"/>
      <c r="F107" s="53">
        <v>-40934</v>
      </c>
      <c r="G107" s="53"/>
      <c r="H107" s="185" t="s">
        <v>104</v>
      </c>
      <c r="I107" s="53"/>
      <c r="J107" s="185" t="s">
        <v>104</v>
      </c>
    </row>
    <row r="108" spans="1:10" ht="21">
      <c r="A108" s="3" t="s">
        <v>115</v>
      </c>
      <c r="D108" s="53">
        <v>-7355</v>
      </c>
      <c r="E108" s="53"/>
      <c r="F108" s="53">
        <v>-5069</v>
      </c>
      <c r="G108" s="53"/>
      <c r="H108" s="185" t="s">
        <v>104</v>
      </c>
      <c r="I108" s="53"/>
      <c r="J108" s="185" t="s">
        <v>104</v>
      </c>
    </row>
    <row r="109" spans="1:10" ht="21">
      <c r="A109" s="3" t="s">
        <v>99</v>
      </c>
      <c r="D109" s="13">
        <v>17157417</v>
      </c>
      <c r="E109" s="16"/>
      <c r="F109" s="53">
        <v>32152614</v>
      </c>
      <c r="G109" s="53"/>
      <c r="H109" s="185" t="s">
        <v>104</v>
      </c>
      <c r="I109" s="53"/>
      <c r="J109" s="185">
        <v>3082000</v>
      </c>
    </row>
    <row r="110" spans="1:10" ht="21">
      <c r="A110" s="3" t="s">
        <v>96</v>
      </c>
      <c r="D110" s="53">
        <v>-5210717</v>
      </c>
      <c r="E110" s="53"/>
      <c r="F110" s="53">
        <v>-5111261</v>
      </c>
      <c r="G110" s="53"/>
      <c r="H110" s="41">
        <v>-1400000</v>
      </c>
      <c r="I110" s="53"/>
      <c r="J110" s="240">
        <v>-1900000</v>
      </c>
    </row>
    <row r="111" spans="1:10" ht="21">
      <c r="A111" s="39" t="s">
        <v>53</v>
      </c>
      <c r="D111" s="53">
        <v>16000000</v>
      </c>
      <c r="E111" s="53"/>
      <c r="F111" s="13">
        <v>21060000</v>
      </c>
      <c r="G111" s="53"/>
      <c r="H111" s="41">
        <v>16000000</v>
      </c>
      <c r="I111" s="53"/>
      <c r="J111" s="53">
        <v>21060000</v>
      </c>
    </row>
    <row r="112" spans="1:10" ht="21">
      <c r="A112" s="39" t="s">
        <v>62</v>
      </c>
      <c r="D112" s="185">
        <v>-5200000</v>
      </c>
      <c r="E112" s="53"/>
      <c r="F112" s="13">
        <v>-4473879</v>
      </c>
      <c r="G112" s="53"/>
      <c r="H112" s="41">
        <v>-5200000</v>
      </c>
      <c r="I112" s="53"/>
      <c r="J112" s="185">
        <v>-2500000</v>
      </c>
    </row>
    <row r="113" spans="1:10" ht="21">
      <c r="A113" s="39" t="s">
        <v>284</v>
      </c>
      <c r="D113" s="185">
        <v>50154</v>
      </c>
      <c r="E113" s="53"/>
      <c r="F113" s="185" t="s">
        <v>104</v>
      </c>
      <c r="H113" s="185" t="s">
        <v>104</v>
      </c>
      <c r="J113" s="185" t="s">
        <v>104</v>
      </c>
    </row>
    <row r="116" spans="1:10" ht="23.25" customHeight="1">
      <c r="A116" s="6" t="s">
        <v>45</v>
      </c>
      <c r="B116" s="6"/>
      <c r="C116" s="238"/>
      <c r="H116" s="257"/>
      <c r="I116" s="257"/>
      <c r="J116" s="257"/>
    </row>
    <row r="117" spans="1:10" ht="23.25" customHeight="1">
      <c r="A117" s="6" t="s">
        <v>32</v>
      </c>
      <c r="B117" s="6"/>
      <c r="C117" s="238"/>
      <c r="H117" s="257"/>
      <c r="I117" s="257"/>
      <c r="J117" s="257"/>
    </row>
    <row r="118" spans="1:10" ht="23.25" customHeight="1">
      <c r="A118" s="239"/>
      <c r="B118" s="239"/>
      <c r="C118" s="4"/>
      <c r="J118" s="66" t="s">
        <v>118</v>
      </c>
    </row>
    <row r="119" spans="1:10" ht="19.5" customHeight="1">
      <c r="A119" s="263"/>
      <c r="B119" s="263"/>
      <c r="C119" s="3"/>
      <c r="D119" s="250" t="s">
        <v>46</v>
      </c>
      <c r="E119" s="250"/>
      <c r="F119" s="250"/>
      <c r="G119" s="131"/>
      <c r="H119" s="250" t="s">
        <v>42</v>
      </c>
      <c r="I119" s="250"/>
      <c r="J119" s="250"/>
    </row>
    <row r="120" spans="1:10" ht="23.25" customHeight="1">
      <c r="A120" s="263"/>
      <c r="B120" s="263"/>
      <c r="C120" s="3"/>
      <c r="D120" s="253" t="s">
        <v>288</v>
      </c>
      <c r="E120" s="253"/>
      <c r="F120" s="253"/>
      <c r="G120" s="177"/>
      <c r="H120" s="253" t="s">
        <v>288</v>
      </c>
      <c r="I120" s="253"/>
      <c r="J120" s="253"/>
    </row>
    <row r="121" spans="1:10" ht="23.25" customHeight="1">
      <c r="A121" s="1"/>
      <c r="B121" s="1"/>
      <c r="D121" s="255" t="s">
        <v>215</v>
      </c>
      <c r="E121" s="256"/>
      <c r="F121" s="256"/>
      <c r="G121" s="165"/>
      <c r="H121" s="255" t="s">
        <v>215</v>
      </c>
      <c r="I121" s="256"/>
      <c r="J121" s="256"/>
    </row>
    <row r="122" spans="1:10" ht="23.25" customHeight="1">
      <c r="A122" s="1"/>
      <c r="B122" s="1"/>
      <c r="C122" s="2" t="s">
        <v>1</v>
      </c>
      <c r="D122" s="207">
        <v>2556</v>
      </c>
      <c r="E122" s="132"/>
      <c r="F122" s="207">
        <v>2555</v>
      </c>
      <c r="G122" s="67"/>
      <c r="H122" s="207">
        <v>2556</v>
      </c>
      <c r="I122" s="132"/>
      <c r="J122" s="207">
        <v>2555</v>
      </c>
    </row>
    <row r="123" spans="1:10" ht="21.75">
      <c r="A123" s="7" t="s">
        <v>302</v>
      </c>
      <c r="D123" s="23"/>
      <c r="E123" s="23"/>
      <c r="F123" s="23"/>
      <c r="G123" s="23"/>
      <c r="H123" s="23"/>
      <c r="I123" s="23"/>
      <c r="J123" s="23"/>
    </row>
    <row r="124" spans="1:10" ht="21">
      <c r="A124" s="39" t="s">
        <v>199</v>
      </c>
      <c r="D124" s="185">
        <v>0</v>
      </c>
      <c r="E124" s="53"/>
      <c r="F124" s="185">
        <v>1302127</v>
      </c>
      <c r="G124" s="47"/>
      <c r="H124" s="185" t="s">
        <v>104</v>
      </c>
      <c r="I124" s="47"/>
      <c r="J124" s="185" t="s">
        <v>104</v>
      </c>
    </row>
    <row r="125" spans="1:10" ht="21">
      <c r="A125" s="39" t="s">
        <v>285</v>
      </c>
      <c r="D125" s="53">
        <v>-440243</v>
      </c>
      <c r="E125" s="53"/>
      <c r="F125" s="55">
        <v>-334577</v>
      </c>
      <c r="G125" s="47"/>
      <c r="H125" s="41">
        <v>-13599</v>
      </c>
      <c r="I125" s="47"/>
      <c r="J125" s="185">
        <v>-40621</v>
      </c>
    </row>
    <row r="126" spans="1:10" ht="21">
      <c r="A126" s="39" t="s">
        <v>166</v>
      </c>
      <c r="D126" s="185"/>
      <c r="E126" s="53"/>
      <c r="F126" s="185"/>
      <c r="J126" s="185"/>
    </row>
    <row r="127" spans="1:10" ht="21">
      <c r="A127" s="39" t="s">
        <v>167</v>
      </c>
      <c r="D127" s="185">
        <v>0</v>
      </c>
      <c r="E127" s="53"/>
      <c r="F127" s="154">
        <v>-1</v>
      </c>
      <c r="H127" s="185" t="s">
        <v>104</v>
      </c>
      <c r="J127" s="185" t="s">
        <v>104</v>
      </c>
    </row>
    <row r="128" spans="1:10" ht="21.75" customHeight="1">
      <c r="A128" s="39" t="s">
        <v>337</v>
      </c>
      <c r="D128" s="55">
        <v>541278</v>
      </c>
      <c r="E128" s="23"/>
      <c r="F128" s="185">
        <v>0</v>
      </c>
      <c r="G128" s="23"/>
      <c r="H128" s="185">
        <v>0</v>
      </c>
      <c r="I128" s="23"/>
      <c r="J128" s="185">
        <v>0</v>
      </c>
    </row>
    <row r="129" spans="1:10" ht="21">
      <c r="A129" s="39" t="s">
        <v>114</v>
      </c>
      <c r="D129" s="53"/>
      <c r="E129" s="53"/>
      <c r="F129" s="53"/>
      <c r="G129" s="47"/>
      <c r="H129" s="47"/>
      <c r="I129" s="47"/>
      <c r="J129" s="47"/>
    </row>
    <row r="130" spans="1:10" ht="21">
      <c r="A130" s="39" t="s">
        <v>113</v>
      </c>
      <c r="D130" s="53">
        <v>-5525948</v>
      </c>
      <c r="E130" s="53"/>
      <c r="F130" s="55">
        <v>-8862975</v>
      </c>
      <c r="G130" s="47"/>
      <c r="H130" s="41">
        <v>-5792063</v>
      </c>
      <c r="I130" s="47"/>
      <c r="J130" s="13">
        <v>-9289020</v>
      </c>
    </row>
    <row r="131" spans="1:10" ht="21">
      <c r="A131" s="39" t="s">
        <v>154</v>
      </c>
      <c r="D131" s="57">
        <v>-1321772</v>
      </c>
      <c r="E131" s="53"/>
      <c r="F131" s="246">
        <v>-1551048</v>
      </c>
      <c r="G131" s="53"/>
      <c r="H131" s="140" t="s">
        <v>104</v>
      </c>
      <c r="I131" s="53"/>
      <c r="J131" s="140" t="s">
        <v>104</v>
      </c>
    </row>
    <row r="132" spans="1:10" ht="21.75">
      <c r="A132" s="4" t="s">
        <v>328</v>
      </c>
      <c r="B132" s="4"/>
      <c r="C132" s="14"/>
      <c r="D132" s="137">
        <f>SUM(D100:D115,D124:D131)</f>
        <v>17792045</v>
      </c>
      <c r="E132" s="19"/>
      <c r="F132" s="137">
        <f>SUM(F100:F115,F124:F131)</f>
        <v>46449106</v>
      </c>
      <c r="G132" s="19"/>
      <c r="H132" s="137">
        <f>SUM(H100:H115,H124:H131)</f>
        <v>-6150553</v>
      </c>
      <c r="I132" s="19"/>
      <c r="J132" s="137">
        <f>SUM(J100:J115,J124:J131)</f>
        <v>17201327</v>
      </c>
    </row>
    <row r="133" spans="1:10" ht="21.75">
      <c r="A133" s="4"/>
      <c r="B133" s="4"/>
      <c r="C133" s="14"/>
      <c r="D133" s="81"/>
      <c r="E133" s="19"/>
      <c r="F133" s="81"/>
      <c r="G133" s="19"/>
      <c r="H133" s="81"/>
      <c r="I133" s="19"/>
      <c r="J133" s="81"/>
    </row>
    <row r="134" spans="1:3" ht="21.75">
      <c r="A134" s="4" t="s">
        <v>123</v>
      </c>
      <c r="B134" s="4"/>
      <c r="C134" s="14"/>
    </row>
    <row r="135" spans="1:10" ht="21.75">
      <c r="A135" s="4" t="s">
        <v>286</v>
      </c>
      <c r="B135" s="4"/>
      <c r="C135" s="14"/>
      <c r="D135" s="19">
        <f>D132+D97+D63</f>
        <v>3021931</v>
      </c>
      <c r="E135" s="19"/>
      <c r="F135" s="19">
        <f>F132+F97+F63</f>
        <v>-12515788</v>
      </c>
      <c r="G135" s="19"/>
      <c r="H135" s="19">
        <f>H132+H97+H63</f>
        <v>100487</v>
      </c>
      <c r="I135" s="19"/>
      <c r="J135" s="19">
        <f>J132+J97+J63</f>
        <v>-19186682</v>
      </c>
    </row>
    <row r="136" spans="1:10" ht="21">
      <c r="A136" s="39" t="s">
        <v>43</v>
      </c>
      <c r="D136" s="53">
        <f>F139</f>
        <v>12250346</v>
      </c>
      <c r="E136" s="53"/>
      <c r="F136" s="53">
        <v>23993026</v>
      </c>
      <c r="G136" s="53"/>
      <c r="H136" s="41">
        <v>1285885</v>
      </c>
      <c r="I136" s="53"/>
      <c r="J136" s="53">
        <v>20472567</v>
      </c>
    </row>
    <row r="137" spans="1:10" ht="21">
      <c r="A137" s="3" t="s">
        <v>95</v>
      </c>
      <c r="E137" s="53"/>
      <c r="G137" s="53"/>
      <c r="H137" s="53"/>
      <c r="I137" s="53"/>
      <c r="J137" s="53"/>
    </row>
    <row r="138" spans="1:10" ht="21">
      <c r="A138" s="3" t="s">
        <v>170</v>
      </c>
      <c r="D138" s="17">
        <v>1907975</v>
      </c>
      <c r="E138" s="16"/>
      <c r="F138" s="17">
        <v>773108</v>
      </c>
      <c r="G138" s="16"/>
      <c r="H138" s="140">
        <v>0</v>
      </c>
      <c r="I138" s="53"/>
      <c r="J138" s="140">
        <v>0</v>
      </c>
    </row>
    <row r="139" spans="1:10" ht="22.5" thickBot="1">
      <c r="A139" s="4" t="s">
        <v>44</v>
      </c>
      <c r="B139" s="4"/>
      <c r="C139" s="14"/>
      <c r="D139" s="192">
        <f>SUM(D135:D138)</f>
        <v>17180252</v>
      </c>
      <c r="E139" s="19"/>
      <c r="F139" s="192">
        <f>SUM(F135:F138)</f>
        <v>12250346</v>
      </c>
      <c r="G139" s="19"/>
      <c r="H139" s="192">
        <f>SUM(H135:H138)</f>
        <v>1386372</v>
      </c>
      <c r="I139" s="19"/>
      <c r="J139" s="192">
        <f>SUM(J135:J138)</f>
        <v>1285885</v>
      </c>
    </row>
    <row r="140" spans="1:10" ht="22.5" thickTop="1">
      <c r="A140" s="4"/>
      <c r="B140" s="4"/>
      <c r="C140" s="14"/>
      <c r="D140" s="81"/>
      <c r="E140" s="19"/>
      <c r="F140" s="81"/>
      <c r="G140" s="19"/>
      <c r="H140" s="81"/>
      <c r="I140" s="19"/>
      <c r="J140" s="81"/>
    </row>
    <row r="141" spans="1:10" ht="21.75">
      <c r="A141" s="7" t="s">
        <v>63</v>
      </c>
      <c r="B141" s="7"/>
      <c r="C141" s="14"/>
      <c r="D141" s="53"/>
      <c r="E141" s="53"/>
      <c r="F141" s="53"/>
      <c r="G141" s="53"/>
      <c r="H141" s="53"/>
      <c r="I141" s="53"/>
      <c r="J141" s="53"/>
    </row>
    <row r="142" spans="1:10" ht="6" customHeight="1">
      <c r="A142" s="7"/>
      <c r="B142" s="7"/>
      <c r="C142" s="14"/>
      <c r="D142" s="53"/>
      <c r="E142" s="53"/>
      <c r="F142" s="53"/>
      <c r="G142" s="53"/>
      <c r="H142" s="53"/>
      <c r="I142" s="53"/>
      <c r="J142" s="53"/>
    </row>
    <row r="143" spans="1:10" ht="21.75">
      <c r="A143" s="180" t="s">
        <v>230</v>
      </c>
      <c r="B143" s="4" t="s">
        <v>287</v>
      </c>
      <c r="C143" s="14"/>
      <c r="D143" s="16"/>
      <c r="E143" s="16"/>
      <c r="F143" s="16"/>
      <c r="G143" s="16"/>
      <c r="H143" s="16"/>
      <c r="I143" s="16"/>
      <c r="J143" s="16"/>
    </row>
    <row r="144" spans="2:10" ht="21">
      <c r="B144" s="39" t="s">
        <v>97</v>
      </c>
      <c r="D144" s="16"/>
      <c r="E144" s="16"/>
      <c r="F144" s="16"/>
      <c r="G144" s="16"/>
      <c r="H144" s="16"/>
      <c r="I144" s="16"/>
      <c r="J144" s="16"/>
    </row>
    <row r="145" spans="2:10" ht="21">
      <c r="B145" s="39" t="s">
        <v>2</v>
      </c>
      <c r="C145" s="2">
        <v>6</v>
      </c>
      <c r="D145" s="16">
        <v>19457298</v>
      </c>
      <c r="E145" s="16"/>
      <c r="F145" s="16">
        <v>12258401</v>
      </c>
      <c r="G145" s="16"/>
      <c r="H145" s="244">
        <v>1395703</v>
      </c>
      <c r="I145" s="16"/>
      <c r="J145" s="244">
        <v>1290419</v>
      </c>
    </row>
    <row r="146" spans="2:10" ht="21">
      <c r="B146" s="39" t="s">
        <v>100</v>
      </c>
      <c r="C146" s="2">
        <v>22</v>
      </c>
      <c r="D146" s="17">
        <v>-2277046</v>
      </c>
      <c r="E146" s="16"/>
      <c r="F146" s="17">
        <v>-8055</v>
      </c>
      <c r="G146" s="16"/>
      <c r="H146" s="17">
        <v>-9331</v>
      </c>
      <c r="I146" s="16"/>
      <c r="J146" s="17">
        <v>-4534</v>
      </c>
    </row>
    <row r="147" spans="2:10" ht="22.5" thickBot="1">
      <c r="B147" s="4" t="s">
        <v>101</v>
      </c>
      <c r="C147" s="14"/>
      <c r="D147" s="18">
        <f>SUM(D145:D146)</f>
        <v>17180252</v>
      </c>
      <c r="E147" s="19"/>
      <c r="F147" s="18">
        <f>SUM(F145:F146)</f>
        <v>12250346</v>
      </c>
      <c r="G147" s="19"/>
      <c r="H147" s="18">
        <f>SUM(H145:H146)</f>
        <v>1386372</v>
      </c>
      <c r="I147" s="19"/>
      <c r="J147" s="18">
        <f>SUM(J145:J146)</f>
        <v>1285885</v>
      </c>
    </row>
    <row r="148" ht="21.75" thickTop="1"/>
    <row r="149" spans="1:8" ht="21.75">
      <c r="A149" s="180" t="s">
        <v>228</v>
      </c>
      <c r="B149" s="4" t="s">
        <v>229</v>
      </c>
      <c r="H149" s="16"/>
    </row>
    <row r="150" spans="1:8" ht="21.75">
      <c r="A150" s="180"/>
      <c r="B150" s="4"/>
      <c r="H150" s="16"/>
    </row>
    <row r="151" spans="1:2" ht="21.75">
      <c r="A151" s="180"/>
      <c r="B151" s="39" t="s">
        <v>323</v>
      </c>
    </row>
  </sheetData>
  <sheetProtection/>
  <mergeCells count="40">
    <mergeCell ref="H119:J119"/>
    <mergeCell ref="A120:B120"/>
    <mergeCell ref="D120:F120"/>
    <mergeCell ref="H120:J120"/>
    <mergeCell ref="A83:B83"/>
    <mergeCell ref="D83:F83"/>
    <mergeCell ref="H83:J83"/>
    <mergeCell ref="D84:F84"/>
    <mergeCell ref="H84:J84"/>
    <mergeCell ref="D121:F121"/>
    <mergeCell ref="H121:J121"/>
    <mergeCell ref="H117:J117"/>
    <mergeCell ref="A119:B119"/>
    <mergeCell ref="D119:F119"/>
    <mergeCell ref="H45:J45"/>
    <mergeCell ref="H116:J116"/>
    <mergeCell ref="D46:F46"/>
    <mergeCell ref="H46:J46"/>
    <mergeCell ref="H79:J79"/>
    <mergeCell ref="H80:J80"/>
    <mergeCell ref="H6:J6"/>
    <mergeCell ref="H41:J41"/>
    <mergeCell ref="A82:B82"/>
    <mergeCell ref="D82:F82"/>
    <mergeCell ref="H82:J82"/>
    <mergeCell ref="A44:B44"/>
    <mergeCell ref="D44:F44"/>
    <mergeCell ref="H44:J44"/>
    <mergeCell ref="A45:B45"/>
    <mergeCell ref="D45:F45"/>
    <mergeCell ref="H42:J42"/>
    <mergeCell ref="H1:J1"/>
    <mergeCell ref="H2:J2"/>
    <mergeCell ref="A4:B4"/>
    <mergeCell ref="D4:F4"/>
    <mergeCell ref="H4:J4"/>
    <mergeCell ref="A5:B5"/>
    <mergeCell ref="D5:F5"/>
    <mergeCell ref="H5:J5"/>
    <mergeCell ref="D6:F6"/>
  </mergeCells>
  <printOptions/>
  <pageMargins left="0.7" right="0.6" top="0.48" bottom="0.3" header="0.5" footer="0.3"/>
  <pageSetup firstPageNumber="14" useFirstPageNumber="1" horizontalDpi="600" verticalDpi="600" orientation="portrait" paperSize="9" scale="94" r:id="rId1"/>
  <headerFooter alignWithMargins="0">
    <oddFooter>&amp;L
หมายเหตุประกอบงบการเงินเป็นส่วนหนึ่งของงบการเงินนี้
&amp;C&amp;P</oddFooter>
  </headerFooter>
  <rowBreaks count="3" manualBreakCount="3">
    <brk id="40" max="9" man="1"/>
    <brk id="78" max="9" man="1"/>
    <brk id="115" max="9" man="1"/>
  </rowBreaks>
  <ignoredErrors>
    <ignoredError sqref="D7:J7 A143:A147 A148:A1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 1 (Thai) listed - BL-CH-CF Revised 23 May (2)</dc:title>
  <dc:subject/>
  <dc:creator>KPMG</dc:creator>
  <cp:keywords/>
  <dc:description/>
  <cp:lastModifiedBy>songksirimemongkol</cp:lastModifiedBy>
  <cp:lastPrinted>2014-02-25T02:40:18Z</cp:lastPrinted>
  <dcterms:created xsi:type="dcterms:W3CDTF">2006-01-06T08:39:44Z</dcterms:created>
  <dcterms:modified xsi:type="dcterms:W3CDTF">2014-02-25T02:40:21Z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Thai</vt:lpwstr>
  </property>
  <property fmtid="{D5CDD505-2E9C-101B-9397-08002B2CF9AE}" pid="3" name="Categories0">
    <vt:lpwstr>Interim Financial Statements Template</vt:lpwstr>
  </property>
</Properties>
</file>