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65461" windowWidth="10350" windowHeight="8100" tabRatio="802" activeTab="0"/>
  </bookViews>
  <sheets>
    <sheet name="BL-8-11" sheetId="1" r:id="rId1"/>
    <sheet name="PL-12-14" sheetId="2" r:id="rId2"/>
    <sheet name="CH 15" sheetId="3" r:id="rId3"/>
    <sheet name="CH 16" sheetId="4" r:id="rId4"/>
    <sheet name="CH 17" sheetId="5" r:id="rId5"/>
    <sheet name="CH 18" sheetId="6" r:id="rId6"/>
    <sheet name="CF-19-22" sheetId="7" r:id="rId7"/>
  </sheets>
  <definedNames>
    <definedName name="__FPMExcelClient_CellBasedFunctionStatus" localSheetId="0" hidden="1">"2_2_2_2_2"</definedName>
    <definedName name="__FPMExcelClient_CellBasedFunctionStatus" localSheetId="6" hidden="1">"2_2_2_2_2"</definedName>
    <definedName name="__FPMExcelClient_CellBasedFunctionStatus" localSheetId="2" hidden="1">"2_2_2_2_2"</definedName>
    <definedName name="__FPMExcelClient_CellBasedFunctionStatus" localSheetId="3" hidden="1">"2_2_2_2_2"</definedName>
    <definedName name="__FPMExcelClient_CellBasedFunctionStatus" localSheetId="4" hidden="1">"2_2_2_2_2"</definedName>
    <definedName name="__FPMExcelClient_CellBasedFunctionStatus" localSheetId="5" hidden="1">"2_2_2_2_2"</definedName>
    <definedName name="__FPMExcelClient_CellBasedFunctionStatus" localSheetId="1" hidden="1">"2_2_2_2_2"</definedName>
    <definedName name="_xlnm.Print_Area" localSheetId="0">'BL-8-11'!$A$1:$J$115</definedName>
    <definedName name="_xlnm.Print_Area" localSheetId="6">'CF-19-22'!$A$1:$J$132</definedName>
    <definedName name="_xlnm.Print_Area" localSheetId="3">'CH 16'!$A$1:$AI$42</definedName>
    <definedName name="_xlnm.Print_Area" localSheetId="4">'CH 17'!$A$1:$S$29</definedName>
    <definedName name="_xlnm.Print_Area" localSheetId="5">'CH 18'!$A$1:$U$28</definedName>
    <definedName name="_xlnm.Print_Area" localSheetId="1">'PL-12-14'!$A$1:$J$86</definedName>
  </definedNames>
  <calcPr fullCalcOnLoad="1"/>
</workbook>
</file>

<file path=xl/sharedStrings.xml><?xml version="1.0" encoding="utf-8"?>
<sst xmlns="http://schemas.openxmlformats.org/spreadsheetml/2006/main" count="654" uniqueCount="318">
  <si>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</si>
  <si>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</si>
  <si>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</si>
  <si>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</si>
  <si>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</si>
  <si>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</si>
  <si>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</si>
  <si>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</si>
  <si>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</si>
  <si>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</si>
  <si>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</si>
  <si>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</si>
  <si>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</si>
  <si>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</si>
  <si>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</si>
  <si>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</si>
  <si>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</si>
  <si>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</si>
  <si>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</si>
  <si>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</si>
  <si>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</si>
  <si>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</si>
  <si>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</si>
  <si>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</si>
  <si>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</si>
  <si>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</si>
  <si>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</si>
  <si>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</si>
  <si>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</si>
  <si>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</si>
  <si>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งบกระแสเงินสด</t>
  </si>
  <si>
    <t>ยังไม่ได้</t>
  </si>
  <si>
    <t xml:space="preserve">งบกำไรขาดทุน </t>
  </si>
  <si>
    <t>จ่ายภาษีเงินได้</t>
  </si>
  <si>
    <t xml:space="preserve">ที่ดิน อาคารและอุปกรณ์ </t>
  </si>
  <si>
    <t>ภาษีเงินได้ค้างจ่าย</t>
  </si>
  <si>
    <t>การเปลี่ยนแปลง</t>
  </si>
  <si>
    <t>ส่วนเกินทุน</t>
  </si>
  <si>
    <t>งบการเงินเฉพาะกิจการ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</si>
  <si>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</si>
  <si>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</si>
  <si>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</si>
  <si>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</si>
  <si>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</si>
  <si>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</si>
  <si>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</si>
  <si>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</si>
  <si>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</si>
  <si>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</si>
  <si>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</si>
  <si>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</si>
  <si>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</si>
  <si>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กำไรจากอัตราแลกเปลี่ยนสุทธิ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</si>
  <si>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</si>
  <si>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</si>
  <si>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</si>
  <si>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</si>
  <si>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</si>
  <si>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หนี้สินระยะยาวที่ถึงกำหนดชำระ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</si>
  <si>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</si>
  <si>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</si>
  <si>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</si>
  <si>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</si>
  <si>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</si>
  <si>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กำไรสำหรับปี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</si>
  <si>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</si>
  <si>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</si>
  <si>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</si>
  <si>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</si>
  <si>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</si>
  <si>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</si>
  <si>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</si>
  <si>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</si>
  <si>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ทุนสำรอง</t>
  </si>
  <si>
    <t>ต้นทุนทางการเงิน</t>
  </si>
  <si>
    <t>ประกอบด้วย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</si>
  <si>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</si>
  <si>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</si>
  <si>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</si>
  <si>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</si>
  <si>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</si>
  <si>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</si>
  <si>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</si>
  <si>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</si>
  <si>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</si>
  <si>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</si>
  <si>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</si>
  <si>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 xml:space="preserve">   หุ้นทุนซื้อคืนที่ถือโดยบริษัทย่อย</t>
  </si>
  <si>
    <t>จ่ายเงินปันผลของบริษัทสุทธิจากส่วนที่เป็นของ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</si>
  <si>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</si>
  <si>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</si>
  <si>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</si>
  <si>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กระแสเงินสดจากกิจกรรมดำเนินงาน (ต่อ)</t>
  </si>
  <si>
    <t>กระแสเงินสดจากกิจกรรมลงทุน (ต่อ)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</si>
  <si>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</si>
  <si>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</si>
  <si>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</si>
  <si>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</si>
  <si>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</si>
  <si>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 xml:space="preserve">งบแสดงการเปลี่ยนแปลงส่วนของผู้ถือหุ้น 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</si>
  <si>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</si>
  <si>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</si>
  <si>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</si>
  <si>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</si>
  <si>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</si>
  <si>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</si>
  <si>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</si>
  <si>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</si>
  <si>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>-</t>
  </si>
  <si>
    <t>รายการผู้ถือหุ้นที่บันทึกโดยตรง</t>
  </si>
  <si>
    <t xml:space="preserve">   เข้าส่วนของผู้ถือหุ้น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</si>
  <si>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</si>
  <si>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</si>
  <si>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 xml:space="preserve">   การเปลี่ยนแปลงในส่วนได้เสีย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</si>
  <si>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</si>
  <si>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</si>
  <si>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</si>
  <si>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</si>
  <si>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รายการกับผู้ถือหุ้นที่บันทึกโดยตรง</t>
  </si>
  <si>
    <t xml:space="preserve"> มูลค่าหุ้นสามัญ</t>
  </si>
  <si>
    <t>รวมรายการผู้ถือหุ้นที่บันทึกโดยตรง</t>
  </si>
  <si>
    <t>งบกำไรขาดทุนเบ็ดเสร็จ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</si>
  <si>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</si>
  <si>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</si>
  <si>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</si>
  <si>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กำไรเบ็ดเสร็จรวมสำหรับปี</t>
  </si>
  <si>
    <t>กำไรขาดทุนเบ็ดเสร็จสำหรับปี</t>
  </si>
  <si>
    <t>รวมกำไรขาดทุนเบ็ดเสร็จสำหรับปี</t>
  </si>
  <si>
    <t>โอนไปกำไรสะสม</t>
  </si>
  <si>
    <t>ส่วนเกินทุนอื่น</t>
  </si>
  <si>
    <t xml:space="preserve">      การจัดสรรส่วนทุนให้ผู้ถือหุ้น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</si>
  <si>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</si>
  <si>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</si>
  <si>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</si>
  <si>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</si>
  <si>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</si>
  <si>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</si>
  <si>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</si>
  <si>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ตั๋วแลกเงิน</t>
  </si>
  <si>
    <t xml:space="preserve">   ส่วนเกินทุนอื่น</t>
  </si>
  <si>
    <t>ส่วนเกินทุนจากรายการกับกิจการ</t>
  </si>
  <si>
    <t xml:space="preserve">   ภายใต้การควบคุมเดียวกัน</t>
  </si>
  <si>
    <t>เงินปันผลค้างรับ</t>
  </si>
  <si>
    <t>31 ธันวาคม</t>
  </si>
  <si>
    <t>เงินสดจ่ายสุทธิจากการซื้อบริษัทย่อย</t>
  </si>
  <si>
    <t xml:space="preserve">     - อื่นๆ </t>
  </si>
  <si>
    <t>ค่าใช้จ่าย (รายได้) ภาษีเงินได้</t>
  </si>
  <si>
    <t>เงินสดจ่ายค่าสิทธิการเช่า</t>
  </si>
  <si>
    <t>2.</t>
  </si>
  <si>
    <t>รายการที่มิใช่เงินสด</t>
  </si>
  <si>
    <t>1.</t>
  </si>
  <si>
    <t xml:space="preserve">31 ธันวาคม 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</si>
  <si>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</si>
  <si>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</si>
  <si>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</si>
  <si>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</si>
  <si>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</si>
  <si>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</si>
  <si>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</si>
  <si>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</si>
  <si>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</si>
  <si>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</si>
  <si>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</si>
  <si>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</si>
  <si>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</si>
  <si>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</si>
  <si>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</si>
  <si>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</si>
  <si>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</si>
  <si>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</si>
  <si>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</si>
  <si>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   ส่วนที่เป็นของส่วนได้เสีย</t>
  </si>
  <si>
    <t xml:space="preserve">      ที่ไม่มีอำนาจควบคุม</t>
  </si>
  <si>
    <t xml:space="preserve">      เงินปันผลจ่าย</t>
  </si>
  <si>
    <t>ส่วนเกินทุนจาก</t>
  </si>
  <si>
    <t>ในบริษัทย่อย</t>
  </si>
  <si>
    <t xml:space="preserve">   บริษัทย่อยออกหุ้นเพิ่มทุน</t>
  </si>
  <si>
    <t xml:space="preserve">เจ้าหนี้การค้าและเจ้าหนี้อื่น </t>
  </si>
  <si>
    <t>เงินสดรับจากการออกหุ้นสามัญเพิ่มทุน</t>
  </si>
  <si>
    <t xml:space="preserve">เงินสดและรายการเทียบเท่าเงินสด </t>
  </si>
  <si>
    <t xml:space="preserve">สำหรับปีสิ้นสุดวันที่ </t>
  </si>
  <si>
    <t xml:space="preserve">งบกระแสเงินสด </t>
  </si>
  <si>
    <t xml:space="preserve">   เงินปันผลจ่าย</t>
  </si>
  <si>
    <t>เงินลงทุนชั่วคราว</t>
  </si>
  <si>
    <t xml:space="preserve">   การได้มาซึ่งบริษัทย่อยที่มีส่วนได้เสีย</t>
  </si>
  <si>
    <t>ค่าเสื่อมราคา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</si>
  <si>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</si>
  <si>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</si>
  <si>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และบริษัทร่วม</t>
  </si>
  <si>
    <t xml:space="preserve">      ของบริษัทย่อยและบริษัทร่วม</t>
  </si>
  <si>
    <t xml:space="preserve">   การเปลี่ยนแปลงส่วนได้เสียในบริษัทร่วม</t>
  </si>
  <si>
    <t>ส่วนแบ่งกำไรจากเงินลงทุนในบริษัทร่วม</t>
  </si>
  <si>
    <t xml:space="preserve">   และการร่วมค้า</t>
  </si>
  <si>
    <t xml:space="preserve">      รวมการจัดสรรส่วนทุนให้ผู้ถือหุ้น</t>
  </si>
  <si>
    <t>เงินลงทุนในบริษัทร่วม</t>
  </si>
  <si>
    <t>เงินลงทุนในการร่วมค้า</t>
  </si>
  <si>
    <t>ผลต่างจากการตีราคาสินทรัพย์</t>
  </si>
  <si>
    <t>เงินกู้ยืมระยะสั้นจากการร่วมค้า</t>
  </si>
  <si>
    <t>13, 14</t>
  </si>
  <si>
    <t>ส่วนแบ่งกำไรจากเงินลงทุนในบริษัทร่วมและการร่วมค้า</t>
  </si>
  <si>
    <t>ค่าเสื่อมราคาของสินทรัพย์ชีวภาพ</t>
  </si>
  <si>
    <t>สำหรับปีสิ้นสุดวันที่ 31 ธันวาคม 2559</t>
  </si>
  <si>
    <t>ยอดคงเหลือ ณ วันที่ 1 มกราคม 2559</t>
  </si>
  <si>
    <t>ยอดคงเหลือ ณ วันที่ 31 ธันวาคม 2559</t>
  </si>
  <si>
    <t>สิทธิการเช่า</t>
  </si>
  <si>
    <t>กำไรขาดทุนเบ็ดเสร็จรวมสำหรับปี</t>
  </si>
  <si>
    <t>5, 23</t>
  </si>
  <si>
    <t>16, 17</t>
  </si>
  <si>
    <t>ขาดทุนจากการด้อยค่าของอสังหาริมทรัพย์เพื่อการลงทุน</t>
  </si>
  <si>
    <t>ขาดทุนจากการด้อยค่าของเงินลงทุน</t>
  </si>
  <si>
    <t>สำหรับปีสิ้นสุดวันที่ 31 ธันวาคม 2560</t>
  </si>
  <si>
    <t>ยอดคงเหลือ ณ วันที่ 1 มกราคม 2560</t>
  </si>
  <si>
    <t>ยอดคงเหลือ ณ วันที่ 31 ธันวาคม 2560</t>
  </si>
  <si>
    <t>หุ้นกู้ด้อยสิทธิที่มีลักษณะคล้ายทุน</t>
  </si>
  <si>
    <t>ต้นทุนในการจัดจำหน่าย</t>
  </si>
  <si>
    <t>รายการที่อาจถูกจัดประเภทใหม่</t>
  </si>
  <si>
    <t xml:space="preserve">   ไว้ในกำไรหรือขาดทุนในภายหลัง</t>
  </si>
  <si>
    <t xml:space="preserve">   เงินลงทุนเผื่อขาย</t>
  </si>
  <si>
    <t>ผลต่างของอัตราแลกเปลี่ยนจากการ</t>
  </si>
  <si>
    <t xml:space="preserve">   แปลงค่างบการเงิน</t>
  </si>
  <si>
    <t>ภาษีเงินได้ของรายการที่อาจถูกจัดประเภทใหม่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</si>
  <si>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</si>
  <si>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</si>
  <si>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</si>
  <si>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ผลกำไร (ขาดทุน) จากการวัดมูลค่าใหม่</t>
  </si>
  <si>
    <t xml:space="preserve">   ของผลประโยชน์พนักงานที่กำหนดไว้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</si>
  <si>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</si>
  <si>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</si>
  <si>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 xml:space="preserve"> - สุทธิจากภาษี</t>
  </si>
  <si>
    <t xml:space="preserve">   ส่วนที่เป็นของส่วนได้เสียที่ไม่มีอำนาจควบคุม</t>
  </si>
  <si>
    <t>กำไร (ขาดทุน) เบ็ดเสร็จอื่นสำหรับปี</t>
  </si>
  <si>
    <t>ผลต่างของ</t>
  </si>
  <si>
    <t>อัตราแลกเปลี่ยน</t>
  </si>
  <si>
    <t>จากการแปลงค่า</t>
  </si>
  <si>
    <t>งบการเงิน</t>
  </si>
  <si>
    <t xml:space="preserve">   เงินทุนที่ได้รับจากผู้ถือหุ้นและการจัดสรรส่วนทุนให้ผู้ถือหุ้น</t>
  </si>
  <si>
    <t xml:space="preserve">   ออกหุ้นสามัญเพิ่มทุน</t>
  </si>
  <si>
    <t xml:space="preserve">      ออกหุ้นสามัญเพิ่มทุน</t>
  </si>
  <si>
    <t xml:space="preserve">      การซื้อหุ้นทุนซื้อคืน</t>
  </si>
  <si>
    <t xml:space="preserve">   การเปลี่ยนแปลงในส่วนได้เสียของบริษัทย่อยและบริษัทร่วม</t>
  </si>
  <si>
    <t xml:space="preserve">   บริษัทย่อยเลิกกิจการ</t>
  </si>
  <si>
    <t xml:space="preserve">         ผลประโยชน์พนักงานที่กำหนดไว้</t>
  </si>
  <si>
    <t>การออกหุ้นกู้ด้อยสิทธิที่มีลักษณะคล้ายทุน</t>
  </si>
  <si>
    <t>ค่าใช้จ่ายในการออกหุ้นกู้ด้อยสิทธิที่มีลักษณะคล้ายทุน - สุทธิจากภาษีเงินได้</t>
  </si>
  <si>
    <t>ดอกเบี้ยจ่ายสำหรับหุ้นกู้ด้อยสิทธิที่มีลักษณะคล้ายทุน - สุทธิจากภาษีเงินได้</t>
  </si>
  <si>
    <t>หุ้นกู้ด้อยสิทธิ</t>
  </si>
  <si>
    <t>ที่มีลักษณะ</t>
  </si>
  <si>
    <t>คล้ายทุน</t>
  </si>
  <si>
    <t>ปรับรายการที่กระทบกำไรเป็นเงินสดรับ (จ่าย)</t>
  </si>
  <si>
    <t xml:space="preserve">หนี้สูญและหนี้สงสัยจะสูญ </t>
  </si>
  <si>
    <t>(กลับรายการ) ขาดทุนจากการปรับลด</t>
  </si>
  <si>
    <t xml:space="preserve">   มูลค่าสินค้าคงเหลือ</t>
  </si>
  <si>
    <t>กำไรจากการเลิกบริษัทย่อย</t>
  </si>
  <si>
    <t>ขาดทุน (กำไร) จากอัตราแลกเปลี่ยนที่ยังไม่เกิดขึ้นจริง</t>
  </si>
  <si>
    <t>กระแสเงินสดสุทธิได้มาจาก (ใช้ไปใน) กิจกรรมดำเนินงาน</t>
  </si>
  <si>
    <t>เงินสดรับจากเงินลงทุนชั่วคราว</t>
  </si>
  <si>
    <t>เงินสดจ่ายเพื่อซื้อเงินลงทุน</t>
  </si>
  <si>
    <t>เงินสดรับจากการขายเงินลงทุน</t>
  </si>
  <si>
    <t xml:space="preserve">เงินสดจ่ายเพื่อซื้อที่ดิน อาคารและอุปกรณ์ </t>
  </si>
  <si>
    <t>เงินสดจ่ายเพื่อซื้ออสังหาริมทรัพย์เพื่อการลงทุน</t>
  </si>
  <si>
    <t>เงินสดรับจากการขายที่ดิน อาคารและอุปกรณ์</t>
  </si>
  <si>
    <t>เงินสดรับจากการขายอสังหาริมทรัพย์เพื่อการลงทุน</t>
  </si>
  <si>
    <t>เงินสดรับจากการขายสินทรัพย์ไม่มีตัวตนอื่น</t>
  </si>
  <si>
    <t xml:space="preserve">เงินสดจ่ายเพื่อซื้อสินทรัพย์ไม่มีตัวตนอื่น </t>
  </si>
  <si>
    <t>เงินสดรับจากการเลิกบริษัทย่อย</t>
  </si>
  <si>
    <t>กระแสเงินสดสุทธิได้มาจาก (ใช้ไปใน) กิจกรรมลงทุน</t>
  </si>
  <si>
    <t>ดอกเบี้ยจ่าย</t>
  </si>
  <si>
    <t>เงินสดรับจาก (จ่ายเพื่อชำระคืน) ตั๋วแลกเงิน</t>
  </si>
  <si>
    <t>เงินสดที่ผู้เช่าจ่ายเพื่อลดจำนวนหนี้สินซึ่งเกิดขึ้น</t>
  </si>
  <si>
    <t xml:space="preserve">   จากสัญญาเช่าการเงิน</t>
  </si>
  <si>
    <t>เงินสดจ่ายเพื่อชำระเงินกู้ยืมระยะยาวจากสถาบันการเงิน</t>
  </si>
  <si>
    <t>เงินสดจ่ายเพื่อชำระคืนหุ้นกู้</t>
  </si>
  <si>
    <t>เงินสดรับจากการออกหุ้นกู้ด้อยสิทธิ</t>
  </si>
  <si>
    <t xml:space="preserve">   ที่มีลักษณะคล้ายทุน</t>
  </si>
  <si>
    <t>เงินสดจ่ายชำระต้นทุนธุรกรรมทางการเงิน</t>
  </si>
  <si>
    <t>เงินสดจ่ายเพื่อซื้อส่วนได้เสียที่ไม่มีอำนาจควบคุม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</si>
  <si>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</si>
  <si>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</si>
  <si>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</si>
  <si>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</si>
  <si>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กระแสเงินสดสุทธิได้มาจาก (ใช้ไปใน) กิจกรรมจัดหาเงิน</t>
  </si>
  <si>
    <t>8, 34</t>
  </si>
  <si>
    <t>31, 34</t>
  </si>
  <si>
    <t>32, 34</t>
  </si>
  <si>
    <t>ขาดทุนจากอัตราแลกเปลี่ยนสุทธิ</t>
  </si>
  <si>
    <t xml:space="preserve">ค่าใช้จ่าย (รายได้) ภาษีเงินได้ </t>
  </si>
  <si>
    <t>(2559: กลุ่มบริษัทมีเงินปันผลค้างรับจำนวน 177 ล้านบาท)</t>
  </si>
  <si>
    <t>ประมาณการหนี้สินสำหรับผลประโยชน์พนักงาน</t>
  </si>
  <si>
    <t>กำไรก่อนค่าใช้จ่าย (รายได้) ภาษีเงินได้</t>
  </si>
  <si>
    <t>การเปลี่ยนแปลงในมูลค่ายุติธรรมสุทธิของ</t>
  </si>
  <si>
    <t>ขาดทุน (กำไร) จากการขายและตัดจำหน่าย</t>
  </si>
  <si>
    <t>ยุติธรรมสุทธิของ</t>
  </si>
  <si>
    <t xml:space="preserve">   ที่ดิน อาคาร และอุปกรณ์</t>
  </si>
  <si>
    <t xml:space="preserve">   และอุปกรณ์ และสินทรัพย์ที่ถือไว้เพื่อขาย</t>
  </si>
  <si>
    <t>(กลับรายการ) ขาดทุนจากการด้อยค่าของอาคาร</t>
  </si>
  <si>
    <t xml:space="preserve">     - ขาดทุนจากการวัดมูลค่าใหม่ของ</t>
  </si>
  <si>
    <t>เงินให้กู้ยืมระยะยาวแก่บริษัทร่วม</t>
  </si>
  <si>
    <t>เงินสดรับจาก (จ่ายเพื่อชำระคืน) เงินกู้ยืมระยะสั้น</t>
  </si>
  <si>
    <t xml:space="preserve">ณ วันที่ 31 ธันวาคม 2560 กลุ่มบริษัทและบริษัทมีเงินปันผลค้างรับจำนวนเงิน 171 ล้านบาท และ 3,600 ล้านบาท ตามลำดับ </t>
  </si>
  <si>
    <t>เงินให้กู้ยืมระยะสั้นแก่การร่วมค้า</t>
  </si>
  <si>
    <t xml:space="preserve">   ในบริษัทย่อยและบริษัทร่วม</t>
  </si>
  <si>
    <t>ส่วนเกินทุนจากการเปลี่ยนแปลงส่วนได้เสีย</t>
  </si>
  <si>
    <t>รวมส่วนของผู้ถือหุ้นของบริษัท</t>
  </si>
  <si>
    <t>ขาดทุนจากการเปลี่ยนแปลงมูลค่ายุติธรรม</t>
  </si>
  <si>
    <t>การแบ่งปันกำไร</t>
  </si>
  <si>
    <t>การแบ่งปันกำไรขาดทุนเบ็ดเสร็จรวม</t>
  </si>
  <si>
    <t>ของบริษัท</t>
  </si>
  <si>
    <t xml:space="preserve">     - กำไรจากการวัดมูลค่าใหม่ของ</t>
  </si>
  <si>
    <t xml:space="preserve">      รวมเงินทุนที่ได้รับจากผู้ถือหุ้นและการจัดสรรส่วนทุนให้ผู้ถือหุ้น</t>
  </si>
  <si>
    <t>โอนไปสำรองตามกฎหมาย</t>
  </si>
  <si>
    <t xml:space="preserve">   รวมเงินทุนที่ได้รับจากผู้ถือหุ้นและการจัดสรรส่วนทุนให้ผู้ถือหุ้น</t>
  </si>
  <si>
    <t xml:space="preserve">    กำไร</t>
  </si>
  <si>
    <t>เงินสดและรายการเทียบเท่าเงินสดลดลงสุทธิ</t>
  </si>
  <si>
    <t xml:space="preserve">เงินสดและรายการเทียบเท่าเงินสดลดลงสุทธิ </t>
  </si>
  <si>
    <t>ขาดทุน (กำไร) จากการขายและตัดจำหน่ายสินทรัพย์ไม่มีตัวตนอื่น</t>
  </si>
  <si>
    <t xml:space="preserve">   จากสถาบันการเงินและบริษัทอื่น</t>
  </si>
  <si>
    <t>เงินสดรับจาก (จ่ายเพื่อชำระคืน) เงินกู้ยืมระยะสั้นจากการร่วมค้า</t>
  </si>
  <si>
    <t>จ่ายผลประโยชน์พนักงาน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</si>
</sst>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[$-409]dddd\,\ mmmm\ dd\,\ yyyy"/>
    <numFmt numFmtId="169" formatCode="[$-409]h:mm:ss\ AM/PM"/>
    <numFmt numFmtId="170" formatCode="_(* #,##0.0_);_(* \(#,##0.0\);_(* &quot;-&quot;_);_(@_)"/>
    <numFmt numFmtId="171" formatCode="_(* #,##0.00_);_(* \(#,##0.00\);_(* &quot;-&quot;_);_(@_)"/>
  </numFmts>
  <fonts count="59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5"/>
      <name val="Webdings"/>
      <family val="1"/>
    </font>
    <font>
      <sz val="14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Angsana New"/>
      <family val="1"/>
    </font>
    <font>
      <b/>
      <sz val="15"/>
      <color indexed="10"/>
      <name val="Angsana New"/>
      <family val="1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ngsana New"/>
      <family val="1"/>
    </font>
    <font>
      <b/>
      <sz val="15"/>
      <color rgb="FFFF0000"/>
      <name val="Angsana New"/>
      <family val="1"/>
    </font>
    <font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3" fontId="4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42" applyNumberFormat="1" applyFont="1" applyFill="1" applyAlignment="1">
      <alignment/>
    </xf>
    <xf numFmtId="43" fontId="4" fillId="0" borderId="0" xfId="42" applyFont="1" applyFill="1" applyAlignment="1">
      <alignment/>
    </xf>
    <xf numFmtId="43" fontId="7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4" fontId="7" fillId="0" borderId="10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8" fillId="0" borderId="0" xfId="42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/>
    </xf>
    <xf numFmtId="165" fontId="4" fillId="0" borderId="10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4" fontId="4" fillId="0" borderId="0" xfId="42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1" fontId="4" fillId="0" borderId="10" xfId="42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164" fontId="5" fillId="0" borderId="0" xfId="45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41" fontId="56" fillId="0" borderId="0" xfId="42" applyNumberFormat="1" applyFont="1" applyFill="1" applyAlignment="1">
      <alignment horizontal="right"/>
    </xf>
    <xf numFmtId="164" fontId="56" fillId="0" borderId="0" xfId="42" applyNumberFormat="1" applyFont="1" applyFill="1" applyAlignment="1">
      <alignment horizontal="right"/>
    </xf>
    <xf numFmtId="164" fontId="7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0" fontId="57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45" applyNumberFormat="1" applyFont="1" applyFill="1" applyBorder="1" applyAlignment="1">
      <alignment horizontal="right"/>
    </xf>
    <xf numFmtId="43" fontId="7" fillId="0" borderId="0" xfId="45" applyFont="1" applyFill="1" applyAlignment="1">
      <alignment horizontal="right"/>
    </xf>
    <xf numFmtId="43" fontId="7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8" fillId="0" borderId="14" xfId="45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4" fontId="8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43" fontId="0" fillId="0" borderId="0" xfId="45" applyFont="1" applyFill="1" applyBorder="1" applyAlignment="1">
      <alignment/>
    </xf>
    <xf numFmtId="164" fontId="7" fillId="0" borderId="1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1" fontId="0" fillId="0" borderId="13" xfId="45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45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41" fontId="4" fillId="0" borderId="0" xfId="42" applyNumberFormat="1" applyFont="1" applyFill="1" applyBorder="1" applyAlignment="1">
      <alignment horizontal="right"/>
    </xf>
    <xf numFmtId="41" fontId="0" fillId="0" borderId="0" xfId="0" applyNumberForma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43" fontId="4" fillId="0" borderId="0" xfId="42" applyFont="1" applyFill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41" fontId="0" fillId="0" borderId="10" xfId="46" applyNumberFormat="1" applyFont="1" applyFill="1" applyBorder="1" applyAlignment="1">
      <alignment horizontal="right"/>
    </xf>
    <xf numFmtId="164" fontId="0" fillId="0" borderId="0" xfId="45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1" fontId="4" fillId="0" borderId="12" xfId="45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41" fontId="0" fillId="0" borderId="0" xfId="45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1" fontId="0" fillId="0" borderId="0" xfId="45" applyNumberFormat="1" applyFont="1" applyFill="1" applyAlignment="1">
      <alignment horizontal="right"/>
    </xf>
    <xf numFmtId="164" fontId="0" fillId="0" borderId="10" xfId="42" applyNumberFormat="1" applyFont="1" applyFill="1" applyBorder="1" applyAlignment="1">
      <alignment/>
    </xf>
    <xf numFmtId="164" fontId="4" fillId="0" borderId="0" xfId="45" applyNumberFormat="1" applyFont="1" applyFill="1" applyBorder="1" applyAlignment="1">
      <alignment horizontal="right"/>
    </xf>
    <xf numFmtId="164" fontId="4" fillId="0" borderId="10" xfId="45" applyNumberFormat="1" applyFont="1" applyFill="1" applyBorder="1" applyAlignment="1">
      <alignment horizontal="right"/>
    </xf>
    <xf numFmtId="164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Alignment="1">
      <alignment/>
    </xf>
    <xf numFmtId="164" fontId="4" fillId="0" borderId="12" xfId="42" applyNumberFormat="1" applyFont="1" applyFill="1" applyBorder="1" applyAlignment="1">
      <alignment horizontal="right"/>
    </xf>
    <xf numFmtId="164" fontId="4" fillId="0" borderId="0" xfId="42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4" fillId="0" borderId="0" xfId="46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164" fontId="7" fillId="0" borderId="0" xfId="42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164" fontId="0" fillId="0" borderId="10" xfId="47" applyNumberFormat="1" applyFont="1" applyFill="1" applyBorder="1" applyAlignment="1">
      <alignment horizontal="right"/>
    </xf>
    <xf numFmtId="164" fontId="0" fillId="0" borderId="10" xfId="45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0" fontId="58" fillId="0" borderId="0" xfId="0" applyFont="1" applyFill="1" applyAlignment="1">
      <alignment vertical="center"/>
    </xf>
    <xf numFmtId="164" fontId="0" fillId="0" borderId="10" xfId="42" applyNumberFormat="1" applyFont="1" applyFill="1" applyBorder="1" applyAlignment="1">
      <alignment horizontal="right"/>
    </xf>
    <xf numFmtId="44" fontId="0" fillId="0" borderId="10" xfId="0" applyNumberForma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omma 3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2.5" customHeight="1"/>
  <cols>
    <col min="1" max="1" width="42.140625" style="97" customWidth="1"/>
    <col min="2" max="2" width="8.28125" style="2" customWidth="1"/>
    <col min="3" max="3" width="1.421875" style="3" customWidth="1"/>
    <col min="4" max="4" width="14.00390625" style="3" customWidth="1"/>
    <col min="5" max="5" width="1.421875" style="3" customWidth="1"/>
    <col min="6" max="6" width="14.00390625" style="3" customWidth="1"/>
    <col min="7" max="7" width="1.421875" style="3" customWidth="1"/>
    <col min="8" max="8" width="14.00390625" style="3" customWidth="1"/>
    <col min="9" max="9" width="1.421875" style="3" customWidth="1"/>
    <col min="10" max="10" width="14.00390625" style="3" customWidth="1"/>
    <col min="11" max="11" width="9.140625" style="3" customWidth="1"/>
    <col min="12" max="12" width="10.140625" style="3" customWidth="1"/>
    <col min="13" max="13" width="5.00390625" style="3" customWidth="1"/>
    <col min="14" max="14" width="12.00390625" style="3" customWidth="1"/>
    <col min="15" max="15" width="13.140625" style="3" customWidth="1"/>
    <col min="16" max="16" width="11.140625" style="3" customWidth="1"/>
    <col min="17" max="17" width="15.8515625" style="8" customWidth="1"/>
    <col min="18" max="18" width="18.7109375" style="3" customWidth="1"/>
    <col min="19" max="20" width="9.140625" style="3" customWidth="1"/>
    <col min="21" max="21" width="12.57421875" style="8" customWidth="1"/>
    <col min="22" max="16384" width="9.140625" style="3" customWidth="1"/>
  </cols>
  <sheetData>
    <row r="1" ht="22.5" customHeight="1">
      <c r="A1" s="94" t="s">
        <v>41</v>
      </c>
    </row>
    <row r="2" ht="22.5" customHeight="1">
      <c r="A2" s="94" t="s">
        <v>94</v>
      </c>
    </row>
    <row r="3" spans="1:16" ht="22.5" customHeight="1">
      <c r="A3" s="100"/>
      <c r="J3" s="118" t="s">
        <v>91</v>
      </c>
      <c r="N3" s="192"/>
      <c r="O3" s="192"/>
      <c r="P3" s="192"/>
    </row>
    <row r="4" spans="2:16" ht="22.5" customHeight="1">
      <c r="B4" s="19"/>
      <c r="C4" s="19"/>
      <c r="D4" s="229" t="s">
        <v>42</v>
      </c>
      <c r="E4" s="229"/>
      <c r="F4" s="229"/>
      <c r="G4" s="98"/>
      <c r="H4" s="229" t="s">
        <v>38</v>
      </c>
      <c r="I4" s="229"/>
      <c r="J4" s="229"/>
      <c r="N4" s="192"/>
      <c r="O4" s="192"/>
      <c r="P4" s="192"/>
    </row>
    <row r="5" spans="3:16" ht="22.5" customHeight="1">
      <c r="C5" s="99"/>
      <c r="D5" s="230" t="s">
        <v>151</v>
      </c>
      <c r="E5" s="230"/>
      <c r="F5" s="230"/>
      <c r="G5" s="54"/>
      <c r="H5" s="230" t="s">
        <v>151</v>
      </c>
      <c r="I5" s="230"/>
      <c r="J5" s="230"/>
      <c r="N5" s="192"/>
      <c r="O5" s="192"/>
      <c r="P5" s="192"/>
    </row>
    <row r="6" spans="1:17" ht="22.5" customHeight="1">
      <c r="A6" s="94" t="s">
        <v>0</v>
      </c>
      <c r="B6" s="19" t="s">
        <v>1</v>
      </c>
      <c r="C6" s="99"/>
      <c r="D6" s="60">
        <v>2560</v>
      </c>
      <c r="E6" s="99"/>
      <c r="F6" s="60">
        <v>2559</v>
      </c>
      <c r="G6" s="54"/>
      <c r="H6" s="60">
        <v>2560</v>
      </c>
      <c r="I6" s="99"/>
      <c r="J6" s="60">
        <v>2559</v>
      </c>
      <c r="N6" s="192"/>
      <c r="O6" s="192"/>
      <c r="P6" s="192"/>
      <c r="Q6" s="36"/>
    </row>
    <row r="7" spans="1:16" ht="22.5" customHeight="1">
      <c r="A7" s="94"/>
      <c r="B7" s="19"/>
      <c r="C7" s="99"/>
      <c r="D7" s="54"/>
      <c r="E7" s="99"/>
      <c r="F7" s="143"/>
      <c r="G7" s="54"/>
      <c r="H7" s="54"/>
      <c r="I7" s="99"/>
      <c r="J7" s="143"/>
      <c r="N7" s="192"/>
      <c r="O7" s="192"/>
      <c r="P7" s="192"/>
    </row>
    <row r="8" spans="1:16" ht="22.5" customHeight="1">
      <c r="A8" s="120" t="s">
        <v>152</v>
      </c>
      <c r="C8" s="13"/>
      <c r="D8" s="41"/>
      <c r="E8" s="41"/>
      <c r="F8" s="41"/>
      <c r="G8" s="41"/>
      <c r="H8" s="41"/>
      <c r="I8" s="41"/>
      <c r="J8" s="41"/>
      <c r="N8" s="192"/>
      <c r="O8" s="192"/>
      <c r="P8" s="192"/>
    </row>
    <row r="9" spans="1:16" ht="22.5" customHeight="1">
      <c r="A9" s="97" t="s">
        <v>2</v>
      </c>
      <c r="B9" s="2">
        <v>6</v>
      </c>
      <c r="C9" s="13"/>
      <c r="D9" s="13">
        <v>22971716</v>
      </c>
      <c r="E9" s="13"/>
      <c r="F9" s="13">
        <v>34100378</v>
      </c>
      <c r="G9" s="13"/>
      <c r="H9" s="8">
        <v>3608756</v>
      </c>
      <c r="I9" s="13"/>
      <c r="J9" s="8">
        <v>9067360</v>
      </c>
      <c r="N9" s="192"/>
      <c r="O9" s="192"/>
      <c r="P9" s="192"/>
    </row>
    <row r="10" spans="1:16" ht="22.5" customHeight="1">
      <c r="A10" s="97" t="s">
        <v>183</v>
      </c>
      <c r="C10" s="13"/>
      <c r="D10" s="13">
        <v>3866394</v>
      </c>
      <c r="E10" s="13"/>
      <c r="F10" s="13">
        <v>6756586</v>
      </c>
      <c r="G10" s="13"/>
      <c r="H10" s="121">
        <v>0</v>
      </c>
      <c r="I10" s="13"/>
      <c r="J10" s="121">
        <v>0</v>
      </c>
      <c r="N10" s="192"/>
      <c r="O10" s="192"/>
      <c r="P10" s="192"/>
    </row>
    <row r="11" spans="1:10" ht="22.5" customHeight="1">
      <c r="A11" s="97" t="s">
        <v>153</v>
      </c>
      <c r="B11" s="2">
        <v>7</v>
      </c>
      <c r="C11" s="13"/>
      <c r="D11" s="13">
        <v>36133672</v>
      </c>
      <c r="E11" s="13"/>
      <c r="F11" s="13">
        <v>30678922</v>
      </c>
      <c r="G11" s="13"/>
      <c r="H11" s="36">
        <v>3658844</v>
      </c>
      <c r="I11" s="13"/>
      <c r="J11" s="36">
        <v>3551428</v>
      </c>
    </row>
    <row r="12" spans="1:10" ht="22.5" customHeight="1">
      <c r="A12" s="108" t="s">
        <v>43</v>
      </c>
      <c r="B12" s="2">
        <v>5</v>
      </c>
      <c r="C12" s="13"/>
      <c r="D12" s="121">
        <v>0</v>
      </c>
      <c r="E12" s="13"/>
      <c r="F12" s="121">
        <v>0</v>
      </c>
      <c r="G12" s="13"/>
      <c r="H12" s="8">
        <v>36556000</v>
      </c>
      <c r="I12" s="13"/>
      <c r="J12" s="8">
        <v>34582797</v>
      </c>
    </row>
    <row r="13" spans="1:10" ht="22.5" customHeight="1">
      <c r="A13" s="108" t="s">
        <v>299</v>
      </c>
      <c r="B13" s="2">
        <v>5</v>
      </c>
      <c r="C13" s="13"/>
      <c r="D13" s="194">
        <v>558541</v>
      </c>
      <c r="E13" s="13"/>
      <c r="F13" s="194">
        <v>0</v>
      </c>
      <c r="G13" s="13"/>
      <c r="H13" s="121">
        <v>0</v>
      </c>
      <c r="I13" s="13"/>
      <c r="J13" s="121">
        <v>0</v>
      </c>
    </row>
    <row r="14" spans="1:10" ht="22.5" customHeight="1">
      <c r="A14" s="42" t="s">
        <v>48</v>
      </c>
      <c r="C14" s="13"/>
      <c r="D14" s="40"/>
      <c r="E14" s="13"/>
      <c r="F14" s="40"/>
      <c r="G14" s="13"/>
      <c r="H14" s="121"/>
      <c r="I14" s="13"/>
      <c r="J14" s="121"/>
    </row>
    <row r="15" spans="1:10" ht="22.5" customHeight="1">
      <c r="A15" s="42" t="s">
        <v>79</v>
      </c>
      <c r="B15" s="2">
        <v>5</v>
      </c>
      <c r="C15" s="13"/>
      <c r="D15" s="121">
        <v>0</v>
      </c>
      <c r="E15" s="13"/>
      <c r="F15" s="121">
        <v>0</v>
      </c>
      <c r="G15" s="13"/>
      <c r="H15" s="121">
        <v>0</v>
      </c>
      <c r="I15" s="13"/>
      <c r="J15" s="8">
        <v>866785</v>
      </c>
    </row>
    <row r="16" spans="1:10" ht="22.5" customHeight="1">
      <c r="A16" s="29" t="s">
        <v>3</v>
      </c>
      <c r="B16" s="2">
        <v>8</v>
      </c>
      <c r="C16" s="13"/>
      <c r="D16" s="13">
        <v>55117570</v>
      </c>
      <c r="E16" s="13"/>
      <c r="F16" s="13">
        <v>54991065</v>
      </c>
      <c r="G16" s="13"/>
      <c r="H16" s="8">
        <v>3630932</v>
      </c>
      <c r="I16" s="13"/>
      <c r="J16" s="8">
        <v>3026138</v>
      </c>
    </row>
    <row r="17" spans="1:10" ht="22.5" customHeight="1">
      <c r="A17" s="33" t="s">
        <v>134</v>
      </c>
      <c r="B17" s="2">
        <v>9</v>
      </c>
      <c r="C17" s="13"/>
      <c r="D17" s="13">
        <v>29973327</v>
      </c>
      <c r="E17" s="13"/>
      <c r="F17" s="13">
        <v>29177777</v>
      </c>
      <c r="G17" s="13"/>
      <c r="H17" s="8">
        <v>1159072</v>
      </c>
      <c r="I17" s="13"/>
      <c r="J17" s="8">
        <v>1153521</v>
      </c>
    </row>
    <row r="18" spans="1:10" ht="22.5" customHeight="1">
      <c r="A18" s="29" t="s">
        <v>84</v>
      </c>
      <c r="B18" s="2">
        <v>5</v>
      </c>
      <c r="C18" s="13"/>
      <c r="D18" s="13">
        <v>6657021</v>
      </c>
      <c r="E18" s="13"/>
      <c r="F18" s="13">
        <v>3440623</v>
      </c>
      <c r="G18" s="13"/>
      <c r="H18" s="121">
        <v>0</v>
      </c>
      <c r="I18" s="13"/>
      <c r="J18" s="121">
        <v>0</v>
      </c>
    </row>
    <row r="19" spans="1:10" ht="22.5" customHeight="1">
      <c r="A19" s="29" t="s">
        <v>85</v>
      </c>
      <c r="C19" s="13"/>
      <c r="D19" s="13">
        <v>2110715</v>
      </c>
      <c r="E19" s="13"/>
      <c r="F19" s="13">
        <v>2127342</v>
      </c>
      <c r="G19" s="13"/>
      <c r="H19" s="8">
        <v>152511</v>
      </c>
      <c r="I19" s="13"/>
      <c r="J19" s="8">
        <v>199387</v>
      </c>
    </row>
    <row r="20" spans="1:10" ht="22.5" customHeight="1">
      <c r="A20" s="33" t="s">
        <v>142</v>
      </c>
      <c r="B20" s="2">
        <v>5</v>
      </c>
      <c r="C20" s="13"/>
      <c r="D20" s="13">
        <v>170632</v>
      </c>
      <c r="E20" s="13"/>
      <c r="F20" s="13">
        <v>176668</v>
      </c>
      <c r="G20" s="13"/>
      <c r="H20" s="121">
        <v>3600000</v>
      </c>
      <c r="I20" s="13"/>
      <c r="J20" s="121">
        <v>0</v>
      </c>
    </row>
    <row r="21" spans="1:10" ht="22.5" customHeight="1">
      <c r="A21" s="97" t="s">
        <v>80</v>
      </c>
      <c r="C21" s="13"/>
      <c r="D21" s="123"/>
      <c r="E21" s="13"/>
      <c r="F21" s="123"/>
      <c r="G21" s="13"/>
      <c r="H21" s="8"/>
      <c r="I21" s="13"/>
      <c r="J21" s="8"/>
    </row>
    <row r="22" spans="1:10" ht="22.5" customHeight="1">
      <c r="A22" s="29" t="s">
        <v>81</v>
      </c>
      <c r="B22" s="2">
        <v>20</v>
      </c>
      <c r="C22" s="13"/>
      <c r="D22" s="13">
        <v>818209</v>
      </c>
      <c r="E22" s="13"/>
      <c r="F22" s="13">
        <v>1472236</v>
      </c>
      <c r="G22" s="13"/>
      <c r="H22" s="121">
        <v>0</v>
      </c>
      <c r="I22" s="13"/>
      <c r="J22" s="121">
        <v>0</v>
      </c>
    </row>
    <row r="23" spans="1:10" ht="22.5" customHeight="1">
      <c r="A23" s="29" t="s">
        <v>4</v>
      </c>
      <c r="B23" s="2">
        <v>5</v>
      </c>
      <c r="C23" s="13"/>
      <c r="D23" s="124">
        <v>6069307</v>
      </c>
      <c r="E23" s="13"/>
      <c r="F23" s="124">
        <v>3447272</v>
      </c>
      <c r="G23" s="13"/>
      <c r="H23" s="28">
        <v>319223</v>
      </c>
      <c r="I23" s="13"/>
      <c r="J23" s="28">
        <v>235587</v>
      </c>
    </row>
    <row r="24" spans="1:21" s="4" customFormat="1" ht="22.5" customHeight="1">
      <c r="A24" s="100" t="s">
        <v>5</v>
      </c>
      <c r="B24" s="12"/>
      <c r="C24" s="16"/>
      <c r="D24" s="102">
        <f>SUM(D8:D23)</f>
        <v>164447104</v>
      </c>
      <c r="E24" s="16"/>
      <c r="F24" s="102">
        <f>SUM(F8:F23)</f>
        <v>166368869</v>
      </c>
      <c r="G24" s="16"/>
      <c r="H24" s="102">
        <f>SUM(H9:H23)</f>
        <v>52685338</v>
      </c>
      <c r="I24" s="16"/>
      <c r="J24" s="102">
        <f>SUM(J9:J23)</f>
        <v>52683003</v>
      </c>
      <c r="Q24" s="9"/>
      <c r="U24" s="9"/>
    </row>
    <row r="25" spans="1:21" s="4" customFormat="1" ht="22.5" customHeight="1">
      <c r="A25" s="100"/>
      <c r="B25" s="12"/>
      <c r="C25" s="16"/>
      <c r="D25" s="66"/>
      <c r="E25" s="16"/>
      <c r="G25" s="16"/>
      <c r="H25" s="66"/>
      <c r="I25" s="16"/>
      <c r="Q25" s="9"/>
      <c r="U25" s="9"/>
    </row>
    <row r="26" ht="22.5" customHeight="1">
      <c r="A26" s="94" t="s">
        <v>41</v>
      </c>
    </row>
    <row r="27" ht="22.5" customHeight="1">
      <c r="A27" s="94" t="s">
        <v>94</v>
      </c>
    </row>
    <row r="28" spans="1:10" ht="22.5" customHeight="1">
      <c r="A28" s="100"/>
      <c r="J28" s="118" t="s">
        <v>91</v>
      </c>
    </row>
    <row r="29" spans="2:10" ht="22.5" customHeight="1">
      <c r="B29" s="19"/>
      <c r="C29" s="19"/>
      <c r="D29" s="229" t="s">
        <v>42</v>
      </c>
      <c r="E29" s="229"/>
      <c r="F29" s="229"/>
      <c r="G29" s="98"/>
      <c r="H29" s="229" t="s">
        <v>38</v>
      </c>
      <c r="I29" s="229"/>
      <c r="J29" s="229"/>
    </row>
    <row r="30" spans="1:10" ht="22.5" customHeight="1">
      <c r="A30" s="3"/>
      <c r="B30" s="3"/>
      <c r="C30" s="99"/>
      <c r="D30" s="230" t="s">
        <v>151</v>
      </c>
      <c r="E30" s="230"/>
      <c r="F30" s="230"/>
      <c r="G30" s="54"/>
      <c r="H30" s="230" t="s">
        <v>151</v>
      </c>
      <c r="I30" s="230"/>
      <c r="J30" s="230"/>
    </row>
    <row r="31" spans="1:10" ht="22.5" customHeight="1">
      <c r="A31" s="94" t="s">
        <v>86</v>
      </c>
      <c r="B31" s="19" t="s">
        <v>1</v>
      </c>
      <c r="C31" s="99"/>
      <c r="D31" s="60">
        <v>2560</v>
      </c>
      <c r="E31" s="99"/>
      <c r="F31" s="60">
        <v>2559</v>
      </c>
      <c r="G31" s="54"/>
      <c r="H31" s="60">
        <v>2560</v>
      </c>
      <c r="I31" s="99"/>
      <c r="J31" s="60">
        <v>2559</v>
      </c>
    </row>
    <row r="32" spans="1:10" ht="22.5" customHeight="1">
      <c r="A32" s="94"/>
      <c r="B32" s="19"/>
      <c r="C32" s="99"/>
      <c r="D32" s="54"/>
      <c r="E32" s="99"/>
      <c r="F32" s="119"/>
      <c r="G32" s="54"/>
      <c r="H32" s="54"/>
      <c r="I32" s="99"/>
      <c r="J32" s="119"/>
    </row>
    <row r="33" spans="1:10" ht="22.5" customHeight="1">
      <c r="A33" s="120" t="s">
        <v>6</v>
      </c>
      <c r="C33" s="13"/>
      <c r="D33" s="41"/>
      <c r="E33" s="41"/>
      <c r="F33" s="41"/>
      <c r="G33" s="41"/>
      <c r="H33" s="41"/>
      <c r="I33" s="41"/>
      <c r="J33" s="41"/>
    </row>
    <row r="34" spans="1:10" ht="22.5" customHeight="1">
      <c r="A34" s="42" t="s">
        <v>95</v>
      </c>
      <c r="B34" s="2">
        <v>10</v>
      </c>
      <c r="C34" s="13"/>
      <c r="D34" s="27">
        <v>5910158</v>
      </c>
      <c r="E34" s="41"/>
      <c r="F34" s="27">
        <v>5265228</v>
      </c>
      <c r="G34" s="41"/>
      <c r="H34" s="43" t="s">
        <v>108</v>
      </c>
      <c r="I34" s="41"/>
      <c r="J34" s="43" t="s">
        <v>108</v>
      </c>
    </row>
    <row r="35" spans="1:10" ht="22.5" customHeight="1">
      <c r="A35" s="108" t="s">
        <v>66</v>
      </c>
      <c r="B35" s="2">
        <v>11</v>
      </c>
      <c r="C35" s="13"/>
      <c r="D35" s="43" t="s">
        <v>108</v>
      </c>
      <c r="E35" s="13"/>
      <c r="F35" s="43" t="s">
        <v>108</v>
      </c>
      <c r="G35" s="13"/>
      <c r="H35" s="25">
        <v>133236916</v>
      </c>
      <c r="I35" s="13"/>
      <c r="J35" s="25">
        <v>120795534</v>
      </c>
    </row>
    <row r="36" spans="1:10" ht="22.5" customHeight="1">
      <c r="A36" s="187" t="s">
        <v>194</v>
      </c>
      <c r="B36" s="2">
        <v>13</v>
      </c>
      <c r="C36" s="13"/>
      <c r="D36" s="27">
        <v>84225527</v>
      </c>
      <c r="E36" s="13"/>
      <c r="F36" s="27">
        <v>75785532</v>
      </c>
      <c r="G36" s="13"/>
      <c r="H36" s="41">
        <v>334809</v>
      </c>
      <c r="I36" s="13"/>
      <c r="J36" s="41">
        <v>334809</v>
      </c>
    </row>
    <row r="37" spans="1:10" ht="22.5" customHeight="1">
      <c r="A37" s="42" t="s">
        <v>195</v>
      </c>
      <c r="B37" s="2">
        <v>14</v>
      </c>
      <c r="C37" s="13"/>
      <c r="D37" s="27">
        <v>6949351</v>
      </c>
      <c r="E37" s="13"/>
      <c r="F37" s="27">
        <v>4581774</v>
      </c>
      <c r="G37" s="13"/>
      <c r="H37" s="43">
        <v>1882164</v>
      </c>
      <c r="I37" s="41"/>
      <c r="J37" s="43" t="s">
        <v>108</v>
      </c>
    </row>
    <row r="38" spans="1:10" ht="22.5" customHeight="1">
      <c r="A38" s="42" t="s">
        <v>67</v>
      </c>
      <c r="B38" s="2">
        <v>15</v>
      </c>
      <c r="C38" s="13"/>
      <c r="D38" s="8">
        <v>1542009</v>
      </c>
      <c r="E38" s="13"/>
      <c r="F38" s="8">
        <v>1604989</v>
      </c>
      <c r="G38" s="13"/>
      <c r="H38" s="41">
        <v>678170</v>
      </c>
      <c r="I38" s="13"/>
      <c r="J38" s="41">
        <v>678170</v>
      </c>
    </row>
    <row r="39" spans="1:10" ht="22.5" customHeight="1">
      <c r="A39" s="42" t="s">
        <v>137</v>
      </c>
      <c r="C39" s="13"/>
      <c r="D39" s="8">
        <v>34395</v>
      </c>
      <c r="E39" s="13"/>
      <c r="F39" s="8">
        <v>420565</v>
      </c>
      <c r="G39" s="13"/>
      <c r="H39" s="43" t="s">
        <v>108</v>
      </c>
      <c r="I39" s="41"/>
      <c r="J39" s="43" t="s">
        <v>108</v>
      </c>
    </row>
    <row r="40" spans="1:10" ht="22.5" customHeight="1">
      <c r="A40" s="97" t="s">
        <v>48</v>
      </c>
      <c r="B40" s="2">
        <v>5</v>
      </c>
      <c r="C40" s="13"/>
      <c r="D40" s="43" t="s">
        <v>108</v>
      </c>
      <c r="E40" s="13"/>
      <c r="F40" s="43" t="s">
        <v>108</v>
      </c>
      <c r="G40" s="13"/>
      <c r="H40" s="41">
        <v>16939090</v>
      </c>
      <c r="I40" s="13"/>
      <c r="J40" s="41">
        <v>6012844</v>
      </c>
    </row>
    <row r="41" spans="1:10" ht="22.5" customHeight="1">
      <c r="A41" s="108" t="s">
        <v>296</v>
      </c>
      <c r="B41" s="2">
        <v>5</v>
      </c>
      <c r="C41" s="13"/>
      <c r="D41" s="43">
        <v>2700</v>
      </c>
      <c r="E41" s="13"/>
      <c r="F41" s="43" t="s">
        <v>108</v>
      </c>
      <c r="G41" s="13"/>
      <c r="H41" s="43" t="s">
        <v>108</v>
      </c>
      <c r="I41" s="13"/>
      <c r="J41" s="43" t="s">
        <v>108</v>
      </c>
    </row>
    <row r="42" spans="1:10" ht="22.5" customHeight="1">
      <c r="A42" s="42" t="s">
        <v>96</v>
      </c>
      <c r="B42" s="2">
        <v>16</v>
      </c>
      <c r="C42" s="13"/>
      <c r="D42" s="8">
        <v>1729341</v>
      </c>
      <c r="E42" s="13"/>
      <c r="F42" s="8">
        <v>1371945</v>
      </c>
      <c r="G42" s="13"/>
      <c r="H42" s="41">
        <v>199863</v>
      </c>
      <c r="I42" s="13"/>
      <c r="J42" s="41">
        <v>199863</v>
      </c>
    </row>
    <row r="43" spans="1:10" ht="22.5" customHeight="1">
      <c r="A43" s="42" t="s">
        <v>34</v>
      </c>
      <c r="B43" s="2">
        <v>17</v>
      </c>
      <c r="C43" s="25"/>
      <c r="D43" s="8">
        <v>189060060</v>
      </c>
      <c r="E43" s="25"/>
      <c r="F43" s="8">
        <v>176176780</v>
      </c>
      <c r="G43" s="25"/>
      <c r="H43" s="41">
        <v>16839701</v>
      </c>
      <c r="I43" s="25"/>
      <c r="J43" s="41">
        <v>17071785</v>
      </c>
    </row>
    <row r="44" spans="1:10" ht="22.5" customHeight="1">
      <c r="A44" s="33" t="s">
        <v>135</v>
      </c>
      <c r="B44" s="2">
        <v>9</v>
      </c>
      <c r="C44" s="25"/>
      <c r="D44" s="8">
        <v>7764161</v>
      </c>
      <c r="E44" s="25"/>
      <c r="F44" s="8">
        <v>7524720</v>
      </c>
      <c r="G44" s="25"/>
      <c r="H44" s="43" t="s">
        <v>108</v>
      </c>
      <c r="I44" s="41"/>
      <c r="J44" s="43" t="s">
        <v>108</v>
      </c>
    </row>
    <row r="45" spans="1:10" ht="22.5" customHeight="1">
      <c r="A45" s="42" t="s">
        <v>97</v>
      </c>
      <c r="B45" s="2">
        <v>18</v>
      </c>
      <c r="C45" s="25"/>
      <c r="D45" s="8">
        <v>99522368</v>
      </c>
      <c r="E45" s="25"/>
      <c r="F45" s="8">
        <v>107491745</v>
      </c>
      <c r="G45" s="25"/>
      <c r="H45" s="43" t="s">
        <v>108</v>
      </c>
      <c r="I45" s="41"/>
      <c r="J45" s="43" t="s">
        <v>108</v>
      </c>
    </row>
    <row r="46" spans="1:10" ht="22.5" customHeight="1">
      <c r="A46" s="42" t="s">
        <v>154</v>
      </c>
      <c r="B46" s="2">
        <v>19</v>
      </c>
      <c r="C46" s="13"/>
      <c r="D46" s="8">
        <v>16484693</v>
      </c>
      <c r="E46" s="13"/>
      <c r="F46" s="8">
        <v>18688277</v>
      </c>
      <c r="G46" s="13"/>
      <c r="H46" s="13">
        <v>36600</v>
      </c>
      <c r="I46" s="13"/>
      <c r="J46" s="13">
        <v>39573</v>
      </c>
    </row>
    <row r="47" spans="1:10" ht="22.5" customHeight="1">
      <c r="A47" s="97" t="s">
        <v>80</v>
      </c>
      <c r="C47" s="13"/>
      <c r="D47" s="8"/>
      <c r="E47" s="13"/>
      <c r="F47" s="8"/>
      <c r="G47" s="13"/>
      <c r="H47" s="13"/>
      <c r="I47" s="13"/>
      <c r="J47" s="13"/>
    </row>
    <row r="48" spans="1:10" ht="22.5" customHeight="1">
      <c r="A48" s="29" t="s">
        <v>81</v>
      </c>
      <c r="B48" s="2">
        <v>20</v>
      </c>
      <c r="C48" s="8"/>
      <c r="D48" s="8">
        <v>2577</v>
      </c>
      <c r="E48" s="8"/>
      <c r="F48" s="8">
        <v>1076</v>
      </c>
      <c r="G48" s="8"/>
      <c r="H48" s="43" t="s">
        <v>108</v>
      </c>
      <c r="I48" s="41"/>
      <c r="J48" s="43" t="s">
        <v>108</v>
      </c>
    </row>
    <row r="49" spans="1:10" ht="22.5" customHeight="1">
      <c r="A49" s="97" t="s">
        <v>155</v>
      </c>
      <c r="B49" s="2">
        <v>21</v>
      </c>
      <c r="C49" s="13"/>
      <c r="D49" s="8">
        <v>4727324</v>
      </c>
      <c r="E49" s="13"/>
      <c r="F49" s="8">
        <v>3302684</v>
      </c>
      <c r="G49" s="13"/>
      <c r="H49" s="13">
        <v>2990483</v>
      </c>
      <c r="I49" s="13"/>
      <c r="J49" s="103">
        <v>2331312</v>
      </c>
    </row>
    <row r="50" spans="1:10" ht="22.5" customHeight="1">
      <c r="A50" s="42" t="s">
        <v>204</v>
      </c>
      <c r="B50" s="2">
        <v>22</v>
      </c>
      <c r="C50" s="13"/>
      <c r="D50" s="8">
        <v>7869990</v>
      </c>
      <c r="E50" s="13"/>
      <c r="F50" s="8">
        <v>7728437</v>
      </c>
      <c r="G50" s="13"/>
      <c r="H50" s="43" t="s">
        <v>108</v>
      </c>
      <c r="I50" s="41"/>
      <c r="J50" s="43" t="s">
        <v>108</v>
      </c>
    </row>
    <row r="51" spans="1:10" ht="22.5" customHeight="1">
      <c r="A51" s="97" t="s">
        <v>7</v>
      </c>
      <c r="C51" s="13"/>
      <c r="D51" s="28">
        <v>3225190</v>
      </c>
      <c r="E51" s="13"/>
      <c r="F51" s="28">
        <v>5866409</v>
      </c>
      <c r="G51" s="13"/>
      <c r="H51" s="14">
        <v>161005</v>
      </c>
      <c r="I51" s="13"/>
      <c r="J51" s="14">
        <v>223586</v>
      </c>
    </row>
    <row r="52" spans="1:21" s="4" customFormat="1" ht="22.5" customHeight="1">
      <c r="A52" s="100" t="s">
        <v>8</v>
      </c>
      <c r="B52" s="12"/>
      <c r="C52" s="16"/>
      <c r="D52" s="102">
        <f>SUM(D34:D51)</f>
        <v>429049844</v>
      </c>
      <c r="E52" s="16"/>
      <c r="F52" s="102">
        <f>SUM(F34:F51)</f>
        <v>415810161</v>
      </c>
      <c r="G52" s="16"/>
      <c r="H52" s="102">
        <f>SUM(H34:H51)</f>
        <v>173298801</v>
      </c>
      <c r="I52" s="16"/>
      <c r="J52" s="102">
        <f>SUM(J34:J51)</f>
        <v>147687476</v>
      </c>
      <c r="Q52" s="9"/>
      <c r="U52" s="9"/>
    </row>
    <row r="53" spans="1:21" s="4" customFormat="1" ht="22.5" customHeight="1">
      <c r="A53" s="100"/>
      <c r="B53" s="12"/>
      <c r="C53" s="16"/>
      <c r="D53" s="16"/>
      <c r="E53" s="16"/>
      <c r="F53" s="16"/>
      <c r="G53" s="16"/>
      <c r="H53" s="16"/>
      <c r="I53" s="16"/>
      <c r="J53" s="16"/>
      <c r="Q53" s="9"/>
      <c r="U53" s="9"/>
    </row>
    <row r="54" spans="1:21" s="4" customFormat="1" ht="22.5" customHeight="1" thickBot="1">
      <c r="A54" s="100" t="s">
        <v>9</v>
      </c>
      <c r="B54" s="12"/>
      <c r="C54" s="16"/>
      <c r="D54" s="126">
        <f>+D52+D24</f>
        <v>593496948</v>
      </c>
      <c r="E54" s="16"/>
      <c r="F54" s="126">
        <f>+F52+F24</f>
        <v>582179030</v>
      </c>
      <c r="G54" s="16"/>
      <c r="H54" s="126">
        <f>+H52+H24</f>
        <v>225984139</v>
      </c>
      <c r="I54" s="16"/>
      <c r="J54" s="126">
        <f>+J52+J24</f>
        <v>200370479</v>
      </c>
      <c r="L54" s="127"/>
      <c r="M54" s="127"/>
      <c r="N54" s="127"/>
      <c r="O54" s="127"/>
      <c r="P54" s="127"/>
      <c r="Q54" s="128"/>
      <c r="R54" s="127"/>
      <c r="U54" s="9"/>
    </row>
    <row r="55" spans="1:21" s="4" customFormat="1" ht="22.5" customHeight="1" thickTop="1">
      <c r="A55" s="100"/>
      <c r="B55" s="12"/>
      <c r="C55" s="16"/>
      <c r="D55" s="66"/>
      <c r="E55" s="16"/>
      <c r="F55" s="66"/>
      <c r="G55" s="16"/>
      <c r="H55" s="66"/>
      <c r="I55" s="16"/>
      <c r="J55" s="66"/>
      <c r="Q55" s="9"/>
      <c r="U55" s="9"/>
    </row>
    <row r="56" ht="22.5" customHeight="1">
      <c r="A56" s="94" t="s">
        <v>41</v>
      </c>
    </row>
    <row r="57" ht="22.5" customHeight="1">
      <c r="A57" s="94" t="s">
        <v>94</v>
      </c>
    </row>
    <row r="58" spans="1:10" ht="22.5" customHeight="1">
      <c r="A58" s="100"/>
      <c r="J58" s="118" t="s">
        <v>91</v>
      </c>
    </row>
    <row r="59" spans="2:10" ht="22.5" customHeight="1">
      <c r="B59" s="19"/>
      <c r="C59" s="19"/>
      <c r="D59" s="229" t="s">
        <v>42</v>
      </c>
      <c r="E59" s="229"/>
      <c r="F59" s="229"/>
      <c r="G59" s="98"/>
      <c r="H59" s="229" t="s">
        <v>38</v>
      </c>
      <c r="I59" s="229"/>
      <c r="J59" s="229"/>
    </row>
    <row r="60" spans="1:10" ht="22.5" customHeight="1">
      <c r="A60" s="3"/>
      <c r="B60" s="3"/>
      <c r="C60" s="99"/>
      <c r="D60" s="230" t="s">
        <v>151</v>
      </c>
      <c r="E60" s="230"/>
      <c r="F60" s="230"/>
      <c r="G60" s="54"/>
      <c r="H60" s="230" t="s">
        <v>151</v>
      </c>
      <c r="I60" s="230"/>
      <c r="J60" s="230"/>
    </row>
    <row r="61" spans="1:10" ht="22.5" customHeight="1">
      <c r="A61" s="94" t="s">
        <v>10</v>
      </c>
      <c r="B61" s="19" t="s">
        <v>1</v>
      </c>
      <c r="C61" s="99"/>
      <c r="D61" s="60">
        <v>2560</v>
      </c>
      <c r="E61" s="99"/>
      <c r="F61" s="60">
        <v>2559</v>
      </c>
      <c r="G61" s="54"/>
      <c r="H61" s="60">
        <v>2560</v>
      </c>
      <c r="I61" s="99"/>
      <c r="J61" s="60">
        <v>2559</v>
      </c>
    </row>
    <row r="62" spans="2:11" ht="22.5" customHeight="1">
      <c r="B62" s="19"/>
      <c r="C62" s="56"/>
      <c r="D62" s="86"/>
      <c r="E62" s="56"/>
      <c r="F62" s="86"/>
      <c r="G62" s="54"/>
      <c r="H62" s="86"/>
      <c r="I62" s="56"/>
      <c r="J62" s="86"/>
      <c r="K62" s="56"/>
    </row>
    <row r="63" spans="1:10" ht="22.5" customHeight="1">
      <c r="A63" s="120" t="s">
        <v>11</v>
      </c>
      <c r="B63" s="19"/>
      <c r="C63" s="13"/>
      <c r="D63" s="41"/>
      <c r="E63" s="41"/>
      <c r="F63" s="41"/>
      <c r="G63" s="41"/>
      <c r="H63" s="41"/>
      <c r="I63" s="41"/>
      <c r="J63" s="41"/>
    </row>
    <row r="64" spans="1:10" ht="22.5" customHeight="1">
      <c r="A64" s="97" t="s">
        <v>57</v>
      </c>
      <c r="C64" s="106"/>
      <c r="D64" s="106"/>
      <c r="E64" s="106"/>
      <c r="F64" s="106"/>
      <c r="G64" s="106"/>
      <c r="H64" s="106"/>
      <c r="I64" s="106"/>
      <c r="J64" s="106"/>
    </row>
    <row r="65" spans="1:10" ht="22.5" customHeight="1">
      <c r="A65" s="42" t="s">
        <v>156</v>
      </c>
      <c r="B65" s="2">
        <v>23</v>
      </c>
      <c r="C65" s="13"/>
      <c r="D65" s="129">
        <v>68077205</v>
      </c>
      <c r="E65" s="13"/>
      <c r="F65" s="129">
        <v>68389281</v>
      </c>
      <c r="G65" s="13"/>
      <c r="H65" s="13">
        <v>3477</v>
      </c>
      <c r="I65" s="13"/>
      <c r="J65" s="13">
        <v>6629</v>
      </c>
    </row>
    <row r="66" spans="1:10" ht="22.5" customHeight="1">
      <c r="A66" s="42" t="s">
        <v>138</v>
      </c>
      <c r="B66" s="2">
        <v>23</v>
      </c>
      <c r="C66" s="13"/>
      <c r="D66" s="129">
        <v>35945586</v>
      </c>
      <c r="E66" s="13"/>
      <c r="F66" s="129">
        <v>43562400</v>
      </c>
      <c r="G66" s="13"/>
      <c r="H66" s="129">
        <v>15440590</v>
      </c>
      <c r="I66" s="13"/>
      <c r="J66" s="129">
        <v>21055490</v>
      </c>
    </row>
    <row r="67" spans="1:10" ht="22.5" customHeight="1">
      <c r="A67" s="97" t="s">
        <v>45</v>
      </c>
      <c r="B67" s="2">
        <v>24</v>
      </c>
      <c r="C67" s="13"/>
      <c r="D67" s="8">
        <v>34837343</v>
      </c>
      <c r="E67" s="13"/>
      <c r="F67" s="8">
        <v>31561944</v>
      </c>
      <c r="G67" s="13"/>
      <c r="H67" s="13">
        <v>1384152</v>
      </c>
      <c r="I67" s="13"/>
      <c r="J67" s="13">
        <v>1358257</v>
      </c>
    </row>
    <row r="68" spans="1:10" ht="22.5" customHeight="1">
      <c r="A68" s="42" t="s">
        <v>197</v>
      </c>
      <c r="B68" s="2" t="s">
        <v>206</v>
      </c>
      <c r="C68" s="13"/>
      <c r="D68" s="8">
        <v>417608</v>
      </c>
      <c r="E68" s="13"/>
      <c r="F68" s="8">
        <v>290600</v>
      </c>
      <c r="G68" s="13"/>
      <c r="H68" s="123" t="s">
        <v>108</v>
      </c>
      <c r="I68" s="13"/>
      <c r="J68" s="123" t="s">
        <v>108</v>
      </c>
    </row>
    <row r="69" spans="1:10" ht="22.5" customHeight="1">
      <c r="A69" s="42" t="s">
        <v>58</v>
      </c>
      <c r="C69" s="13"/>
      <c r="E69" s="13"/>
      <c r="G69" s="13"/>
      <c r="H69" s="103"/>
      <c r="I69" s="13"/>
      <c r="J69" s="103"/>
    </row>
    <row r="70" spans="1:10" ht="22.5" customHeight="1">
      <c r="A70" s="42" t="s">
        <v>44</v>
      </c>
      <c r="B70" s="2">
        <v>23</v>
      </c>
      <c r="C70" s="13"/>
      <c r="D70" s="8">
        <v>25251497</v>
      </c>
      <c r="E70" s="13"/>
      <c r="F70" s="8">
        <v>23189797</v>
      </c>
      <c r="G70" s="13"/>
      <c r="H70" s="103">
        <v>9000000</v>
      </c>
      <c r="I70" s="13"/>
      <c r="J70" s="103">
        <v>8849628</v>
      </c>
    </row>
    <row r="71" spans="1:10" ht="22.5" customHeight="1">
      <c r="A71" s="97" t="s">
        <v>60</v>
      </c>
      <c r="C71" s="13"/>
      <c r="D71" s="11">
        <v>10996851</v>
      </c>
      <c r="E71" s="13"/>
      <c r="F71" s="11">
        <v>10583205</v>
      </c>
      <c r="G71" s="13"/>
      <c r="H71" s="13">
        <v>167846</v>
      </c>
      <c r="I71" s="13"/>
      <c r="J71" s="13">
        <v>165877</v>
      </c>
    </row>
    <row r="72" spans="1:10" ht="22.5" customHeight="1">
      <c r="A72" s="97" t="s">
        <v>35</v>
      </c>
      <c r="C72" s="13"/>
      <c r="D72" s="8">
        <v>1625305</v>
      </c>
      <c r="E72" s="13"/>
      <c r="F72" s="8">
        <v>1832589</v>
      </c>
      <c r="G72" s="13"/>
      <c r="H72" s="123" t="s">
        <v>108</v>
      </c>
      <c r="I72" s="13"/>
      <c r="J72" s="123" t="s">
        <v>108</v>
      </c>
    </row>
    <row r="73" spans="1:10" ht="22.5" customHeight="1">
      <c r="A73" s="97" t="s">
        <v>12</v>
      </c>
      <c r="B73" s="2" t="s">
        <v>56</v>
      </c>
      <c r="C73" s="13"/>
      <c r="D73" s="28">
        <v>13467004</v>
      </c>
      <c r="E73" s="13"/>
      <c r="F73" s="28">
        <v>11088686</v>
      </c>
      <c r="G73" s="13"/>
      <c r="H73" s="14">
        <v>1465120</v>
      </c>
      <c r="I73" s="13"/>
      <c r="J73" s="14">
        <v>1658640</v>
      </c>
    </row>
    <row r="74" spans="1:21" s="4" customFormat="1" ht="22.5" customHeight="1">
      <c r="A74" s="100" t="s">
        <v>13</v>
      </c>
      <c r="B74" s="12"/>
      <c r="C74" s="16"/>
      <c r="D74" s="102">
        <f>SUM(D65:D73)</f>
        <v>190618399</v>
      </c>
      <c r="E74" s="16"/>
      <c r="F74" s="102">
        <f>SUM(F65:F73)</f>
        <v>190498502</v>
      </c>
      <c r="G74" s="16"/>
      <c r="H74" s="102">
        <f>SUM(H65:H73)</f>
        <v>27461185</v>
      </c>
      <c r="I74" s="16"/>
      <c r="J74" s="102">
        <f>SUM(J65:J73)</f>
        <v>33094521</v>
      </c>
      <c r="Q74" s="9"/>
      <c r="U74" s="9"/>
    </row>
    <row r="75" spans="3:10" ht="22.5" customHeight="1">
      <c r="C75" s="13"/>
      <c r="D75" s="13"/>
      <c r="E75" s="13"/>
      <c r="F75" s="13"/>
      <c r="G75" s="13"/>
      <c r="H75" s="13"/>
      <c r="I75" s="13"/>
      <c r="J75" s="13"/>
    </row>
    <row r="76" spans="1:10" ht="22.5" customHeight="1">
      <c r="A76" s="120" t="s">
        <v>157</v>
      </c>
      <c r="C76" s="13"/>
      <c r="D76" s="13"/>
      <c r="E76" s="13"/>
      <c r="F76" s="13"/>
      <c r="G76" s="13"/>
      <c r="H76" s="13"/>
      <c r="I76" s="13"/>
      <c r="J76" s="13"/>
    </row>
    <row r="77" spans="1:11" ht="22.5" customHeight="1">
      <c r="A77" s="97" t="s">
        <v>46</v>
      </c>
      <c r="B77" s="2">
        <v>23</v>
      </c>
      <c r="C77" s="13"/>
      <c r="D77" s="41">
        <v>159018495</v>
      </c>
      <c r="E77" s="41"/>
      <c r="F77" s="41">
        <v>177295450</v>
      </c>
      <c r="G77" s="41"/>
      <c r="H77" s="27">
        <v>64000000</v>
      </c>
      <c r="I77" s="41"/>
      <c r="J77" s="27">
        <v>73000000</v>
      </c>
      <c r="K77" s="56"/>
    </row>
    <row r="78" spans="1:11" ht="22.5" customHeight="1">
      <c r="A78" s="97" t="s">
        <v>159</v>
      </c>
      <c r="B78" s="2">
        <v>21</v>
      </c>
      <c r="C78" s="41"/>
      <c r="D78" s="41">
        <v>9985310</v>
      </c>
      <c r="E78" s="41"/>
      <c r="F78" s="41">
        <v>13680506</v>
      </c>
      <c r="G78" s="41"/>
      <c r="H78" s="196" t="s">
        <v>108</v>
      </c>
      <c r="I78" s="123"/>
      <c r="J78" s="196" t="s">
        <v>108</v>
      </c>
      <c r="K78" s="56"/>
    </row>
    <row r="79" spans="1:11" ht="22.5" customHeight="1">
      <c r="A79" s="42" t="s">
        <v>287</v>
      </c>
      <c r="B79" s="2">
        <v>25</v>
      </c>
      <c r="C79" s="41"/>
      <c r="D79" s="41">
        <v>5765752</v>
      </c>
      <c r="E79" s="41"/>
      <c r="F79" s="41">
        <v>5484489</v>
      </c>
      <c r="G79" s="41"/>
      <c r="H79" s="121">
        <v>1619785</v>
      </c>
      <c r="I79" s="41"/>
      <c r="J79" s="121">
        <v>1531137</v>
      </c>
      <c r="K79" s="56"/>
    </row>
    <row r="80" spans="1:11" ht="22.5" customHeight="1">
      <c r="A80" s="97" t="s">
        <v>158</v>
      </c>
      <c r="C80" s="41"/>
      <c r="D80" s="227">
        <v>1467136</v>
      </c>
      <c r="E80" s="41"/>
      <c r="F80" s="227">
        <v>1513673</v>
      </c>
      <c r="G80" s="41"/>
      <c r="H80" s="228" t="s">
        <v>108</v>
      </c>
      <c r="I80" s="27"/>
      <c r="J80" s="228" t="s">
        <v>108</v>
      </c>
      <c r="K80" s="56"/>
    </row>
    <row r="81" spans="1:21" s="4" customFormat="1" ht="22.5" customHeight="1">
      <c r="A81" s="100" t="s">
        <v>14</v>
      </c>
      <c r="B81" s="12"/>
      <c r="C81" s="16"/>
      <c r="D81" s="90">
        <f>SUM(D77:D80)</f>
        <v>176236693</v>
      </c>
      <c r="E81" s="16"/>
      <c r="F81" s="90">
        <f>SUM(F77:F80)</f>
        <v>197974118</v>
      </c>
      <c r="G81" s="16"/>
      <c r="H81" s="90">
        <f>SUM(H77:H80)</f>
        <v>65619785</v>
      </c>
      <c r="I81" s="26"/>
      <c r="J81" s="90">
        <f>SUM(J77:J80)</f>
        <v>74531137</v>
      </c>
      <c r="Q81" s="9"/>
      <c r="U81" s="9"/>
    </row>
    <row r="82" spans="1:21" s="4" customFormat="1" ht="22.5" customHeight="1">
      <c r="A82" s="100"/>
      <c r="B82" s="12"/>
      <c r="C82" s="16"/>
      <c r="D82" s="16"/>
      <c r="E82" s="16"/>
      <c r="F82" s="16"/>
      <c r="G82" s="16"/>
      <c r="H82" s="16"/>
      <c r="I82" s="16"/>
      <c r="J82" s="16"/>
      <c r="Q82" s="9"/>
      <c r="U82" s="9"/>
    </row>
    <row r="83" spans="1:21" s="4" customFormat="1" ht="22.5" customHeight="1">
      <c r="A83" s="100" t="s">
        <v>15</v>
      </c>
      <c r="B83" s="12"/>
      <c r="C83" s="16"/>
      <c r="D83" s="90">
        <f>SUM(D74+D81)</f>
        <v>366855092</v>
      </c>
      <c r="E83" s="16"/>
      <c r="F83" s="90">
        <f>SUM(F74+F81)</f>
        <v>388472620</v>
      </c>
      <c r="G83" s="16"/>
      <c r="H83" s="90">
        <f>+H81+H74</f>
        <v>93080970</v>
      </c>
      <c r="I83" s="16"/>
      <c r="J83" s="90">
        <f>+J81+J74</f>
        <v>107625658</v>
      </c>
      <c r="Q83" s="9"/>
      <c r="U83" s="9"/>
    </row>
    <row r="84" spans="1:10" ht="22.5" customHeight="1">
      <c r="A84" s="94" t="s">
        <v>41</v>
      </c>
      <c r="B84" s="95"/>
      <c r="C84" s="96"/>
      <c r="D84" s="96"/>
      <c r="E84" s="96"/>
      <c r="F84" s="96"/>
      <c r="G84" s="96"/>
      <c r="H84" s="96"/>
      <c r="I84" s="96"/>
      <c r="J84" s="96"/>
    </row>
    <row r="85" spans="1:10" ht="22.5" customHeight="1">
      <c r="A85" s="94" t="s">
        <v>94</v>
      </c>
      <c r="B85" s="95"/>
      <c r="C85" s="96"/>
      <c r="D85" s="96"/>
      <c r="E85" s="96"/>
      <c r="F85" s="96"/>
      <c r="G85" s="96"/>
      <c r="H85" s="96"/>
      <c r="I85" s="96"/>
      <c r="J85" s="96"/>
    </row>
    <row r="86" spans="1:10" ht="22.5" customHeight="1">
      <c r="A86" s="100"/>
      <c r="J86" s="118" t="s">
        <v>91</v>
      </c>
    </row>
    <row r="87" spans="2:10" ht="22.5" customHeight="1">
      <c r="B87" s="19"/>
      <c r="C87" s="19"/>
      <c r="D87" s="229" t="s">
        <v>42</v>
      </c>
      <c r="E87" s="229"/>
      <c r="F87" s="229"/>
      <c r="G87" s="98"/>
      <c r="H87" s="229" t="s">
        <v>38</v>
      </c>
      <c r="I87" s="229"/>
      <c r="J87" s="229"/>
    </row>
    <row r="88" spans="1:10" ht="22.5" customHeight="1">
      <c r="A88" s="3"/>
      <c r="B88" s="3"/>
      <c r="C88" s="99"/>
      <c r="D88" s="230" t="s">
        <v>151</v>
      </c>
      <c r="E88" s="230"/>
      <c r="F88" s="230"/>
      <c r="G88" s="54"/>
      <c r="H88" s="230" t="s">
        <v>151</v>
      </c>
      <c r="I88" s="230"/>
      <c r="J88" s="230"/>
    </row>
    <row r="89" spans="1:10" ht="22.5" customHeight="1">
      <c r="A89" s="94" t="s">
        <v>160</v>
      </c>
      <c r="B89" s="19" t="s">
        <v>1</v>
      </c>
      <c r="C89" s="99"/>
      <c r="D89" s="60">
        <v>2560</v>
      </c>
      <c r="E89" s="99"/>
      <c r="F89" s="60">
        <v>2559</v>
      </c>
      <c r="G89" s="54"/>
      <c r="H89" s="60">
        <v>2560</v>
      </c>
      <c r="I89" s="99"/>
      <c r="J89" s="60">
        <v>2559</v>
      </c>
    </row>
    <row r="90" spans="2:10" ht="22.5" customHeight="1">
      <c r="B90" s="19"/>
      <c r="D90" s="86"/>
      <c r="E90" s="56"/>
      <c r="F90" s="86"/>
      <c r="G90" s="54"/>
      <c r="H90" s="86"/>
      <c r="I90" s="56"/>
      <c r="J90" s="86"/>
    </row>
    <row r="91" spans="1:10" ht="22.5" customHeight="1">
      <c r="A91" s="120" t="s">
        <v>16</v>
      </c>
      <c r="B91" s="19"/>
      <c r="C91" s="106"/>
      <c r="D91" s="130"/>
      <c r="E91" s="130"/>
      <c r="F91" s="130"/>
      <c r="G91" s="130"/>
      <c r="H91" s="130"/>
      <c r="I91" s="130"/>
      <c r="J91" s="130"/>
    </row>
    <row r="92" spans="1:10" ht="22.5" customHeight="1">
      <c r="A92" s="131" t="s">
        <v>17</v>
      </c>
      <c r="B92" s="19">
        <v>26</v>
      </c>
      <c r="C92" s="130"/>
      <c r="D92" s="130"/>
      <c r="E92" s="130"/>
      <c r="F92" s="130"/>
      <c r="G92" s="130"/>
      <c r="H92" s="130"/>
      <c r="I92" s="130"/>
      <c r="J92" s="130"/>
    </row>
    <row r="93" spans="1:10" ht="22.5" customHeight="1" thickBot="1">
      <c r="A93" s="131" t="s">
        <v>161</v>
      </c>
      <c r="B93" s="19"/>
      <c r="C93" s="41"/>
      <c r="D93" s="132">
        <v>9291530</v>
      </c>
      <c r="E93" s="41"/>
      <c r="F93" s="132">
        <v>7742942</v>
      </c>
      <c r="G93" s="41"/>
      <c r="H93" s="107">
        <v>9291530</v>
      </c>
      <c r="I93" s="41"/>
      <c r="J93" s="107">
        <v>7742942</v>
      </c>
    </row>
    <row r="94" spans="1:10" ht="22.5" customHeight="1" thickTop="1">
      <c r="A94" s="131" t="s">
        <v>162</v>
      </c>
      <c r="B94" s="19"/>
      <c r="C94" s="41"/>
      <c r="D94" s="8">
        <v>8611242</v>
      </c>
      <c r="E94" s="41"/>
      <c r="F94" s="8">
        <v>7742942</v>
      </c>
      <c r="G94" s="41"/>
      <c r="H94" s="43">
        <v>8611242</v>
      </c>
      <c r="I94" s="41"/>
      <c r="J94" s="43">
        <v>7742942</v>
      </c>
    </row>
    <row r="95" spans="1:10" ht="22.5" customHeight="1">
      <c r="A95" s="133" t="s">
        <v>163</v>
      </c>
      <c r="B95" s="2">
        <v>27</v>
      </c>
      <c r="C95" s="134"/>
      <c r="D95" s="134">
        <v>-2909249</v>
      </c>
      <c r="E95" s="134"/>
      <c r="F95" s="134">
        <v>-1135146</v>
      </c>
      <c r="G95" s="134"/>
      <c r="H95" s="123" t="s">
        <v>108</v>
      </c>
      <c r="I95" s="134"/>
      <c r="J95" s="123" t="s">
        <v>108</v>
      </c>
    </row>
    <row r="96" spans="1:10" ht="22.5" customHeight="1">
      <c r="A96" s="131" t="s">
        <v>68</v>
      </c>
      <c r="B96" s="2">
        <v>28</v>
      </c>
      <c r="C96" s="134"/>
      <c r="D96" s="135"/>
      <c r="E96" s="134"/>
      <c r="F96" s="135"/>
      <c r="G96" s="134"/>
      <c r="H96" s="134"/>
      <c r="I96" s="134"/>
      <c r="J96" s="134"/>
    </row>
    <row r="97" spans="1:10" ht="22.5" customHeight="1">
      <c r="A97" s="97" t="s">
        <v>164</v>
      </c>
      <c r="B97" s="19"/>
      <c r="C97" s="41"/>
      <c r="D97" s="129">
        <v>57298909</v>
      </c>
      <c r="E97" s="41"/>
      <c r="F97" s="129">
        <v>36462883</v>
      </c>
      <c r="G97" s="41"/>
      <c r="H97" s="8">
        <v>56408882</v>
      </c>
      <c r="I97" s="41"/>
      <c r="J97" s="8">
        <v>35572855</v>
      </c>
    </row>
    <row r="98" spans="1:10" ht="22.5" customHeight="1">
      <c r="A98" s="42" t="s">
        <v>139</v>
      </c>
      <c r="B98" s="19"/>
      <c r="C98" s="41"/>
      <c r="D98" s="129">
        <v>3470021</v>
      </c>
      <c r="E98" s="41"/>
      <c r="F98" s="129">
        <v>3470021</v>
      </c>
      <c r="G98" s="41"/>
      <c r="H98" s="43">
        <v>3470021</v>
      </c>
      <c r="I98" s="41"/>
      <c r="J98" s="43">
        <v>3470021</v>
      </c>
    </row>
    <row r="99" spans="1:10" ht="22.5" customHeight="1">
      <c r="A99" s="42" t="s">
        <v>301</v>
      </c>
      <c r="B99" s="19"/>
      <c r="C99" s="41"/>
      <c r="D99" s="129"/>
      <c r="E99" s="41"/>
      <c r="F99" s="129"/>
      <c r="G99" s="41"/>
      <c r="H99" s="41"/>
      <c r="I99" s="41"/>
      <c r="J99" s="41"/>
    </row>
    <row r="100" spans="1:10" ht="22.5" customHeight="1">
      <c r="A100" s="42" t="s">
        <v>300</v>
      </c>
      <c r="B100" s="19"/>
      <c r="C100" s="41"/>
      <c r="D100" s="129">
        <v>3949783</v>
      </c>
      <c r="E100" s="41"/>
      <c r="F100" s="129">
        <v>4001573</v>
      </c>
      <c r="G100" s="41"/>
      <c r="H100" s="123" t="s">
        <v>108</v>
      </c>
      <c r="I100" s="134"/>
      <c r="J100" s="123" t="s">
        <v>108</v>
      </c>
    </row>
    <row r="101" spans="1:10" ht="22.5" customHeight="1">
      <c r="A101" s="42" t="s">
        <v>140</v>
      </c>
      <c r="B101" s="19"/>
      <c r="C101" s="41"/>
      <c r="D101" s="129"/>
      <c r="E101" s="41"/>
      <c r="F101" s="129"/>
      <c r="G101" s="41"/>
      <c r="H101" s="41"/>
      <c r="I101" s="41"/>
      <c r="J101" s="41"/>
    </row>
    <row r="102" spans="1:10" ht="22.5" customHeight="1">
      <c r="A102" s="42" t="s">
        <v>141</v>
      </c>
      <c r="B102" s="19"/>
      <c r="C102" s="41"/>
      <c r="D102" s="134">
        <v>-5159</v>
      </c>
      <c r="E102" s="41"/>
      <c r="F102" s="134">
        <v>-5159</v>
      </c>
      <c r="G102" s="41"/>
      <c r="H102" s="43">
        <v>490423</v>
      </c>
      <c r="I102" s="41"/>
      <c r="J102" s="43">
        <v>490423</v>
      </c>
    </row>
    <row r="103" spans="1:10" ht="22.5" customHeight="1">
      <c r="A103" s="131" t="s">
        <v>47</v>
      </c>
      <c r="B103" s="19"/>
      <c r="C103" s="41"/>
      <c r="D103" s="129"/>
      <c r="E103" s="41"/>
      <c r="F103" s="129"/>
      <c r="G103" s="41"/>
      <c r="H103" s="41"/>
      <c r="I103" s="41"/>
      <c r="J103" s="41"/>
    </row>
    <row r="104" spans="1:10" ht="22.5" customHeight="1">
      <c r="A104" s="131" t="s">
        <v>165</v>
      </c>
      <c r="B104" s="19">
        <v>28</v>
      </c>
      <c r="C104" s="41"/>
      <c r="D104" s="129"/>
      <c r="E104" s="41"/>
      <c r="F104" s="129"/>
      <c r="G104" s="41"/>
      <c r="H104" s="41"/>
      <c r="I104" s="41"/>
      <c r="J104" s="41"/>
    </row>
    <row r="105" spans="1:10" ht="22.5" customHeight="1">
      <c r="A105" s="131" t="s">
        <v>166</v>
      </c>
      <c r="B105" s="19"/>
      <c r="C105" s="41"/>
      <c r="D105" s="8">
        <v>929166</v>
      </c>
      <c r="E105" s="41"/>
      <c r="F105" s="8">
        <v>820666</v>
      </c>
      <c r="G105" s="41"/>
      <c r="H105" s="8">
        <v>929166</v>
      </c>
      <c r="I105" s="41"/>
      <c r="J105" s="8">
        <v>820666</v>
      </c>
    </row>
    <row r="106" spans="1:10" ht="22.5" customHeight="1">
      <c r="A106" s="131" t="s">
        <v>167</v>
      </c>
      <c r="B106" s="19"/>
      <c r="C106" s="41"/>
      <c r="D106" s="129">
        <v>82115694</v>
      </c>
      <c r="E106" s="41"/>
      <c r="F106" s="129">
        <v>74782483</v>
      </c>
      <c r="G106" s="41"/>
      <c r="H106" s="27">
        <v>45171051</v>
      </c>
      <c r="I106" s="41"/>
      <c r="J106" s="27">
        <v>41825530</v>
      </c>
    </row>
    <row r="107" spans="1:10" ht="22.5" customHeight="1">
      <c r="A107" s="45" t="s">
        <v>98</v>
      </c>
      <c r="B107" s="19"/>
      <c r="C107" s="41"/>
      <c r="D107" s="28">
        <v>-445209</v>
      </c>
      <c r="E107" s="41"/>
      <c r="F107" s="28">
        <v>7557420</v>
      </c>
      <c r="G107" s="41"/>
      <c r="H107" s="14">
        <v>2822384</v>
      </c>
      <c r="I107" s="41"/>
      <c r="J107" s="14">
        <v>2822384</v>
      </c>
    </row>
    <row r="108" spans="1:21" s="4" customFormat="1" ht="22.5" customHeight="1">
      <c r="A108" s="100" t="s">
        <v>100</v>
      </c>
      <c r="B108" s="12"/>
      <c r="C108" s="16"/>
      <c r="D108" s="16">
        <f>SUM(D94:D107)</f>
        <v>153015198</v>
      </c>
      <c r="E108" s="16"/>
      <c r="F108" s="16">
        <f>SUM(F94:F107)</f>
        <v>133697683</v>
      </c>
      <c r="G108" s="16"/>
      <c r="H108" s="16">
        <f>SUM(H94:H107)</f>
        <v>117903169</v>
      </c>
      <c r="I108" s="16"/>
      <c r="J108" s="16">
        <f>SUM(J94:J107)</f>
        <v>92744821</v>
      </c>
      <c r="Q108" s="9"/>
      <c r="U108" s="9"/>
    </row>
    <row r="109" spans="1:21" s="68" customFormat="1" ht="22.5" customHeight="1">
      <c r="A109" s="108" t="s">
        <v>213</v>
      </c>
      <c r="B109" s="2">
        <v>29</v>
      </c>
      <c r="C109" s="101"/>
      <c r="D109" s="200">
        <v>15000000</v>
      </c>
      <c r="E109" s="101"/>
      <c r="F109" s="104">
        <v>0</v>
      </c>
      <c r="G109" s="101"/>
      <c r="H109" s="200">
        <v>15000000</v>
      </c>
      <c r="I109" s="101"/>
      <c r="J109" s="104">
        <v>0</v>
      </c>
      <c r="Q109" s="8"/>
      <c r="U109" s="8"/>
    </row>
    <row r="110" spans="1:21" s="4" customFormat="1" ht="22.5" customHeight="1">
      <c r="A110" s="100" t="s">
        <v>302</v>
      </c>
      <c r="B110" s="12"/>
      <c r="C110" s="16"/>
      <c r="D110" s="16">
        <f>SUM(D108:D109)</f>
        <v>168015198</v>
      </c>
      <c r="E110" s="16"/>
      <c r="F110" s="16">
        <f>SUM(F108:F109)</f>
        <v>133697683</v>
      </c>
      <c r="G110" s="16"/>
      <c r="H110" s="16">
        <f>SUM(H108:H109)</f>
        <v>132903169</v>
      </c>
      <c r="I110" s="16"/>
      <c r="J110" s="16">
        <f>SUM(J108:J109)</f>
        <v>92744821</v>
      </c>
      <c r="Q110" s="9"/>
      <c r="U110" s="9"/>
    </row>
    <row r="111" spans="1:10" ht="22.5" customHeight="1">
      <c r="A111" s="97" t="s">
        <v>123</v>
      </c>
      <c r="B111" s="2">
        <v>12</v>
      </c>
      <c r="C111" s="41"/>
      <c r="D111" s="28">
        <v>58626658</v>
      </c>
      <c r="E111" s="41"/>
      <c r="F111" s="28">
        <v>60008727</v>
      </c>
      <c r="G111" s="41"/>
      <c r="H111" s="104">
        <v>0</v>
      </c>
      <c r="I111" s="13"/>
      <c r="J111" s="104">
        <v>0</v>
      </c>
    </row>
    <row r="112" spans="1:21" s="4" customFormat="1" ht="22.5" customHeight="1">
      <c r="A112" s="100" t="s">
        <v>18</v>
      </c>
      <c r="B112" s="2"/>
      <c r="C112" s="66"/>
      <c r="D112" s="102">
        <f>SUM(D110:D111)</f>
        <v>226641856</v>
      </c>
      <c r="E112" s="66"/>
      <c r="F112" s="102">
        <f>SUM(F110:F111)</f>
        <v>193706410</v>
      </c>
      <c r="G112" s="66"/>
      <c r="H112" s="102">
        <f>SUM(H110:H111)</f>
        <v>132903169</v>
      </c>
      <c r="I112" s="66"/>
      <c r="J112" s="102">
        <f>SUM(J110:J111)</f>
        <v>92744821</v>
      </c>
      <c r="P112" s="136"/>
      <c r="Q112" s="9"/>
      <c r="U112" s="9"/>
    </row>
    <row r="113" spans="1:10" ht="22.5" customHeight="1">
      <c r="A113" s="100"/>
      <c r="C113" s="13"/>
      <c r="D113" s="13"/>
      <c r="E113" s="13"/>
      <c r="F113" s="13"/>
      <c r="G113" s="13"/>
      <c r="H113" s="13"/>
      <c r="I113" s="13"/>
      <c r="J113" s="13"/>
    </row>
    <row r="114" spans="1:18" ht="22.5" customHeight="1" thickBot="1">
      <c r="A114" s="100" t="s">
        <v>19</v>
      </c>
      <c r="C114" s="16"/>
      <c r="D114" s="126">
        <f>SUM(D83+D112)</f>
        <v>593496948</v>
      </c>
      <c r="E114" s="16"/>
      <c r="F114" s="126">
        <f>SUM(F83+F112)</f>
        <v>582179030</v>
      </c>
      <c r="G114" s="16"/>
      <c r="H114" s="126">
        <f>SUM(H83+H112)</f>
        <v>225984139</v>
      </c>
      <c r="I114" s="16"/>
      <c r="J114" s="126">
        <f>SUM(J83+J112)</f>
        <v>200370479</v>
      </c>
      <c r="M114" s="127"/>
      <c r="N114" s="127"/>
      <c r="O114" s="127"/>
      <c r="P114" s="127"/>
      <c r="Q114" s="128"/>
      <c r="R114" s="127"/>
    </row>
    <row r="115" spans="1:10" ht="22.5" customHeight="1" thickTop="1">
      <c r="A115" s="100"/>
      <c r="C115" s="137"/>
      <c r="D115" s="138"/>
      <c r="E115" s="137"/>
      <c r="F115" s="138"/>
      <c r="G115" s="137"/>
      <c r="H115" s="138"/>
      <c r="I115" s="137"/>
      <c r="J115" s="138"/>
    </row>
    <row r="116" spans="4:10" ht="22.5" customHeight="1">
      <c r="D116" s="13"/>
      <c r="F116" s="13"/>
      <c r="H116" s="13"/>
      <c r="J116" s="13"/>
    </row>
    <row r="117" spans="4:10" ht="22.5" customHeight="1">
      <c r="D117" s="183"/>
      <c r="E117" s="183"/>
      <c r="F117" s="183"/>
      <c r="G117" s="183"/>
      <c r="H117" s="183"/>
      <c r="I117" s="183"/>
      <c r="J117" s="183"/>
    </row>
    <row r="118" spans="1:10" ht="22.5" customHeight="1">
      <c r="A118" s="100"/>
      <c r="B118" s="12"/>
      <c r="C118" s="4"/>
      <c r="D118" s="10"/>
      <c r="E118" s="9"/>
      <c r="F118" s="10"/>
      <c r="G118" s="9"/>
      <c r="H118" s="10"/>
      <c r="I118" s="9"/>
      <c r="J118" s="10"/>
    </row>
  </sheetData>
  <sheetProtection/>
  <mergeCells count="16">
    <mergeCell ref="D88:F88"/>
    <mergeCell ref="H88:J88"/>
    <mergeCell ref="D60:F60"/>
    <mergeCell ref="H60:J60"/>
    <mergeCell ref="D5:F5"/>
    <mergeCell ref="H5:J5"/>
    <mergeCell ref="D30:F30"/>
    <mergeCell ref="H30:J30"/>
    <mergeCell ref="D87:F87"/>
    <mergeCell ref="H87:J87"/>
    <mergeCell ref="D4:F4"/>
    <mergeCell ref="H4:J4"/>
    <mergeCell ref="D29:F29"/>
    <mergeCell ref="H29:J29"/>
    <mergeCell ref="D59:F59"/>
    <mergeCell ref="H59:J59"/>
  </mergeCells>
  <printOptions/>
  <pageMargins left="0.7" right="0.7" top="0.48" bottom="0.5" header="0.5" footer="0.5"/>
  <pageSetup firstPageNumber="8" useFirstPageNumber="1" horizontalDpi="600" verticalDpi="600" orientation="portrait" paperSize="9" scale="88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25" max="255" man="1"/>
    <brk id="55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zoomScaleSheetLayoutView="90" zoomScalePageLayoutView="0" workbookViewId="0" topLeftCell="A1">
      <selection activeCell="A1" sqref="A1"/>
    </sheetView>
  </sheetViews>
  <sheetFormatPr defaultColWidth="9.140625" defaultRowHeight="22.5" customHeight="1"/>
  <cols>
    <col min="1" max="1" width="47.140625" style="97" customWidth="1"/>
    <col min="2" max="2" width="8.140625" style="2" customWidth="1"/>
    <col min="3" max="3" width="1.28515625" style="3" customWidth="1"/>
    <col min="4" max="4" width="11.8515625" style="3" customWidth="1"/>
    <col min="5" max="5" width="0.85546875" style="3" customWidth="1"/>
    <col min="6" max="6" width="11.8515625" style="3" customWidth="1"/>
    <col min="7" max="7" width="0.85546875" style="3" customWidth="1"/>
    <col min="8" max="8" width="11.8515625" style="3" customWidth="1"/>
    <col min="9" max="9" width="1.421875" style="3" customWidth="1"/>
    <col min="10" max="10" width="11.8515625" style="3" customWidth="1"/>
    <col min="11" max="11" width="9.140625" style="3" customWidth="1"/>
    <col min="12" max="12" width="10.140625" style="3" customWidth="1"/>
    <col min="13" max="13" width="1.8515625" style="3" customWidth="1"/>
    <col min="14" max="14" width="12.00390625" style="3" customWidth="1"/>
    <col min="15" max="15" width="1.8515625" style="3" customWidth="1"/>
    <col min="16" max="16" width="11.140625" style="3" customWidth="1"/>
    <col min="17" max="17" width="15.8515625" style="8" customWidth="1"/>
    <col min="18" max="18" width="18.7109375" style="3" customWidth="1"/>
    <col min="19" max="20" width="9.140625" style="3" customWidth="1"/>
    <col min="21" max="21" width="12.57421875" style="8" customWidth="1"/>
    <col min="22" max="16384" width="9.140625" style="3" customWidth="1"/>
  </cols>
  <sheetData>
    <row r="1" spans="1:10" ht="22.5" customHeight="1">
      <c r="A1" s="94" t="s">
        <v>41</v>
      </c>
      <c r="B1" s="95"/>
      <c r="C1" s="96"/>
      <c r="D1" s="96"/>
      <c r="E1" s="96"/>
      <c r="F1" s="96"/>
      <c r="G1" s="96"/>
      <c r="H1" s="232"/>
      <c r="I1" s="232"/>
      <c r="J1" s="232"/>
    </row>
    <row r="2" spans="1:10" ht="22.5" customHeight="1">
      <c r="A2" s="94" t="s">
        <v>32</v>
      </c>
      <c r="B2" s="95"/>
      <c r="C2" s="96"/>
      <c r="D2" s="96"/>
      <c r="E2" s="96"/>
      <c r="F2" s="96"/>
      <c r="G2" s="96"/>
      <c r="H2" s="232"/>
      <c r="I2" s="232"/>
      <c r="J2" s="232"/>
    </row>
    <row r="3" spans="1:10" ht="22.5" customHeight="1">
      <c r="A3" s="94"/>
      <c r="B3" s="6"/>
      <c r="C3" s="96"/>
      <c r="D3" s="96"/>
      <c r="E3" s="96"/>
      <c r="F3" s="96"/>
      <c r="G3" s="96"/>
      <c r="H3" s="96"/>
      <c r="I3" s="96"/>
      <c r="J3" s="53" t="s">
        <v>91</v>
      </c>
    </row>
    <row r="4" spans="1:10" ht="22.5" customHeight="1">
      <c r="A4" s="94"/>
      <c r="B4" s="19"/>
      <c r="C4" s="19"/>
      <c r="D4" s="229" t="s">
        <v>42</v>
      </c>
      <c r="E4" s="229"/>
      <c r="F4" s="229"/>
      <c r="G4" s="98"/>
      <c r="H4" s="229" t="s">
        <v>38</v>
      </c>
      <c r="I4" s="229"/>
      <c r="J4" s="229"/>
    </row>
    <row r="5" spans="1:10" ht="26.25" customHeight="1">
      <c r="A5" s="94"/>
      <c r="B5" s="19"/>
      <c r="C5" s="19"/>
      <c r="D5" s="233" t="s">
        <v>180</v>
      </c>
      <c r="E5" s="234"/>
      <c r="F5" s="234"/>
      <c r="G5" s="116"/>
      <c r="H5" s="233" t="s">
        <v>180</v>
      </c>
      <c r="I5" s="234"/>
      <c r="J5" s="234"/>
    </row>
    <row r="6" spans="1:10" ht="22.5" customHeight="1">
      <c r="A6" s="94"/>
      <c r="B6" s="19"/>
      <c r="C6" s="19"/>
      <c r="D6" s="235" t="s">
        <v>143</v>
      </c>
      <c r="E6" s="236"/>
      <c r="F6" s="236"/>
      <c r="G6" s="110"/>
      <c r="H6" s="235" t="s">
        <v>143</v>
      </c>
      <c r="I6" s="236"/>
      <c r="J6" s="236"/>
    </row>
    <row r="7" spans="1:10" ht="22.5" customHeight="1">
      <c r="A7" s="94"/>
      <c r="B7" s="19" t="s">
        <v>1</v>
      </c>
      <c r="C7" s="99"/>
      <c r="D7" s="60">
        <v>2560</v>
      </c>
      <c r="E7" s="99"/>
      <c r="F7" s="60">
        <v>2559</v>
      </c>
      <c r="G7" s="54"/>
      <c r="H7" s="60">
        <v>2560</v>
      </c>
      <c r="I7" s="99"/>
      <c r="J7" s="60">
        <v>2559</v>
      </c>
    </row>
    <row r="8" spans="1:10" ht="22.5" customHeight="1">
      <c r="A8" s="120" t="s">
        <v>168</v>
      </c>
      <c r="B8" s="2">
        <v>5</v>
      </c>
      <c r="C8" s="13"/>
      <c r="D8" s="41"/>
      <c r="E8" s="41"/>
      <c r="F8" s="41"/>
      <c r="G8" s="41"/>
      <c r="H8" s="41"/>
      <c r="I8" s="41"/>
      <c r="J8" s="41"/>
    </row>
    <row r="9" spans="1:10" ht="22.5" customHeight="1">
      <c r="A9" s="97" t="s">
        <v>61</v>
      </c>
      <c r="C9" s="13"/>
      <c r="D9" s="106">
        <v>501507496</v>
      </c>
      <c r="E9" s="13"/>
      <c r="F9" s="106">
        <v>464464888</v>
      </c>
      <c r="G9" s="13"/>
      <c r="H9" s="13">
        <v>28231395</v>
      </c>
      <c r="I9" s="13"/>
      <c r="J9" s="13">
        <v>29705456</v>
      </c>
    </row>
    <row r="10" spans="1:10" ht="22.5" customHeight="1">
      <c r="A10" s="42" t="s">
        <v>20</v>
      </c>
      <c r="C10" s="13"/>
      <c r="D10" s="106">
        <v>936923</v>
      </c>
      <c r="E10" s="13"/>
      <c r="F10" s="106">
        <v>790842</v>
      </c>
      <c r="G10" s="13"/>
      <c r="H10" s="8">
        <v>3548936</v>
      </c>
      <c r="I10" s="13"/>
      <c r="J10" s="8">
        <v>4126526</v>
      </c>
    </row>
    <row r="11" spans="1:10" ht="22.5" customHeight="1">
      <c r="A11" s="42" t="s">
        <v>53</v>
      </c>
      <c r="C11" s="13"/>
      <c r="D11" s="106">
        <v>97287</v>
      </c>
      <c r="E11" s="13"/>
      <c r="F11" s="106">
        <v>73658</v>
      </c>
      <c r="G11" s="13"/>
      <c r="H11" s="8">
        <v>13958276</v>
      </c>
      <c r="I11" s="13"/>
      <c r="J11" s="8">
        <v>12542016</v>
      </c>
    </row>
    <row r="12" spans="1:10" ht="22.5" customHeight="1">
      <c r="A12" s="97" t="s">
        <v>52</v>
      </c>
      <c r="C12" s="139"/>
      <c r="D12" s="103">
        <v>0</v>
      </c>
      <c r="E12" s="13"/>
      <c r="F12" s="103">
        <v>387664</v>
      </c>
      <c r="G12" s="13"/>
      <c r="H12" s="103">
        <v>0</v>
      </c>
      <c r="I12" s="13"/>
      <c r="J12" s="8">
        <v>565882</v>
      </c>
    </row>
    <row r="13" spans="1:10" ht="22.5" customHeight="1">
      <c r="A13" s="42" t="s">
        <v>89</v>
      </c>
      <c r="B13" s="2">
        <v>13</v>
      </c>
      <c r="C13" s="139"/>
      <c r="D13" s="11">
        <v>10428763</v>
      </c>
      <c r="E13" s="139"/>
      <c r="F13" s="11">
        <v>2125803</v>
      </c>
      <c r="G13" s="13"/>
      <c r="H13" s="103">
        <v>0</v>
      </c>
      <c r="I13" s="13"/>
      <c r="J13" s="103">
        <v>0</v>
      </c>
    </row>
    <row r="14" spans="1:10" ht="22.5" customHeight="1">
      <c r="A14" s="97" t="s">
        <v>21</v>
      </c>
      <c r="C14" s="13"/>
      <c r="D14" s="106">
        <v>2226472</v>
      </c>
      <c r="E14" s="13"/>
      <c r="F14" s="106">
        <v>2327344</v>
      </c>
      <c r="G14" s="13"/>
      <c r="H14" s="140">
        <v>87136</v>
      </c>
      <c r="I14" s="13"/>
      <c r="J14" s="140">
        <v>156197</v>
      </c>
    </row>
    <row r="15" spans="1:10" ht="22.5" customHeight="1">
      <c r="A15" s="100" t="s">
        <v>22</v>
      </c>
      <c r="B15" s="12"/>
      <c r="C15" s="16"/>
      <c r="D15" s="125">
        <f>SUM(D9:D14)</f>
        <v>515196941</v>
      </c>
      <c r="E15" s="16"/>
      <c r="F15" s="125">
        <f>SUM(F9:F14)</f>
        <v>470170199</v>
      </c>
      <c r="G15" s="16"/>
      <c r="H15" s="125">
        <f>SUM(H9:H14)</f>
        <v>45825743</v>
      </c>
      <c r="I15" s="16"/>
      <c r="J15" s="125">
        <f>SUM(J9:J14)</f>
        <v>47096077</v>
      </c>
    </row>
    <row r="16" spans="1:10" ht="21.75">
      <c r="A16" s="231"/>
      <c r="B16" s="231"/>
      <c r="C16" s="13"/>
      <c r="D16" s="13"/>
      <c r="E16" s="13"/>
      <c r="F16" s="13"/>
      <c r="G16" s="13"/>
      <c r="H16" s="13"/>
      <c r="I16" s="13"/>
      <c r="J16" s="13"/>
    </row>
    <row r="17" spans="1:10" ht="22.5" customHeight="1">
      <c r="A17" s="120" t="s">
        <v>169</v>
      </c>
      <c r="B17" s="2">
        <v>5</v>
      </c>
      <c r="C17" s="13"/>
      <c r="D17" s="13"/>
      <c r="E17" s="13"/>
      <c r="F17" s="13"/>
      <c r="G17" s="13"/>
      <c r="H17" s="13"/>
      <c r="I17" s="13"/>
      <c r="J17" s="13"/>
    </row>
    <row r="18" spans="1:10" ht="22.5" customHeight="1">
      <c r="A18" s="97" t="s">
        <v>59</v>
      </c>
      <c r="B18" s="2" t="s">
        <v>281</v>
      </c>
      <c r="C18" s="13"/>
      <c r="D18" s="106">
        <v>441421552</v>
      </c>
      <c r="E18" s="13"/>
      <c r="F18" s="106">
        <v>391822154</v>
      </c>
      <c r="G18" s="8"/>
      <c r="H18" s="8">
        <v>25755071</v>
      </c>
      <c r="I18" s="8"/>
      <c r="J18" s="8">
        <v>26566679</v>
      </c>
    </row>
    <row r="19" spans="1:10" ht="22.5" customHeight="1">
      <c r="A19" s="42" t="s">
        <v>303</v>
      </c>
      <c r="C19" s="13"/>
      <c r="E19" s="13"/>
      <c r="G19" s="13"/>
      <c r="H19" s="13"/>
      <c r="I19" s="13"/>
      <c r="J19" s="13"/>
    </row>
    <row r="20" spans="1:10" ht="22.5" customHeight="1">
      <c r="A20" s="42" t="s">
        <v>170</v>
      </c>
      <c r="B20" s="2">
        <v>9</v>
      </c>
      <c r="C20" s="13"/>
      <c r="D20" s="106">
        <v>56554</v>
      </c>
      <c r="E20" s="13"/>
      <c r="F20" s="106">
        <v>888852</v>
      </c>
      <c r="G20" s="13"/>
      <c r="H20" s="103">
        <v>0</v>
      </c>
      <c r="I20" s="13"/>
      <c r="J20" s="103">
        <v>0</v>
      </c>
    </row>
    <row r="21" spans="1:10" ht="22.5" customHeight="1">
      <c r="A21" s="108" t="s">
        <v>214</v>
      </c>
      <c r="B21" s="2" t="s">
        <v>282</v>
      </c>
      <c r="C21" s="13"/>
      <c r="D21" s="106">
        <v>20597460</v>
      </c>
      <c r="E21" s="13"/>
      <c r="F21" s="106">
        <v>18760445</v>
      </c>
      <c r="G21" s="8"/>
      <c r="H21" s="8">
        <v>907894</v>
      </c>
      <c r="I21" s="8"/>
      <c r="J21" s="8">
        <v>993472</v>
      </c>
    </row>
    <row r="22" spans="1:10" ht="22.5" customHeight="1">
      <c r="A22" s="97" t="s">
        <v>69</v>
      </c>
      <c r="B22" s="2" t="s">
        <v>283</v>
      </c>
      <c r="C22" s="13"/>
      <c r="D22" s="44">
        <v>31190622</v>
      </c>
      <c r="E22" s="13"/>
      <c r="F22" s="44">
        <v>26712415</v>
      </c>
      <c r="G22" s="8"/>
      <c r="H22" s="36">
        <v>3082584</v>
      </c>
      <c r="I22" s="8"/>
      <c r="J22" s="8">
        <v>3446789</v>
      </c>
    </row>
    <row r="23" spans="1:10" ht="22.5" customHeight="1">
      <c r="A23" s="108" t="s">
        <v>284</v>
      </c>
      <c r="C23" s="13"/>
      <c r="D23" s="103">
        <v>21487</v>
      </c>
      <c r="E23" s="13"/>
      <c r="F23" s="103">
        <v>0</v>
      </c>
      <c r="G23" s="8"/>
      <c r="H23" s="8">
        <v>1205919</v>
      </c>
      <c r="I23" s="8"/>
      <c r="J23" s="103">
        <v>0</v>
      </c>
    </row>
    <row r="24" spans="1:10" ht="22.5" customHeight="1">
      <c r="A24" s="42" t="s">
        <v>74</v>
      </c>
      <c r="B24" s="2">
        <v>35</v>
      </c>
      <c r="D24" s="28">
        <v>11743356</v>
      </c>
      <c r="F24" s="28">
        <v>10601235</v>
      </c>
      <c r="G24" s="8"/>
      <c r="H24" s="28">
        <v>3727784</v>
      </c>
      <c r="I24" s="8"/>
      <c r="J24" s="28">
        <v>3737583</v>
      </c>
    </row>
    <row r="25" spans="1:10" ht="22.5" customHeight="1">
      <c r="A25" s="100" t="s">
        <v>23</v>
      </c>
      <c r="B25" s="12"/>
      <c r="C25" s="16"/>
      <c r="D25" s="102">
        <f>SUM(D18:D24)</f>
        <v>505031031</v>
      </c>
      <c r="E25" s="16"/>
      <c r="F25" s="102">
        <f>SUM(F18:F24)</f>
        <v>448785101</v>
      </c>
      <c r="G25" s="16"/>
      <c r="H25" s="102">
        <f>SUM(H18:H24)</f>
        <v>34679252</v>
      </c>
      <c r="I25" s="16"/>
      <c r="J25" s="102">
        <f>SUM(J18:J24)</f>
        <v>34744523</v>
      </c>
    </row>
    <row r="26" spans="1:10" ht="21.75">
      <c r="A26" s="231"/>
      <c r="B26" s="231"/>
      <c r="C26" s="13"/>
      <c r="D26" s="13"/>
      <c r="E26" s="13"/>
      <c r="F26" s="13"/>
      <c r="G26" s="13"/>
      <c r="H26" s="13"/>
      <c r="I26" s="13"/>
      <c r="J26" s="13"/>
    </row>
    <row r="27" spans="1:3" ht="22.5" customHeight="1">
      <c r="A27" s="42" t="s">
        <v>191</v>
      </c>
      <c r="C27" s="13"/>
    </row>
    <row r="28" spans="1:10" ht="22.5" customHeight="1">
      <c r="A28" s="42" t="s">
        <v>192</v>
      </c>
      <c r="B28" s="2" t="s">
        <v>198</v>
      </c>
      <c r="C28" s="13"/>
      <c r="D28" s="141">
        <v>7983044</v>
      </c>
      <c r="E28" s="13"/>
      <c r="F28" s="141">
        <v>6512494</v>
      </c>
      <c r="G28" s="9"/>
      <c r="H28" s="104">
        <v>0</v>
      </c>
      <c r="I28" s="37"/>
      <c r="J28" s="104">
        <v>0</v>
      </c>
    </row>
    <row r="29" spans="1:10" ht="22.5" customHeight="1">
      <c r="A29" s="100" t="s">
        <v>288</v>
      </c>
      <c r="C29" s="13"/>
      <c r="D29" s="16">
        <f>D15-D25+D28</f>
        <v>18148954</v>
      </c>
      <c r="E29" s="13"/>
      <c r="F29" s="16">
        <f>F15-F25+F28</f>
        <v>27897592</v>
      </c>
      <c r="G29" s="16"/>
      <c r="H29" s="16">
        <f>H15-H25</f>
        <v>11146491</v>
      </c>
      <c r="I29" s="16"/>
      <c r="J29" s="16">
        <f>J15-J25</f>
        <v>12351554</v>
      </c>
    </row>
    <row r="30" spans="1:10" ht="22.5" customHeight="1">
      <c r="A30" s="42" t="s">
        <v>285</v>
      </c>
      <c r="B30" s="2">
        <v>36</v>
      </c>
      <c r="C30" s="13"/>
      <c r="D30" s="28">
        <v>250648</v>
      </c>
      <c r="E30" s="13"/>
      <c r="F30" s="28">
        <v>7211808</v>
      </c>
      <c r="G30" s="8"/>
      <c r="H30" s="28">
        <v>-468673</v>
      </c>
      <c r="I30" s="8"/>
      <c r="J30" s="28">
        <v>1347238</v>
      </c>
    </row>
    <row r="31" spans="1:11" ht="22.5" customHeight="1" thickBot="1">
      <c r="A31" s="100" t="s">
        <v>64</v>
      </c>
      <c r="C31" s="16"/>
      <c r="D31" s="126">
        <f>D29-D30</f>
        <v>17898306</v>
      </c>
      <c r="E31" s="16"/>
      <c r="F31" s="126">
        <f>F29-F30</f>
        <v>20685784</v>
      </c>
      <c r="G31" s="16"/>
      <c r="H31" s="126">
        <f>H29-H30</f>
        <v>11615164</v>
      </c>
      <c r="I31" s="16"/>
      <c r="J31" s="126">
        <f>J29-J30</f>
        <v>11004316</v>
      </c>
      <c r="K31" s="13"/>
    </row>
    <row r="32" spans="1:2" ht="22.5" customHeight="1" thickTop="1">
      <c r="A32" s="94" t="s">
        <v>41</v>
      </c>
      <c r="B32" s="3"/>
    </row>
    <row r="33" spans="1:4" ht="22.5" customHeight="1">
      <c r="A33" s="94" t="s">
        <v>32</v>
      </c>
      <c r="B33" s="3"/>
      <c r="D33" s="13"/>
    </row>
    <row r="34" spans="1:10" ht="22.5" customHeight="1">
      <c r="A34" s="6"/>
      <c r="B34" s="6"/>
      <c r="C34" s="96"/>
      <c r="D34" s="96"/>
      <c r="E34" s="96"/>
      <c r="F34" s="96"/>
      <c r="G34" s="96"/>
      <c r="H34" s="96"/>
      <c r="I34" s="96"/>
      <c r="J34" s="53" t="s">
        <v>91</v>
      </c>
    </row>
    <row r="35" spans="1:10" ht="22.5" customHeight="1">
      <c r="A35" s="6"/>
      <c r="B35" s="19"/>
      <c r="C35" s="19"/>
      <c r="D35" s="229" t="s">
        <v>42</v>
      </c>
      <c r="E35" s="229"/>
      <c r="F35" s="229"/>
      <c r="G35" s="98"/>
      <c r="H35" s="229" t="s">
        <v>38</v>
      </c>
      <c r="I35" s="229"/>
      <c r="J35" s="229"/>
    </row>
    <row r="36" spans="1:10" ht="26.25" customHeight="1">
      <c r="A36" s="94"/>
      <c r="B36" s="19"/>
      <c r="C36" s="19"/>
      <c r="D36" s="233" t="s">
        <v>180</v>
      </c>
      <c r="E36" s="234"/>
      <c r="F36" s="234"/>
      <c r="G36" s="116"/>
      <c r="H36" s="233" t="s">
        <v>180</v>
      </c>
      <c r="I36" s="234"/>
      <c r="J36" s="234"/>
    </row>
    <row r="37" spans="1:10" ht="22.5" customHeight="1">
      <c r="A37" s="6"/>
      <c r="B37" s="19"/>
      <c r="C37" s="19"/>
      <c r="D37" s="235" t="s">
        <v>143</v>
      </c>
      <c r="E37" s="236"/>
      <c r="F37" s="236"/>
      <c r="G37" s="110"/>
      <c r="H37" s="235" t="s">
        <v>143</v>
      </c>
      <c r="I37" s="236"/>
      <c r="J37" s="236"/>
    </row>
    <row r="38" spans="1:10" ht="22.5" customHeight="1">
      <c r="A38" s="6"/>
      <c r="B38" s="19" t="s">
        <v>1</v>
      </c>
      <c r="C38" s="99"/>
      <c r="D38" s="60">
        <v>2560</v>
      </c>
      <c r="E38" s="99"/>
      <c r="F38" s="60">
        <v>2559</v>
      </c>
      <c r="G38" s="54"/>
      <c r="H38" s="60">
        <v>2560</v>
      </c>
      <c r="I38" s="99"/>
      <c r="J38" s="60">
        <v>2559</v>
      </c>
    </row>
    <row r="39" spans="1:10" ht="22.5" customHeight="1">
      <c r="A39" s="100" t="s">
        <v>304</v>
      </c>
      <c r="C39" s="13"/>
      <c r="D39" s="13"/>
      <c r="E39" s="13"/>
      <c r="F39" s="13"/>
      <c r="G39" s="13"/>
      <c r="H39" s="13"/>
      <c r="I39" s="13"/>
      <c r="J39" s="13"/>
    </row>
    <row r="40" spans="1:10" ht="22.5" customHeight="1">
      <c r="A40" s="42" t="s">
        <v>124</v>
      </c>
      <c r="C40" s="13"/>
      <c r="D40" s="13">
        <v>15259320</v>
      </c>
      <c r="E40" s="13"/>
      <c r="F40" s="13">
        <v>14702819</v>
      </c>
      <c r="G40" s="8"/>
      <c r="H40" s="27">
        <f>H31</f>
        <v>11615164</v>
      </c>
      <c r="I40" s="8"/>
      <c r="J40" s="27">
        <f>J31</f>
        <v>11004316</v>
      </c>
    </row>
    <row r="41" spans="1:10" ht="22.5" customHeight="1">
      <c r="A41" s="3" t="s">
        <v>171</v>
      </c>
      <c r="C41" s="13"/>
      <c r="D41" s="13"/>
      <c r="E41" s="13"/>
      <c r="F41" s="13"/>
      <c r="G41" s="8"/>
      <c r="H41" s="27"/>
      <c r="I41" s="8"/>
      <c r="J41" s="27"/>
    </row>
    <row r="42" spans="1:10" ht="22.5" customHeight="1">
      <c r="A42" s="3" t="s">
        <v>172</v>
      </c>
      <c r="C42" s="13"/>
      <c r="D42" s="142">
        <v>2638986</v>
      </c>
      <c r="E42" s="13"/>
      <c r="F42" s="142">
        <v>5982965</v>
      </c>
      <c r="G42" s="8"/>
      <c r="H42" s="104">
        <v>0</v>
      </c>
      <c r="I42" s="8"/>
      <c r="J42" s="104">
        <v>0</v>
      </c>
    </row>
    <row r="43" spans="1:10" ht="22.5" customHeight="1" thickBot="1">
      <c r="A43" s="100" t="s">
        <v>64</v>
      </c>
      <c r="C43" s="66"/>
      <c r="D43" s="15">
        <f>SUM(D40:D42)</f>
        <v>17898306</v>
      </c>
      <c r="E43" s="66"/>
      <c r="F43" s="15">
        <f>SUM(F40:F42)</f>
        <v>20685784</v>
      </c>
      <c r="G43" s="66"/>
      <c r="H43" s="15">
        <f>SUM(H40:H42)</f>
        <v>11615164</v>
      </c>
      <c r="I43" s="66"/>
      <c r="J43" s="15">
        <f>SUM(J40:J42)</f>
        <v>11004316</v>
      </c>
    </row>
    <row r="44" spans="1:10" ht="22.5" customHeight="1" thickTop="1">
      <c r="A44" s="100"/>
      <c r="C44" s="16"/>
      <c r="D44" s="66"/>
      <c r="E44" s="16"/>
      <c r="F44" s="66"/>
      <c r="G44" s="16"/>
      <c r="H44" s="66"/>
      <c r="I44" s="16"/>
      <c r="J44" s="66"/>
    </row>
    <row r="45" spans="1:10" ht="26.25" customHeight="1" thickBot="1">
      <c r="A45" s="100" t="s">
        <v>90</v>
      </c>
      <c r="B45" s="2">
        <v>38</v>
      </c>
      <c r="C45" s="13"/>
      <c r="D45" s="193">
        <v>1.91</v>
      </c>
      <c r="E45" s="13"/>
      <c r="F45" s="193">
        <v>1.99</v>
      </c>
      <c r="G45" s="18"/>
      <c r="H45" s="193">
        <v>1.37</v>
      </c>
      <c r="I45" s="18"/>
      <c r="J45" s="193">
        <v>1.42</v>
      </c>
    </row>
    <row r="46" spans="1:2" ht="22.5" customHeight="1" thickTop="1">
      <c r="A46" s="3"/>
      <c r="B46" s="3"/>
    </row>
    <row r="48" spans="1:10" ht="19.5" customHeight="1">
      <c r="A48" s="94" t="s">
        <v>41</v>
      </c>
      <c r="B48" s="95"/>
      <c r="C48" s="96"/>
      <c r="D48" s="96"/>
      <c r="E48" s="96"/>
      <c r="F48" s="96"/>
      <c r="G48" s="96"/>
      <c r="H48" s="103"/>
      <c r="I48" s="103"/>
      <c r="J48" s="103"/>
    </row>
    <row r="49" spans="1:10" ht="19.5" customHeight="1">
      <c r="A49" s="94" t="s">
        <v>121</v>
      </c>
      <c r="B49" s="95"/>
      <c r="C49" s="96"/>
      <c r="D49" s="96"/>
      <c r="E49" s="96"/>
      <c r="F49" s="96"/>
      <c r="G49" s="96"/>
      <c r="H49" s="232"/>
      <c r="I49" s="232"/>
      <c r="J49" s="232"/>
    </row>
    <row r="50" spans="1:10" ht="19.5" customHeight="1">
      <c r="A50" s="6"/>
      <c r="B50" s="6"/>
      <c r="C50" s="96"/>
      <c r="D50" s="96"/>
      <c r="E50" s="96"/>
      <c r="F50" s="96"/>
      <c r="G50" s="96"/>
      <c r="H50" s="96"/>
      <c r="I50" s="96"/>
      <c r="J50" s="53" t="s">
        <v>91</v>
      </c>
    </row>
    <row r="51" spans="1:10" ht="22.5" customHeight="1">
      <c r="A51" s="6"/>
      <c r="B51" s="19"/>
      <c r="C51" s="19"/>
      <c r="D51" s="229" t="s">
        <v>42</v>
      </c>
      <c r="E51" s="229"/>
      <c r="F51" s="229"/>
      <c r="G51" s="98"/>
      <c r="H51" s="229" t="s">
        <v>38</v>
      </c>
      <c r="I51" s="229"/>
      <c r="J51" s="229"/>
    </row>
    <row r="52" spans="1:10" ht="26.25" customHeight="1">
      <c r="A52" s="94"/>
      <c r="B52" s="19"/>
      <c r="C52" s="19"/>
      <c r="D52" s="233" t="s">
        <v>180</v>
      </c>
      <c r="E52" s="234"/>
      <c r="F52" s="234"/>
      <c r="G52" s="116"/>
      <c r="H52" s="233" t="s">
        <v>180</v>
      </c>
      <c r="I52" s="234"/>
      <c r="J52" s="234"/>
    </row>
    <row r="53" spans="1:10" ht="19.5" customHeight="1">
      <c r="A53" s="6"/>
      <c r="B53" s="19"/>
      <c r="C53" s="19"/>
      <c r="D53" s="235" t="s">
        <v>143</v>
      </c>
      <c r="E53" s="236"/>
      <c r="F53" s="236"/>
      <c r="G53" s="110"/>
      <c r="H53" s="235" t="s">
        <v>143</v>
      </c>
      <c r="I53" s="236"/>
      <c r="J53" s="236"/>
    </row>
    <row r="54" spans="1:10" ht="19.5" customHeight="1">
      <c r="A54" s="6"/>
      <c r="B54" s="19" t="s">
        <v>1</v>
      </c>
      <c r="C54" s="99"/>
      <c r="D54" s="60">
        <v>2560</v>
      </c>
      <c r="E54" s="99"/>
      <c r="F54" s="60">
        <v>2559</v>
      </c>
      <c r="G54" s="54"/>
      <c r="H54" s="60">
        <v>2560</v>
      </c>
      <c r="I54" s="99"/>
      <c r="J54" s="60">
        <v>2559</v>
      </c>
    </row>
    <row r="55" spans="1:10" ht="5.25" customHeight="1">
      <c r="A55" s="6"/>
      <c r="B55" s="6"/>
      <c r="C55" s="96"/>
      <c r="D55" s="96"/>
      <c r="E55" s="96"/>
      <c r="F55" s="96"/>
      <c r="G55" s="96"/>
      <c r="H55" s="96"/>
      <c r="I55" s="96"/>
      <c r="J55" s="96"/>
    </row>
    <row r="56" spans="1:21" ht="21.75">
      <c r="A56" s="100" t="s">
        <v>64</v>
      </c>
      <c r="D56" s="16">
        <f>D43</f>
        <v>17898306</v>
      </c>
      <c r="E56" s="4"/>
      <c r="F56" s="16">
        <f>F43</f>
        <v>20685784</v>
      </c>
      <c r="G56" s="4"/>
      <c r="H56" s="16">
        <f>H43</f>
        <v>11615164</v>
      </c>
      <c r="I56" s="4"/>
      <c r="J56" s="16">
        <f>J43</f>
        <v>11004316</v>
      </c>
      <c r="K56" s="183"/>
      <c r="L56" s="201"/>
      <c r="Q56" s="3"/>
      <c r="U56" s="3"/>
    </row>
    <row r="57" spans="11:21" ht="6" customHeight="1">
      <c r="K57" s="183"/>
      <c r="L57" s="201"/>
      <c r="Q57" s="3"/>
      <c r="U57" s="3"/>
    </row>
    <row r="58" spans="1:21" ht="21.75">
      <c r="A58" s="100" t="s">
        <v>122</v>
      </c>
      <c r="K58" s="183"/>
      <c r="L58" s="201"/>
      <c r="Q58" s="3"/>
      <c r="U58" s="3"/>
    </row>
    <row r="59" spans="1:21" ht="21.75">
      <c r="A59" s="120" t="s">
        <v>215</v>
      </c>
      <c r="K59" s="183"/>
      <c r="L59" s="201"/>
      <c r="Q59" s="3"/>
      <c r="U59" s="3"/>
    </row>
    <row r="60" spans="1:21" ht="21.75">
      <c r="A60" s="120" t="s">
        <v>216</v>
      </c>
      <c r="K60" s="182"/>
      <c r="L60" s="201"/>
      <c r="M60" s="201"/>
      <c r="N60" s="201"/>
      <c r="O60" s="201"/>
      <c r="Q60" s="3"/>
      <c r="U60" s="3"/>
    </row>
    <row r="61" spans="1:21" ht="21.75">
      <c r="A61" s="42" t="s">
        <v>289</v>
      </c>
      <c r="D61" s="36"/>
      <c r="F61" s="36"/>
      <c r="H61" s="202"/>
      <c r="J61" s="202"/>
      <c r="K61" s="183"/>
      <c r="L61" s="201"/>
      <c r="Q61" s="3"/>
      <c r="U61" s="3"/>
    </row>
    <row r="62" spans="1:21" ht="21.75">
      <c r="A62" s="42" t="s">
        <v>217</v>
      </c>
      <c r="B62" s="2">
        <v>10</v>
      </c>
      <c r="D62" s="36">
        <v>699469</v>
      </c>
      <c r="F62" s="36">
        <v>271172</v>
      </c>
      <c r="H62" s="202">
        <v>0</v>
      </c>
      <c r="J62" s="202">
        <v>0</v>
      </c>
      <c r="K62" s="182"/>
      <c r="L62" s="201"/>
      <c r="M62" s="201"/>
      <c r="N62" s="201"/>
      <c r="O62" s="201"/>
      <c r="Q62" s="3"/>
      <c r="U62" s="3"/>
    </row>
    <row r="63" spans="1:21" ht="21.75">
      <c r="A63" s="42" t="s">
        <v>218</v>
      </c>
      <c r="D63" s="36"/>
      <c r="F63" s="36"/>
      <c r="H63" s="202"/>
      <c r="J63" s="202"/>
      <c r="K63" s="183"/>
      <c r="L63" s="201"/>
      <c r="Q63" s="3"/>
      <c r="U63" s="3"/>
    </row>
    <row r="64" spans="1:21" ht="21.75">
      <c r="A64" s="108" t="s">
        <v>219</v>
      </c>
      <c r="B64" s="2">
        <v>36</v>
      </c>
      <c r="D64" s="8">
        <v>-10946096</v>
      </c>
      <c r="F64" s="8">
        <v>986888</v>
      </c>
      <c r="H64" s="202">
        <v>0</v>
      </c>
      <c r="J64" s="202">
        <v>0</v>
      </c>
      <c r="K64" s="183"/>
      <c r="L64" s="201"/>
      <c r="Q64" s="3"/>
      <c r="U64" s="3"/>
    </row>
    <row r="65" spans="1:21" ht="21.75">
      <c r="A65" s="42" t="s">
        <v>220</v>
      </c>
      <c r="D65" s="36"/>
      <c r="F65" s="36"/>
      <c r="H65" s="202"/>
      <c r="J65" s="202"/>
      <c r="K65" s="182"/>
      <c r="L65" s="201"/>
      <c r="M65" s="201"/>
      <c r="N65" s="201"/>
      <c r="O65" s="201"/>
      <c r="Q65" s="3"/>
      <c r="U65" s="3"/>
    </row>
    <row r="66" spans="1:21" ht="21.75">
      <c r="A66" s="42" t="s">
        <v>216</v>
      </c>
      <c r="B66" s="2">
        <v>36</v>
      </c>
      <c r="D66" s="203">
        <v>396846</v>
      </c>
      <c r="F66" s="203">
        <v>-19210</v>
      </c>
      <c r="H66" s="155">
        <v>0</v>
      </c>
      <c r="J66" s="155">
        <v>0</v>
      </c>
      <c r="K66" s="182"/>
      <c r="L66" s="201"/>
      <c r="M66" s="201"/>
      <c r="N66" s="201"/>
      <c r="O66" s="201"/>
      <c r="Q66" s="3"/>
      <c r="U66" s="3"/>
    </row>
    <row r="67" spans="1:21" ht="21.75">
      <c r="A67" s="100" t="s">
        <v>221</v>
      </c>
      <c r="D67" s="204"/>
      <c r="E67" s="62"/>
      <c r="F67" s="204"/>
      <c r="G67" s="62"/>
      <c r="H67" s="179"/>
      <c r="I67" s="62"/>
      <c r="J67" s="179"/>
      <c r="K67" s="182"/>
      <c r="L67" s="201"/>
      <c r="M67" s="201"/>
      <c r="N67" s="201"/>
      <c r="O67" s="201"/>
      <c r="Q67" s="3"/>
      <c r="U67" s="3"/>
    </row>
    <row r="68" spans="1:21" ht="21.75">
      <c r="A68" s="100" t="s">
        <v>222</v>
      </c>
      <c r="D68" s="205">
        <f>SUM(D61:D66)</f>
        <v>-9849781</v>
      </c>
      <c r="E68" s="62"/>
      <c r="F68" s="205">
        <f>SUM(F61:F66)</f>
        <v>1238850</v>
      </c>
      <c r="G68" s="62"/>
      <c r="H68" s="160">
        <v>0</v>
      </c>
      <c r="I68" s="62"/>
      <c r="J68" s="160">
        <v>0</v>
      </c>
      <c r="K68" s="182"/>
      <c r="L68" s="201"/>
      <c r="M68" s="201"/>
      <c r="N68" s="201"/>
      <c r="O68" s="201"/>
      <c r="Q68" s="3"/>
      <c r="U68" s="3"/>
    </row>
    <row r="69" spans="1:21" ht="9.75" customHeight="1">
      <c r="A69" s="100"/>
      <c r="D69" s="204"/>
      <c r="E69" s="62"/>
      <c r="F69" s="204"/>
      <c r="G69" s="62"/>
      <c r="H69" s="162"/>
      <c r="I69" s="62"/>
      <c r="J69" s="162"/>
      <c r="K69" s="182"/>
      <c r="L69" s="201"/>
      <c r="M69" s="201"/>
      <c r="N69" s="201"/>
      <c r="O69" s="201"/>
      <c r="Q69" s="3"/>
      <c r="U69" s="3"/>
    </row>
    <row r="70" spans="1:21" ht="21.75">
      <c r="A70" s="120" t="s">
        <v>223</v>
      </c>
      <c r="K70" s="182"/>
      <c r="L70" s="201"/>
      <c r="M70" s="201"/>
      <c r="N70" s="201"/>
      <c r="O70" s="201"/>
      <c r="Q70" s="3"/>
      <c r="U70" s="3"/>
    </row>
    <row r="71" spans="1:21" ht="21.75">
      <c r="A71" s="120" t="s">
        <v>216</v>
      </c>
      <c r="K71" s="182"/>
      <c r="L71" s="201"/>
      <c r="M71" s="201"/>
      <c r="N71" s="201"/>
      <c r="O71" s="201"/>
      <c r="Q71" s="3"/>
      <c r="U71" s="3"/>
    </row>
    <row r="72" spans="1:21" ht="21.75">
      <c r="A72" s="42" t="s">
        <v>196</v>
      </c>
      <c r="D72" s="13">
        <v>109484</v>
      </c>
      <c r="F72" s="13">
        <v>8027259</v>
      </c>
      <c r="H72" s="202">
        <v>0</v>
      </c>
      <c r="J72" s="202">
        <v>1929126</v>
      </c>
      <c r="K72" s="182"/>
      <c r="L72" s="201"/>
      <c r="M72" s="201"/>
      <c r="N72" s="201"/>
      <c r="O72" s="201"/>
      <c r="Q72" s="3"/>
      <c r="U72" s="3"/>
    </row>
    <row r="73" spans="1:21" ht="21.75">
      <c r="A73" s="42" t="s">
        <v>224</v>
      </c>
      <c r="K73" s="182"/>
      <c r="L73" s="201"/>
      <c r="M73" s="201"/>
      <c r="N73" s="201"/>
      <c r="O73" s="201"/>
      <c r="Q73" s="3"/>
      <c r="U73" s="3"/>
    </row>
    <row r="74" spans="1:21" ht="21.75">
      <c r="A74" s="42" t="s">
        <v>225</v>
      </c>
      <c r="D74" s="13">
        <v>-51070</v>
      </c>
      <c r="F74" s="13">
        <v>1474111</v>
      </c>
      <c r="H74" s="202">
        <v>0</v>
      </c>
      <c r="J74" s="202">
        <v>580116</v>
      </c>
      <c r="K74" s="183"/>
      <c r="L74" s="201"/>
      <c r="Q74" s="3"/>
      <c r="U74" s="3"/>
    </row>
    <row r="75" spans="1:21" ht="21.75">
      <c r="A75" s="42" t="s">
        <v>226</v>
      </c>
      <c r="D75" s="13"/>
      <c r="K75" s="183"/>
      <c r="L75" s="201"/>
      <c r="Q75" s="3"/>
      <c r="U75" s="3"/>
    </row>
    <row r="76" spans="1:21" ht="21.75">
      <c r="A76" s="42" t="s">
        <v>216</v>
      </c>
      <c r="B76" s="2">
        <v>36</v>
      </c>
      <c r="D76" s="14">
        <v>-1908</v>
      </c>
      <c r="F76" s="14">
        <v>-1870898</v>
      </c>
      <c r="H76" s="155">
        <v>0</v>
      </c>
      <c r="I76" s="68"/>
      <c r="J76" s="155">
        <v>-501849</v>
      </c>
      <c r="K76" s="183"/>
      <c r="L76" s="201"/>
      <c r="Q76" s="3"/>
      <c r="U76" s="3"/>
    </row>
    <row r="77" spans="1:21" ht="21.75">
      <c r="A77" s="100" t="s">
        <v>227</v>
      </c>
      <c r="D77" s="206"/>
      <c r="E77" s="56"/>
      <c r="F77" s="206"/>
      <c r="G77" s="56"/>
      <c r="H77" s="121"/>
      <c r="I77" s="56"/>
      <c r="J77" s="121"/>
      <c r="K77" s="183"/>
      <c r="L77" s="201"/>
      <c r="Q77" s="3"/>
      <c r="U77" s="3"/>
    </row>
    <row r="78" spans="1:21" ht="21.75">
      <c r="A78" s="100" t="s">
        <v>222</v>
      </c>
      <c r="D78" s="205">
        <f>SUM(D72:D76)</f>
        <v>56506</v>
      </c>
      <c r="E78" s="4"/>
      <c r="F78" s="205">
        <f>SUM(F72:F76)</f>
        <v>7630472</v>
      </c>
      <c r="G78" s="4"/>
      <c r="H78" s="160">
        <v>0</v>
      </c>
      <c r="I78" s="4"/>
      <c r="J78" s="160">
        <v>2007393</v>
      </c>
      <c r="K78" s="183"/>
      <c r="L78" s="201"/>
      <c r="Q78" s="3"/>
      <c r="U78" s="3"/>
    </row>
    <row r="79" spans="1:21" ht="21.75">
      <c r="A79" s="100" t="s">
        <v>230</v>
      </c>
      <c r="K79" s="182"/>
      <c r="L79" s="201"/>
      <c r="M79" s="201"/>
      <c r="N79" s="201"/>
      <c r="O79" s="201"/>
      <c r="Q79" s="3"/>
      <c r="U79" s="3"/>
    </row>
    <row r="80" spans="1:21" ht="21.75">
      <c r="A80" s="207" t="s">
        <v>228</v>
      </c>
      <c r="D80" s="160">
        <f>D68+D78</f>
        <v>-9793275</v>
      </c>
      <c r="E80" s="162"/>
      <c r="F80" s="160">
        <f>F68+F78</f>
        <v>8869322</v>
      </c>
      <c r="G80" s="10"/>
      <c r="H80" s="160">
        <f>H67+H78</f>
        <v>0</v>
      </c>
      <c r="J80" s="160">
        <f>J67+J78</f>
        <v>2007393</v>
      </c>
      <c r="K80" s="182"/>
      <c r="L80" s="201"/>
      <c r="M80" s="201"/>
      <c r="N80" s="201"/>
      <c r="O80" s="201"/>
      <c r="Q80" s="3"/>
      <c r="U80" s="3"/>
    </row>
    <row r="81" spans="1:21" ht="22.5" thickBot="1">
      <c r="A81" s="100" t="s">
        <v>205</v>
      </c>
      <c r="D81" s="208">
        <f>D56+D80</f>
        <v>8105031</v>
      </c>
      <c r="E81" s="9"/>
      <c r="F81" s="208">
        <f>F56+F80</f>
        <v>29555106</v>
      </c>
      <c r="G81" s="9"/>
      <c r="H81" s="208">
        <f>H56+H80</f>
        <v>11615164</v>
      </c>
      <c r="I81" s="9"/>
      <c r="J81" s="208">
        <f>J56+J80</f>
        <v>13011709</v>
      </c>
      <c r="K81" s="182"/>
      <c r="L81" s="201"/>
      <c r="M81" s="201"/>
      <c r="N81" s="201"/>
      <c r="O81" s="201"/>
      <c r="Q81" s="3"/>
      <c r="U81" s="3"/>
    </row>
    <row r="82" spans="1:21" ht="10.5" customHeight="1" thickTop="1">
      <c r="A82" s="100"/>
      <c r="D82" s="209"/>
      <c r="E82" s="9"/>
      <c r="F82" s="209"/>
      <c r="G82" s="9"/>
      <c r="H82" s="209"/>
      <c r="I82" s="9"/>
      <c r="J82" s="209"/>
      <c r="K82" s="182"/>
      <c r="L82" s="201"/>
      <c r="M82" s="201"/>
      <c r="N82" s="201"/>
      <c r="O82" s="201"/>
      <c r="Q82" s="3"/>
      <c r="U82" s="3"/>
    </row>
    <row r="83" spans="1:21" ht="21.75">
      <c r="A83" s="100" t="s">
        <v>305</v>
      </c>
      <c r="K83" s="183"/>
      <c r="L83" s="201"/>
      <c r="Q83" s="3"/>
      <c r="U83" s="3"/>
    </row>
    <row r="84" spans="1:21" ht="21.75">
      <c r="A84" s="42" t="s">
        <v>124</v>
      </c>
      <c r="D84" s="20">
        <v>7225082</v>
      </c>
      <c r="F84" s="20">
        <v>24347629</v>
      </c>
      <c r="H84" s="20">
        <f>H81</f>
        <v>11615164</v>
      </c>
      <c r="J84" s="20">
        <f>J81</f>
        <v>13011709</v>
      </c>
      <c r="K84" s="183"/>
      <c r="L84" s="201"/>
      <c r="Q84" s="3"/>
      <c r="U84" s="3"/>
    </row>
    <row r="85" spans="1:21" ht="21.75">
      <c r="A85" s="42" t="s">
        <v>229</v>
      </c>
      <c r="D85" s="155">
        <v>879949</v>
      </c>
      <c r="F85" s="155">
        <v>5207477</v>
      </c>
      <c r="H85" s="165" t="s">
        <v>108</v>
      </c>
      <c r="J85" s="165" t="s">
        <v>108</v>
      </c>
      <c r="K85" s="183"/>
      <c r="L85" s="201"/>
      <c r="Q85" s="3"/>
      <c r="U85" s="3"/>
    </row>
    <row r="86" spans="1:21" ht="22.5" thickBot="1">
      <c r="A86" s="100" t="s">
        <v>125</v>
      </c>
      <c r="D86" s="210">
        <f>SUM(D84:D85)</f>
        <v>8105031</v>
      </c>
      <c r="E86" s="4"/>
      <c r="F86" s="210">
        <f>SUM(F84:F85)</f>
        <v>29555106</v>
      </c>
      <c r="G86" s="4"/>
      <c r="H86" s="210">
        <f>SUM(H84:H85)</f>
        <v>11615164</v>
      </c>
      <c r="I86" s="4"/>
      <c r="J86" s="210">
        <f>SUM(J84:J85)</f>
        <v>13011709</v>
      </c>
      <c r="K86" s="182"/>
      <c r="L86" s="201"/>
      <c r="Q86" s="3"/>
      <c r="U86" s="3"/>
    </row>
    <row r="87" spans="6:8" ht="22.5" customHeight="1" thickTop="1">
      <c r="F87" s="20"/>
      <c r="H87" s="149"/>
    </row>
    <row r="88" spans="4:8" ht="22.5" customHeight="1">
      <c r="D88" s="20"/>
      <c r="H88" s="149"/>
    </row>
    <row r="89" spans="1:10" ht="22.5" customHeight="1">
      <c r="A89" s="100"/>
      <c r="B89" s="12"/>
      <c r="C89" s="4"/>
      <c r="D89" s="10"/>
      <c r="E89" s="9"/>
      <c r="F89" s="10"/>
      <c r="G89" s="9"/>
      <c r="H89" s="10"/>
      <c r="I89" s="9"/>
      <c r="J89" s="10"/>
    </row>
  </sheetData>
  <sheetProtection/>
  <mergeCells count="23">
    <mergeCell ref="D51:F51"/>
    <mergeCell ref="H51:J51"/>
    <mergeCell ref="D52:F52"/>
    <mergeCell ref="H52:J52"/>
    <mergeCell ref="D53:F53"/>
    <mergeCell ref="H53:J53"/>
    <mergeCell ref="D36:F36"/>
    <mergeCell ref="H36:J36"/>
    <mergeCell ref="D37:F37"/>
    <mergeCell ref="H37:J37"/>
    <mergeCell ref="H49:J49"/>
    <mergeCell ref="D6:F6"/>
    <mergeCell ref="H6:J6"/>
    <mergeCell ref="A16:B16"/>
    <mergeCell ref="A26:B26"/>
    <mergeCell ref="D35:F35"/>
    <mergeCell ref="H35:J35"/>
    <mergeCell ref="H1:J1"/>
    <mergeCell ref="H2:J2"/>
    <mergeCell ref="D4:F4"/>
    <mergeCell ref="H4:J4"/>
    <mergeCell ref="D5:F5"/>
    <mergeCell ref="H5:J5"/>
  </mergeCells>
  <printOptions/>
  <pageMargins left="0.7" right="0.7" top="0.48" bottom="0.5" header="0.5" footer="0.5"/>
  <pageSetup firstPageNumber="12" useFirstPageNumber="1" fitToHeight="6" horizontalDpi="600" verticalDpi="600" orientation="portrait" paperSize="9" scale="93" r:id="rId1"/>
  <headerFooter alignWithMargins="0">
    <oddFooter>&amp;L
หมายเหตุประกอบงบการเงินเป็นส่วนหนึ่งของงบการเงินนี้
&amp;C&amp;14&amp;P</oddFooter>
  </headerFooter>
  <rowBreaks count="2" manualBreakCount="2">
    <brk id="31" max="9" man="1"/>
    <brk id="4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zoomScaleSheetLayoutView="85" zoomScalePageLayoutView="0" workbookViewId="0" topLeftCell="A1">
      <selection activeCell="A1" sqref="A1"/>
    </sheetView>
  </sheetViews>
  <sheetFormatPr defaultColWidth="0.85546875" defaultRowHeight="21" customHeight="1"/>
  <cols>
    <col min="1" max="1" width="41.57421875" style="49" customWidth="1"/>
    <col min="2" max="2" width="3.57421875" style="49" customWidth="1"/>
    <col min="3" max="3" width="11.8515625" style="49" customWidth="1"/>
    <col min="4" max="4" width="1.1484375" style="49" customWidth="1"/>
    <col min="5" max="5" width="11.8515625" style="49" customWidth="1"/>
    <col min="6" max="6" width="1.1484375" style="49" customWidth="1"/>
    <col min="7" max="7" width="12.28125" style="49" customWidth="1"/>
    <col min="8" max="8" width="1.1484375" style="49" customWidth="1"/>
    <col min="9" max="9" width="12.28125" style="49" customWidth="1"/>
    <col min="10" max="10" width="1.1484375" style="49" customWidth="1"/>
    <col min="11" max="11" width="13.7109375" style="49" customWidth="1"/>
    <col min="12" max="12" width="1.1484375" style="49" customWidth="1"/>
    <col min="13" max="13" width="15.7109375" style="49" customWidth="1"/>
    <col min="14" max="14" width="1.1484375" style="49" customWidth="1"/>
    <col min="15" max="15" width="11.8515625" style="49" customWidth="1"/>
    <col min="16" max="16" width="1.1484375" style="49" customWidth="1"/>
    <col min="17" max="17" width="11.8515625" style="49" customWidth="1"/>
    <col min="18" max="18" width="1.1484375" style="49" customWidth="1"/>
    <col min="19" max="19" width="11.8515625" style="49" customWidth="1"/>
    <col min="20" max="20" width="1.1484375" style="49" customWidth="1"/>
    <col min="21" max="21" width="20.140625" style="49" bestFit="1" customWidth="1"/>
    <col min="22" max="22" width="1.1484375" style="49" customWidth="1"/>
    <col min="23" max="23" width="14.28125" style="49" bestFit="1" customWidth="1"/>
    <col min="24" max="24" width="1.1484375" style="49" customWidth="1"/>
    <col min="25" max="25" width="13.7109375" style="49" customWidth="1"/>
    <col min="26" max="26" width="1.1484375" style="49" customWidth="1"/>
    <col min="27" max="27" width="14.57421875" style="49" bestFit="1" customWidth="1"/>
    <col min="28" max="28" width="1.1484375" style="49" customWidth="1"/>
    <col min="29" max="29" width="12.28125" style="49" customWidth="1"/>
    <col min="30" max="30" width="1.1484375" style="49" customWidth="1"/>
    <col min="31" max="31" width="12.28125" style="49" customWidth="1"/>
    <col min="32" max="32" width="12.140625" style="49" customWidth="1"/>
    <col min="33" max="33" width="9.28125" style="49" bestFit="1" customWidth="1"/>
    <col min="34" max="254" width="9.00390625" style="49" customWidth="1"/>
    <col min="255" max="255" width="40.28125" style="49" customWidth="1"/>
    <col min="256" max="16384" width="0.85546875" style="49" customWidth="1"/>
  </cols>
  <sheetData>
    <row r="1" spans="1:30" ht="21.75" customHeight="1">
      <c r="A1" s="46" t="s">
        <v>41</v>
      </c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7"/>
      <c r="T1" s="48"/>
      <c r="U1" s="47"/>
      <c r="V1" s="48"/>
      <c r="W1" s="47"/>
      <c r="X1" s="47"/>
      <c r="Y1" s="47"/>
      <c r="Z1" s="47"/>
      <c r="AA1" s="48"/>
      <c r="AB1" s="48"/>
      <c r="AC1" s="47"/>
      <c r="AD1" s="48"/>
    </row>
    <row r="2" spans="1:30" ht="25.5">
      <c r="A2" s="46" t="s">
        <v>99</v>
      </c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T2" s="48"/>
      <c r="U2" s="47"/>
      <c r="V2" s="48"/>
      <c r="W2" s="47"/>
      <c r="X2" s="47"/>
      <c r="Y2" s="47"/>
      <c r="Z2" s="47"/>
      <c r="AA2" s="48"/>
      <c r="AB2" s="48"/>
      <c r="AC2" s="47"/>
      <c r="AD2" s="48"/>
    </row>
    <row r="3" spans="1:31" ht="20.25" customHeight="1">
      <c r="A3" s="46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53" t="s">
        <v>91</v>
      </c>
    </row>
    <row r="4" spans="1:31" ht="20.25" customHeight="1">
      <c r="A4" s="46"/>
      <c r="B4" s="46"/>
      <c r="C4" s="237" t="s">
        <v>42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</row>
    <row r="5" spans="1:31" ht="25.5" customHeight="1">
      <c r="A5" s="144"/>
      <c r="B5" s="144"/>
      <c r="C5" s="145"/>
      <c r="D5" s="145"/>
      <c r="E5" s="145"/>
      <c r="F5" s="145"/>
      <c r="G5" s="145"/>
      <c r="H5" s="145"/>
      <c r="I5" s="145"/>
      <c r="J5" s="145"/>
      <c r="K5" s="55" t="s">
        <v>174</v>
      </c>
      <c r="L5" s="145"/>
      <c r="M5" s="105"/>
      <c r="N5" s="145"/>
      <c r="O5" s="145"/>
      <c r="P5" s="145"/>
      <c r="Q5" s="145"/>
      <c r="R5" s="145"/>
      <c r="S5" s="238" t="s">
        <v>98</v>
      </c>
      <c r="T5" s="238"/>
      <c r="U5" s="238"/>
      <c r="V5" s="238"/>
      <c r="W5" s="238"/>
      <c r="X5" s="238"/>
      <c r="Y5" s="238"/>
      <c r="Z5" s="145"/>
      <c r="AA5" s="145"/>
      <c r="AB5" s="145"/>
      <c r="AC5" s="145"/>
      <c r="AD5" s="145"/>
      <c r="AE5" s="145"/>
    </row>
    <row r="6" spans="1:31" ht="20.25" customHeight="1">
      <c r="A6" s="146"/>
      <c r="B6" s="146"/>
      <c r="C6" s="54"/>
      <c r="D6" s="3"/>
      <c r="E6" s="3"/>
      <c r="F6" s="3"/>
      <c r="G6" s="55"/>
      <c r="H6" s="55"/>
      <c r="I6" s="55"/>
      <c r="J6" s="55"/>
      <c r="K6" s="55" t="s">
        <v>36</v>
      </c>
      <c r="L6" s="55"/>
      <c r="M6" s="105" t="s">
        <v>37</v>
      </c>
      <c r="N6" s="55"/>
      <c r="O6" s="55"/>
      <c r="P6" s="55"/>
      <c r="Q6" s="55"/>
      <c r="R6" s="55"/>
      <c r="S6" s="22"/>
      <c r="T6" s="55"/>
      <c r="U6" s="55" t="s">
        <v>36</v>
      </c>
      <c r="V6" s="55"/>
      <c r="W6" s="55" t="s">
        <v>231</v>
      </c>
      <c r="X6" s="55"/>
      <c r="Y6" s="54" t="s">
        <v>100</v>
      </c>
      <c r="Z6" s="56"/>
      <c r="AA6" s="21"/>
      <c r="AB6" s="55"/>
      <c r="AC6" s="55"/>
      <c r="AD6" s="22"/>
      <c r="AE6" s="20"/>
    </row>
    <row r="7" spans="1:31" ht="20.25" customHeight="1">
      <c r="A7" s="146"/>
      <c r="B7" s="146"/>
      <c r="C7" s="54" t="s">
        <v>17</v>
      </c>
      <c r="D7" s="3"/>
      <c r="E7" s="3"/>
      <c r="F7" s="3"/>
      <c r="G7" s="55"/>
      <c r="H7" s="55"/>
      <c r="I7" s="55"/>
      <c r="J7" s="55"/>
      <c r="K7" s="55" t="s">
        <v>102</v>
      </c>
      <c r="L7" s="55"/>
      <c r="M7" s="105" t="s">
        <v>131</v>
      </c>
      <c r="N7" s="55"/>
      <c r="O7" s="55"/>
      <c r="P7" s="55"/>
      <c r="Q7" s="1" t="s">
        <v>47</v>
      </c>
      <c r="R7" s="55"/>
      <c r="S7" s="22" t="s">
        <v>71</v>
      </c>
      <c r="T7" s="55"/>
      <c r="U7" s="22" t="s">
        <v>72</v>
      </c>
      <c r="V7" s="55"/>
      <c r="W7" s="55" t="s">
        <v>232</v>
      </c>
      <c r="X7" s="55"/>
      <c r="Y7" s="54" t="s">
        <v>101</v>
      </c>
      <c r="Z7" s="56"/>
      <c r="AA7" s="21" t="s">
        <v>62</v>
      </c>
      <c r="AB7" s="55"/>
      <c r="AC7" s="55" t="s">
        <v>102</v>
      </c>
      <c r="AD7" s="22"/>
      <c r="AE7" s="20"/>
    </row>
    <row r="8" spans="1:31" ht="20.25" customHeight="1">
      <c r="A8" s="146"/>
      <c r="B8" s="146"/>
      <c r="C8" s="57" t="s">
        <v>54</v>
      </c>
      <c r="D8" s="55"/>
      <c r="E8" s="55" t="s">
        <v>65</v>
      </c>
      <c r="F8" s="55"/>
      <c r="G8" s="55" t="s">
        <v>24</v>
      </c>
      <c r="H8" s="55"/>
      <c r="I8" s="55"/>
      <c r="J8" s="55"/>
      <c r="K8" s="55" t="s">
        <v>175</v>
      </c>
      <c r="L8" s="55"/>
      <c r="M8" s="55" t="s">
        <v>132</v>
      </c>
      <c r="N8" s="55"/>
      <c r="O8" s="55" t="s">
        <v>73</v>
      </c>
      <c r="P8" s="55"/>
      <c r="Q8" s="55" t="s">
        <v>31</v>
      </c>
      <c r="R8" s="55"/>
      <c r="S8" s="22" t="s">
        <v>50</v>
      </c>
      <c r="T8" s="55"/>
      <c r="U8" s="221" t="s">
        <v>291</v>
      </c>
      <c r="V8" s="55"/>
      <c r="W8" s="55" t="s">
        <v>233</v>
      </c>
      <c r="X8" s="55"/>
      <c r="Y8" s="55" t="s">
        <v>103</v>
      </c>
      <c r="Z8" s="55"/>
      <c r="AA8" s="22" t="s">
        <v>25</v>
      </c>
      <c r="AB8" s="55"/>
      <c r="AC8" s="55" t="s">
        <v>104</v>
      </c>
      <c r="AD8" s="22"/>
      <c r="AE8" s="55" t="s">
        <v>62</v>
      </c>
    </row>
    <row r="9" spans="1:31" ht="20.25" customHeight="1">
      <c r="A9" s="147"/>
      <c r="B9" s="181"/>
      <c r="C9" s="58" t="s">
        <v>105</v>
      </c>
      <c r="D9" s="55"/>
      <c r="E9" s="59" t="s">
        <v>106</v>
      </c>
      <c r="F9" s="55"/>
      <c r="G9" s="59" t="s">
        <v>70</v>
      </c>
      <c r="H9" s="55"/>
      <c r="I9" s="31" t="s">
        <v>129</v>
      </c>
      <c r="J9" s="55"/>
      <c r="K9" s="59" t="s">
        <v>188</v>
      </c>
      <c r="L9" s="55"/>
      <c r="M9" s="188" t="s">
        <v>133</v>
      </c>
      <c r="N9" s="55"/>
      <c r="O9" s="59" t="s">
        <v>63</v>
      </c>
      <c r="P9" s="55"/>
      <c r="Q9" s="59" t="s">
        <v>51</v>
      </c>
      <c r="R9" s="55"/>
      <c r="S9" s="23" t="s">
        <v>0</v>
      </c>
      <c r="T9" s="55"/>
      <c r="U9" s="31" t="s">
        <v>95</v>
      </c>
      <c r="V9" s="55"/>
      <c r="W9" s="59" t="s">
        <v>234</v>
      </c>
      <c r="X9" s="55"/>
      <c r="Y9" s="59" t="s">
        <v>16</v>
      </c>
      <c r="Z9" s="55"/>
      <c r="AA9" s="222" t="s">
        <v>306</v>
      </c>
      <c r="AB9" s="55"/>
      <c r="AC9" s="59" t="s">
        <v>107</v>
      </c>
      <c r="AD9" s="22"/>
      <c r="AE9" s="59" t="s">
        <v>25</v>
      </c>
    </row>
    <row r="10" spans="1:2" ht="24.75" customHeight="1">
      <c r="A10" s="111" t="s">
        <v>201</v>
      </c>
      <c r="B10" s="111"/>
    </row>
    <row r="11" spans="1:32" s="62" customFormat="1" ht="20.25" customHeight="1">
      <c r="A11" s="111" t="s">
        <v>202</v>
      </c>
      <c r="B11" s="111"/>
      <c r="C11" s="26">
        <v>7742942</v>
      </c>
      <c r="D11" s="26"/>
      <c r="E11" s="26">
        <v>-1135146</v>
      </c>
      <c r="F11" s="26"/>
      <c r="G11" s="26">
        <v>36462883</v>
      </c>
      <c r="H11" s="26"/>
      <c r="I11" s="26">
        <v>3470021</v>
      </c>
      <c r="J11" s="26"/>
      <c r="K11" s="26">
        <v>3997711</v>
      </c>
      <c r="L11" s="26"/>
      <c r="M11" s="26">
        <v>-5159</v>
      </c>
      <c r="N11" s="26"/>
      <c r="O11" s="26">
        <v>820666</v>
      </c>
      <c r="P11" s="26"/>
      <c r="Q11" s="26">
        <v>65919003</v>
      </c>
      <c r="R11" s="26"/>
      <c r="S11" s="26">
        <v>7272105</v>
      </c>
      <c r="T11" s="26"/>
      <c r="U11" s="26">
        <v>-3145843</v>
      </c>
      <c r="V11" s="26"/>
      <c r="W11" s="26">
        <v>-5034508</v>
      </c>
      <c r="X11" s="26"/>
      <c r="Y11" s="26">
        <v>-908246</v>
      </c>
      <c r="Z11" s="26"/>
      <c r="AA11" s="26">
        <f>SUM(C11:W11)</f>
        <v>116364675</v>
      </c>
      <c r="AB11" s="26"/>
      <c r="AC11" s="26">
        <v>57360275</v>
      </c>
      <c r="AE11" s="26">
        <f>SUM(AA11:AC11)</f>
        <v>173724950</v>
      </c>
      <c r="AF11" s="185"/>
    </row>
    <row r="12" spans="1:31" s="62" customFormat="1" ht="20.25" customHeight="1">
      <c r="A12" s="62" t="s">
        <v>118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1"/>
      <c r="AB12" s="26"/>
      <c r="AC12" s="26"/>
      <c r="AD12" s="26"/>
      <c r="AE12" s="26"/>
    </row>
    <row r="13" spans="1:31" s="62" customFormat="1" ht="20.25" customHeight="1">
      <c r="A13" s="62" t="s">
        <v>110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61"/>
      <c r="AB13" s="26"/>
      <c r="AC13" s="26"/>
      <c r="AD13" s="26"/>
      <c r="AE13" s="26"/>
    </row>
    <row r="14" spans="1:31" s="62" customFormat="1" ht="20.25" customHeight="1">
      <c r="A14" s="151" t="s">
        <v>130</v>
      </c>
      <c r="B14" s="15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62"/>
      <c r="T14" s="26"/>
      <c r="U14" s="26"/>
      <c r="V14" s="26"/>
      <c r="W14" s="26"/>
      <c r="X14" s="26"/>
      <c r="Y14" s="26"/>
      <c r="Z14" s="26"/>
      <c r="AA14" s="61"/>
      <c r="AB14" s="26"/>
      <c r="AC14" s="26"/>
      <c r="AD14" s="26"/>
      <c r="AE14" s="26"/>
    </row>
    <row r="15" spans="1:31" s="68" customFormat="1" ht="20.25" customHeight="1">
      <c r="A15" s="64" t="s">
        <v>173</v>
      </c>
      <c r="B15" s="64"/>
      <c r="C15" s="155">
        <v>0</v>
      </c>
      <c r="D15" s="153"/>
      <c r="E15" s="155">
        <v>0</v>
      </c>
      <c r="F15" s="154"/>
      <c r="G15" s="155">
        <v>0</v>
      </c>
      <c r="H15" s="149"/>
      <c r="I15" s="155">
        <v>0</v>
      </c>
      <c r="J15" s="153"/>
      <c r="K15" s="155">
        <v>0</v>
      </c>
      <c r="L15" s="154"/>
      <c r="M15" s="155">
        <v>0</v>
      </c>
      <c r="N15" s="154"/>
      <c r="O15" s="155">
        <v>0</v>
      </c>
      <c r="P15" s="154"/>
      <c r="Q15" s="155">
        <v>-7018771</v>
      </c>
      <c r="R15" s="153"/>
      <c r="S15" s="155">
        <v>0</v>
      </c>
      <c r="T15" s="153"/>
      <c r="U15" s="155">
        <v>0</v>
      </c>
      <c r="V15" s="148"/>
      <c r="W15" s="155">
        <v>0</v>
      </c>
      <c r="X15" s="153"/>
      <c r="Y15" s="155">
        <f>SUM(S15:X15)</f>
        <v>0</v>
      </c>
      <c r="Z15" s="154"/>
      <c r="AA15" s="155">
        <f>SUM(C15:Y15)</f>
        <v>-7018771</v>
      </c>
      <c r="AB15" s="77"/>
      <c r="AC15" s="164">
        <v>-3754609</v>
      </c>
      <c r="AD15" s="77"/>
      <c r="AE15" s="155">
        <f>SUM(AA15:AC15)</f>
        <v>-10773380</v>
      </c>
    </row>
    <row r="16" spans="1:31" s="4" customFormat="1" ht="20.25" customHeight="1">
      <c r="A16" s="151" t="s">
        <v>193</v>
      </c>
      <c r="B16" s="151"/>
      <c r="C16" s="160">
        <f>SUM(C15:C15)</f>
        <v>0</v>
      </c>
      <c r="D16" s="157"/>
      <c r="E16" s="160">
        <f>SUM(E15:E15)</f>
        <v>0</v>
      </c>
      <c r="F16" s="158"/>
      <c r="G16" s="160">
        <f>SUM(G15:G15)</f>
        <v>0</v>
      </c>
      <c r="H16" s="162"/>
      <c r="I16" s="160">
        <f>SUM(I15:I15)</f>
        <v>0</v>
      </c>
      <c r="J16" s="157"/>
      <c r="K16" s="160">
        <f>SUM(K15:K15)</f>
        <v>0</v>
      </c>
      <c r="L16" s="158"/>
      <c r="M16" s="160">
        <f>SUM(M15:M15)</f>
        <v>0</v>
      </c>
      <c r="N16" s="158"/>
      <c r="O16" s="160">
        <f>SUM(O15:O15)</f>
        <v>0</v>
      </c>
      <c r="P16" s="158"/>
      <c r="Q16" s="160">
        <f>SUM(Q15:Q15)</f>
        <v>-7018771</v>
      </c>
      <c r="R16" s="157"/>
      <c r="S16" s="160">
        <f>SUM(S15:S15)</f>
        <v>0</v>
      </c>
      <c r="T16" s="157"/>
      <c r="U16" s="160">
        <f>SUM(U15:U15)</f>
        <v>0</v>
      </c>
      <c r="V16" s="150"/>
      <c r="W16" s="160">
        <f>SUM(W15:W15)</f>
        <v>0</v>
      </c>
      <c r="X16" s="157"/>
      <c r="Y16" s="160">
        <f>SUM(Y15:Y15)</f>
        <v>0</v>
      </c>
      <c r="Z16" s="158"/>
      <c r="AA16" s="160">
        <f>SUM(AA15:AA15)</f>
        <v>-7018771</v>
      </c>
      <c r="AB16" s="78"/>
      <c r="AC16" s="160">
        <f>SUM(AC15:AC15)</f>
        <v>-3754609</v>
      </c>
      <c r="AD16" s="78"/>
      <c r="AE16" s="160">
        <f>SUM(AE15:AE15)</f>
        <v>-10773380</v>
      </c>
    </row>
    <row r="17" spans="1:31" s="4" customFormat="1" ht="20.25" customHeight="1">
      <c r="A17" s="112" t="s">
        <v>113</v>
      </c>
      <c r="B17" s="112"/>
      <c r="C17" s="158"/>
      <c r="D17" s="157"/>
      <c r="E17" s="158"/>
      <c r="F17" s="158"/>
      <c r="G17" s="158"/>
      <c r="H17" s="158"/>
      <c r="I17" s="158"/>
      <c r="J17" s="157"/>
      <c r="K17" s="158"/>
      <c r="L17" s="158"/>
      <c r="M17" s="158"/>
      <c r="N17" s="158"/>
      <c r="O17" s="158"/>
      <c r="P17" s="158"/>
      <c r="Q17" s="158"/>
      <c r="R17" s="157"/>
      <c r="S17" s="158"/>
      <c r="T17" s="157"/>
      <c r="U17" s="158"/>
      <c r="V17" s="150"/>
      <c r="W17" s="158"/>
      <c r="X17" s="157"/>
      <c r="Y17" s="158"/>
      <c r="Z17" s="158"/>
      <c r="AA17" s="158"/>
      <c r="AB17" s="78"/>
      <c r="AC17" s="161"/>
      <c r="AD17" s="78"/>
      <c r="AE17" s="74"/>
    </row>
    <row r="18" spans="1:31" s="4" customFormat="1" ht="20.25" customHeight="1">
      <c r="A18" s="112" t="s">
        <v>189</v>
      </c>
      <c r="B18" s="112"/>
      <c r="C18" s="158"/>
      <c r="D18" s="157"/>
      <c r="E18" s="158"/>
      <c r="F18" s="158"/>
      <c r="G18" s="158"/>
      <c r="H18" s="158"/>
      <c r="I18" s="158"/>
      <c r="J18" s="157"/>
      <c r="K18" s="158"/>
      <c r="L18" s="158"/>
      <c r="M18" s="158"/>
      <c r="N18" s="158"/>
      <c r="O18" s="158"/>
      <c r="P18" s="158"/>
      <c r="Q18" s="158"/>
      <c r="R18" s="157"/>
      <c r="S18" s="158"/>
      <c r="T18" s="157"/>
      <c r="U18" s="158"/>
      <c r="V18" s="150"/>
      <c r="W18" s="158"/>
      <c r="X18" s="157"/>
      <c r="Y18" s="158"/>
      <c r="Z18" s="158"/>
      <c r="AA18" s="158"/>
      <c r="AB18" s="78"/>
      <c r="AC18" s="161"/>
      <c r="AD18" s="78"/>
      <c r="AE18" s="74"/>
    </row>
    <row r="19" spans="1:31" s="4" customFormat="1" ht="20.25" customHeight="1">
      <c r="A19" s="64" t="s">
        <v>184</v>
      </c>
      <c r="B19" s="64"/>
      <c r="C19" s="158"/>
      <c r="D19" s="157"/>
      <c r="E19" s="158"/>
      <c r="F19" s="158"/>
      <c r="G19" s="158"/>
      <c r="H19" s="158"/>
      <c r="I19" s="158"/>
      <c r="J19" s="157"/>
      <c r="K19" s="158"/>
      <c r="L19" s="158"/>
      <c r="M19" s="158"/>
      <c r="N19" s="158"/>
      <c r="O19" s="158"/>
      <c r="P19" s="158"/>
      <c r="Q19" s="158"/>
      <c r="R19" s="157"/>
      <c r="S19" s="158"/>
      <c r="T19" s="157"/>
      <c r="U19" s="158"/>
      <c r="V19" s="150"/>
      <c r="W19" s="158"/>
      <c r="X19" s="157"/>
      <c r="Y19" s="158"/>
      <c r="Z19" s="158"/>
      <c r="AA19" s="158"/>
      <c r="AB19" s="78"/>
      <c r="AC19" s="161"/>
      <c r="AD19" s="78"/>
      <c r="AE19" s="74"/>
    </row>
    <row r="20" spans="1:31" s="4" customFormat="1" ht="20.25" customHeight="1">
      <c r="A20" s="64" t="s">
        <v>172</v>
      </c>
      <c r="B20" s="198"/>
      <c r="C20" s="149">
        <v>0</v>
      </c>
      <c r="D20" s="154"/>
      <c r="E20" s="149">
        <v>0</v>
      </c>
      <c r="F20" s="154"/>
      <c r="G20" s="149">
        <v>0</v>
      </c>
      <c r="H20" s="149"/>
      <c r="I20" s="149">
        <v>0</v>
      </c>
      <c r="J20" s="149"/>
      <c r="K20" s="149">
        <v>0</v>
      </c>
      <c r="L20" s="149"/>
      <c r="M20" s="149">
        <v>0</v>
      </c>
      <c r="N20" s="149"/>
      <c r="O20" s="149">
        <v>0</v>
      </c>
      <c r="P20" s="149"/>
      <c r="Q20" s="149">
        <v>0</v>
      </c>
      <c r="R20" s="157"/>
      <c r="S20" s="149">
        <v>0</v>
      </c>
      <c r="T20" s="149"/>
      <c r="U20" s="149">
        <v>0</v>
      </c>
      <c r="V20" s="149"/>
      <c r="W20" s="149">
        <v>0</v>
      </c>
      <c r="X20" s="149"/>
      <c r="Y20" s="149">
        <f>SUM(S20:W20)</f>
        <v>0</v>
      </c>
      <c r="Z20" s="158"/>
      <c r="AA20" s="149">
        <f>SUM(C20:Q20)+Y20</f>
        <v>0</v>
      </c>
      <c r="AB20" s="78"/>
      <c r="AC20" s="149">
        <v>1060408</v>
      </c>
      <c r="AD20" s="78"/>
      <c r="AE20" s="149">
        <f>SUM(AA20:AC20)</f>
        <v>1060408</v>
      </c>
    </row>
    <row r="21" spans="1:31" s="4" customFormat="1" ht="20.25" customHeight="1">
      <c r="A21" s="64" t="s">
        <v>186</v>
      </c>
      <c r="B21" s="64"/>
      <c r="C21" s="149"/>
      <c r="D21" s="154"/>
      <c r="E21" s="149"/>
      <c r="F21" s="154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7"/>
      <c r="S21" s="149"/>
      <c r="T21" s="149"/>
      <c r="U21" s="149"/>
      <c r="V21" s="149"/>
      <c r="W21" s="149"/>
      <c r="X21" s="149"/>
      <c r="Y21" s="149"/>
      <c r="Z21" s="158"/>
      <c r="AA21" s="149"/>
      <c r="AB21" s="78"/>
      <c r="AC21" s="149"/>
      <c r="AD21" s="78"/>
      <c r="AE21" s="149"/>
    </row>
    <row r="22" spans="1:32" s="4" customFormat="1" ht="20.25" customHeight="1">
      <c r="A22" s="64" t="s">
        <v>187</v>
      </c>
      <c r="B22" s="64"/>
      <c r="C22" s="149">
        <v>0</v>
      </c>
      <c r="D22" s="154"/>
      <c r="E22" s="149">
        <v>0</v>
      </c>
      <c r="F22" s="154"/>
      <c r="G22" s="149">
        <v>0</v>
      </c>
      <c r="H22" s="149"/>
      <c r="I22" s="149">
        <v>0</v>
      </c>
      <c r="J22" s="149"/>
      <c r="K22" s="149">
        <v>38</v>
      </c>
      <c r="L22" s="149"/>
      <c r="M22" s="149">
        <v>0</v>
      </c>
      <c r="N22" s="149"/>
      <c r="O22" s="149">
        <v>0</v>
      </c>
      <c r="P22" s="149"/>
      <c r="Q22" s="149">
        <v>-14</v>
      </c>
      <c r="R22" s="157"/>
      <c r="S22" s="149">
        <v>232</v>
      </c>
      <c r="T22" s="149"/>
      <c r="U22" s="149">
        <v>0</v>
      </c>
      <c r="V22" s="149"/>
      <c r="W22" s="149">
        <v>70</v>
      </c>
      <c r="X22" s="149"/>
      <c r="Y22" s="149">
        <f>SUM(S22:W22)</f>
        <v>302</v>
      </c>
      <c r="Z22" s="158"/>
      <c r="AA22" s="149">
        <f>SUM(C22:Q22)+Y22</f>
        <v>326</v>
      </c>
      <c r="AB22" s="78"/>
      <c r="AC22" s="149">
        <v>-329</v>
      </c>
      <c r="AD22" s="78"/>
      <c r="AE22" s="149">
        <f>SUM(AA22:AC22)</f>
        <v>-3</v>
      </c>
      <c r="AF22" s="191"/>
    </row>
    <row r="23" spans="1:31" s="4" customFormat="1" ht="20.25" customHeight="1">
      <c r="A23" s="64" t="s">
        <v>190</v>
      </c>
      <c r="B23" s="64"/>
      <c r="C23" s="149">
        <v>0</v>
      </c>
      <c r="D23" s="154"/>
      <c r="E23" s="149">
        <v>0</v>
      </c>
      <c r="F23" s="154"/>
      <c r="G23" s="149">
        <v>0</v>
      </c>
      <c r="H23" s="149"/>
      <c r="I23" s="149">
        <v>0</v>
      </c>
      <c r="J23" s="149"/>
      <c r="K23" s="149">
        <v>3824</v>
      </c>
      <c r="L23" s="149"/>
      <c r="M23" s="149"/>
      <c r="N23" s="149"/>
      <c r="O23" s="149">
        <v>0</v>
      </c>
      <c r="P23" s="149"/>
      <c r="Q23" s="149">
        <v>0</v>
      </c>
      <c r="R23" s="157"/>
      <c r="S23" s="149">
        <v>0</v>
      </c>
      <c r="T23" s="149"/>
      <c r="U23" s="149">
        <v>0</v>
      </c>
      <c r="V23" s="149"/>
      <c r="W23" s="149">
        <v>0</v>
      </c>
      <c r="X23" s="149"/>
      <c r="Y23" s="149">
        <f>SUM(S23:W23)</f>
        <v>0</v>
      </c>
      <c r="Z23" s="158"/>
      <c r="AA23" s="149">
        <f>SUM(C23:Y23)</f>
        <v>3824</v>
      </c>
      <c r="AB23" s="78"/>
      <c r="AC23" s="149">
        <v>0</v>
      </c>
      <c r="AD23" s="78"/>
      <c r="AE23" s="149">
        <f>SUM(AA23:AC23)</f>
        <v>3824</v>
      </c>
    </row>
    <row r="24" spans="1:31" s="4" customFormat="1" ht="20.25" customHeight="1">
      <c r="A24" s="64" t="s">
        <v>176</v>
      </c>
      <c r="B24" s="64"/>
      <c r="C24" s="149">
        <v>0</v>
      </c>
      <c r="D24" s="154"/>
      <c r="E24" s="149">
        <v>0</v>
      </c>
      <c r="F24" s="154"/>
      <c r="G24" s="149">
        <v>0</v>
      </c>
      <c r="H24" s="149"/>
      <c r="I24" s="149">
        <v>0</v>
      </c>
      <c r="J24" s="149"/>
      <c r="K24" s="149">
        <v>0</v>
      </c>
      <c r="L24" s="149"/>
      <c r="M24" s="149">
        <v>0</v>
      </c>
      <c r="N24" s="149"/>
      <c r="O24" s="149">
        <v>0</v>
      </c>
      <c r="P24" s="149"/>
      <c r="Q24" s="149">
        <v>0</v>
      </c>
      <c r="R24" s="157"/>
      <c r="S24" s="149">
        <v>0</v>
      </c>
      <c r="T24" s="149"/>
      <c r="U24" s="149">
        <v>0</v>
      </c>
      <c r="V24" s="149"/>
      <c r="W24" s="149">
        <v>0</v>
      </c>
      <c r="X24" s="149"/>
      <c r="Y24" s="149">
        <f>SUM(S24:W24)</f>
        <v>0</v>
      </c>
      <c r="Z24" s="158"/>
      <c r="AA24" s="149">
        <f>SUM(C24:Q24)+Y24</f>
        <v>0</v>
      </c>
      <c r="AB24" s="78"/>
      <c r="AC24" s="149">
        <v>135505</v>
      </c>
      <c r="AD24" s="78"/>
      <c r="AE24" s="149">
        <f>SUM(AA24:AC24)</f>
        <v>135505</v>
      </c>
    </row>
    <row r="25" spans="1:31" s="4" customFormat="1" ht="20.25" customHeight="1">
      <c r="A25" s="113" t="s">
        <v>114</v>
      </c>
      <c r="B25" s="113"/>
      <c r="C25" s="156"/>
      <c r="D25" s="70"/>
      <c r="E25" s="156"/>
      <c r="F25" s="158"/>
      <c r="G25" s="156"/>
      <c r="H25" s="158"/>
      <c r="I25" s="156"/>
      <c r="J25" s="70"/>
      <c r="K25" s="156"/>
      <c r="L25" s="158"/>
      <c r="M25" s="156"/>
      <c r="N25" s="158"/>
      <c r="O25" s="156"/>
      <c r="P25" s="158"/>
      <c r="Q25" s="156"/>
      <c r="R25" s="70"/>
      <c r="S25" s="156"/>
      <c r="T25" s="70"/>
      <c r="U25" s="156"/>
      <c r="V25" s="66"/>
      <c r="W25" s="156"/>
      <c r="X25" s="70"/>
      <c r="Y25" s="156"/>
      <c r="Z25" s="70"/>
      <c r="AA25" s="156"/>
      <c r="AB25" s="70"/>
      <c r="AC25" s="159"/>
      <c r="AD25" s="70"/>
      <c r="AE25" s="159"/>
    </row>
    <row r="26" spans="1:31" s="4" customFormat="1" ht="20.25" customHeight="1">
      <c r="A26" s="113" t="s">
        <v>189</v>
      </c>
      <c r="B26" s="113"/>
      <c r="C26" s="160">
        <f>SUM(C22:C24)</f>
        <v>0</v>
      </c>
      <c r="D26" s="157"/>
      <c r="E26" s="160">
        <f>SUM(E22:E24)</f>
        <v>0</v>
      </c>
      <c r="F26" s="158"/>
      <c r="G26" s="160">
        <f>SUM(G22:G24)</f>
        <v>0</v>
      </c>
      <c r="H26" s="162"/>
      <c r="I26" s="160">
        <f>SUM(I22:I24)</f>
        <v>0</v>
      </c>
      <c r="J26" s="157"/>
      <c r="K26" s="160">
        <f>SUM(K22:K24)</f>
        <v>3862</v>
      </c>
      <c r="L26" s="158"/>
      <c r="M26" s="160">
        <f>SUM(M22:M24)</f>
        <v>0</v>
      </c>
      <c r="N26" s="158"/>
      <c r="O26" s="160">
        <f>SUM(O22:O24)</f>
        <v>0</v>
      </c>
      <c r="P26" s="158"/>
      <c r="Q26" s="160">
        <f>SUM(Q22:Q24)</f>
        <v>-14</v>
      </c>
      <c r="R26" s="157"/>
      <c r="S26" s="160">
        <f>SUM(S22:S24)</f>
        <v>232</v>
      </c>
      <c r="T26" s="157"/>
      <c r="U26" s="160">
        <f>SUM(U22:U24)</f>
        <v>0</v>
      </c>
      <c r="V26" s="150"/>
      <c r="W26" s="160">
        <f>SUM(W22:W24)</f>
        <v>70</v>
      </c>
      <c r="X26" s="157"/>
      <c r="Y26" s="160">
        <f>SUM(Y22:Y24)</f>
        <v>302</v>
      </c>
      <c r="Z26" s="158"/>
      <c r="AA26" s="160">
        <f>SUM(AA22:AA24)</f>
        <v>4150</v>
      </c>
      <c r="AB26" s="78"/>
      <c r="AC26" s="160">
        <f>SUM(AC20:AC24)</f>
        <v>1195584</v>
      </c>
      <c r="AD26" s="78"/>
      <c r="AE26" s="160">
        <f>SUM(AE20:AE24)</f>
        <v>1199734</v>
      </c>
    </row>
    <row r="27" spans="1:31" s="4" customFormat="1" ht="20.25" customHeight="1">
      <c r="A27" s="71" t="s">
        <v>115</v>
      </c>
      <c r="B27" s="71"/>
      <c r="C27" s="158"/>
      <c r="D27" s="70"/>
      <c r="E27" s="158"/>
      <c r="F27" s="158"/>
      <c r="G27" s="158"/>
      <c r="H27" s="158"/>
      <c r="I27" s="158"/>
      <c r="J27" s="70"/>
      <c r="K27" s="158"/>
      <c r="L27" s="158"/>
      <c r="M27" s="158"/>
      <c r="N27" s="158"/>
      <c r="O27" s="158"/>
      <c r="P27" s="158"/>
      <c r="Q27" s="158"/>
      <c r="R27" s="70"/>
      <c r="S27" s="158"/>
      <c r="T27" s="70"/>
      <c r="U27" s="158"/>
      <c r="V27" s="66"/>
      <c r="W27" s="158"/>
      <c r="X27" s="70"/>
      <c r="Y27" s="158"/>
      <c r="Z27" s="70"/>
      <c r="AA27" s="158"/>
      <c r="AB27" s="70"/>
      <c r="AC27" s="74"/>
      <c r="AD27" s="70"/>
      <c r="AE27" s="74"/>
    </row>
    <row r="28" spans="1:31" s="4" customFormat="1" ht="20.25" customHeight="1">
      <c r="A28" s="71" t="s">
        <v>110</v>
      </c>
      <c r="B28" s="71"/>
      <c r="C28" s="160">
        <f>SUM(C16,C26)</f>
        <v>0</v>
      </c>
      <c r="D28" s="70"/>
      <c r="E28" s="160">
        <f>SUM(E16,E26)</f>
        <v>0</v>
      </c>
      <c r="F28" s="158"/>
      <c r="G28" s="160">
        <f>SUM(G16,G26)</f>
        <v>0</v>
      </c>
      <c r="H28" s="162"/>
      <c r="I28" s="160">
        <f>SUM(I16,I26)</f>
        <v>0</v>
      </c>
      <c r="J28" s="70"/>
      <c r="K28" s="160">
        <f>SUM(K16,K26)</f>
        <v>3862</v>
      </c>
      <c r="L28" s="158"/>
      <c r="M28" s="160">
        <f>SUM(M16,M26)</f>
        <v>0</v>
      </c>
      <c r="N28" s="158"/>
      <c r="O28" s="160">
        <f>SUM(O16,O26)</f>
        <v>0</v>
      </c>
      <c r="P28" s="158"/>
      <c r="Q28" s="160">
        <f>SUM(Q16,Q26)</f>
        <v>-7018785</v>
      </c>
      <c r="R28" s="70"/>
      <c r="S28" s="160">
        <f>SUM(S16,S26)</f>
        <v>232</v>
      </c>
      <c r="T28" s="70"/>
      <c r="U28" s="160">
        <f>SUM(U16,U26)</f>
        <v>0</v>
      </c>
      <c r="V28" s="66"/>
      <c r="W28" s="160">
        <f>SUM(W16,W26)</f>
        <v>70</v>
      </c>
      <c r="X28" s="70"/>
      <c r="Y28" s="160">
        <f>SUM(Y16,Y26)</f>
        <v>302</v>
      </c>
      <c r="Z28" s="70"/>
      <c r="AA28" s="160">
        <f>SUM(AA16,AA26)</f>
        <v>-7014621</v>
      </c>
      <c r="AB28" s="70"/>
      <c r="AC28" s="160">
        <f>SUM(AC16,AC26)</f>
        <v>-2559025</v>
      </c>
      <c r="AD28" s="70"/>
      <c r="AE28" s="160">
        <f>SUM(AE16,AE26)</f>
        <v>-9573646</v>
      </c>
    </row>
    <row r="29" spans="1:31" s="4" customFormat="1" ht="20.25" customHeight="1">
      <c r="A29" s="71" t="s">
        <v>126</v>
      </c>
      <c r="B29" s="71"/>
      <c r="C29" s="158"/>
      <c r="D29" s="70"/>
      <c r="E29" s="158"/>
      <c r="F29" s="158"/>
      <c r="G29" s="158"/>
      <c r="H29" s="158"/>
      <c r="I29" s="158"/>
      <c r="J29" s="70"/>
      <c r="K29" s="158"/>
      <c r="L29" s="158"/>
      <c r="M29" s="158"/>
      <c r="N29" s="158"/>
      <c r="O29" s="158"/>
      <c r="P29" s="158"/>
      <c r="Q29" s="158"/>
      <c r="R29" s="70"/>
      <c r="S29" s="158"/>
      <c r="T29" s="70"/>
      <c r="U29" s="158"/>
      <c r="V29" s="66"/>
      <c r="W29" s="158"/>
      <c r="X29" s="70"/>
      <c r="Y29" s="158"/>
      <c r="Z29" s="70"/>
      <c r="AA29" s="158"/>
      <c r="AB29" s="70"/>
      <c r="AC29" s="74"/>
      <c r="AD29" s="70"/>
      <c r="AE29" s="74"/>
    </row>
    <row r="30" spans="1:31" s="68" customFormat="1" ht="20.25" customHeight="1">
      <c r="A30" s="64" t="s">
        <v>116</v>
      </c>
      <c r="B30" s="64"/>
      <c r="C30" s="149">
        <v>0</v>
      </c>
      <c r="D30" s="154"/>
      <c r="E30" s="149">
        <v>0</v>
      </c>
      <c r="F30" s="154"/>
      <c r="G30" s="149">
        <v>0</v>
      </c>
      <c r="H30" s="149"/>
      <c r="I30" s="149">
        <v>0</v>
      </c>
      <c r="J30" s="149"/>
      <c r="K30" s="149">
        <v>0</v>
      </c>
      <c r="L30" s="149"/>
      <c r="M30" s="149">
        <v>0</v>
      </c>
      <c r="N30" s="149"/>
      <c r="O30" s="149">
        <v>0</v>
      </c>
      <c r="P30" s="149"/>
      <c r="Q30" s="149">
        <v>14702819</v>
      </c>
      <c r="R30" s="149"/>
      <c r="S30" s="149">
        <v>0</v>
      </c>
      <c r="T30" s="149"/>
      <c r="U30" s="149">
        <v>0</v>
      </c>
      <c r="V30" s="149"/>
      <c r="W30" s="149">
        <v>0</v>
      </c>
      <c r="X30" s="149"/>
      <c r="Y30" s="149">
        <f>SUM(S30:W30)</f>
        <v>0</v>
      </c>
      <c r="Z30" s="149"/>
      <c r="AA30" s="149">
        <f>SUM(C30:Y30)</f>
        <v>14702819</v>
      </c>
      <c r="AB30" s="149"/>
      <c r="AC30" s="149">
        <v>5982965</v>
      </c>
      <c r="AD30" s="149"/>
      <c r="AE30" s="149">
        <f>SUM(AA30:AC30)</f>
        <v>20685784</v>
      </c>
    </row>
    <row r="31" spans="1:31" s="68" customFormat="1" ht="20.25" customHeight="1">
      <c r="A31" s="64" t="s">
        <v>117</v>
      </c>
      <c r="B31" s="6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2"/>
      <c r="R31" s="65"/>
      <c r="S31" s="154"/>
      <c r="T31" s="154"/>
      <c r="U31" s="154"/>
      <c r="V31" s="148"/>
      <c r="W31" s="154"/>
      <c r="X31" s="154"/>
      <c r="Y31" s="154"/>
      <c r="Z31" s="65"/>
      <c r="AA31" s="149"/>
      <c r="AB31" s="65"/>
      <c r="AC31" s="149"/>
      <c r="AD31" s="65"/>
      <c r="AE31" s="149"/>
    </row>
    <row r="32" spans="1:31" s="68" customFormat="1" ht="20.25" customHeight="1">
      <c r="A32" s="64" t="s">
        <v>307</v>
      </c>
      <c r="B32" s="6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2"/>
      <c r="R32" s="65"/>
      <c r="S32" s="154"/>
      <c r="T32" s="154"/>
      <c r="U32" s="154"/>
      <c r="V32" s="148"/>
      <c r="W32" s="154"/>
      <c r="X32" s="154"/>
      <c r="Y32" s="154"/>
      <c r="Z32" s="65"/>
      <c r="AA32" s="149"/>
      <c r="AB32" s="65"/>
      <c r="AC32" s="149"/>
      <c r="AD32" s="65"/>
      <c r="AE32" s="149"/>
    </row>
    <row r="33" spans="1:31" s="68" customFormat="1" ht="20.25" customHeight="1">
      <c r="A33" s="64" t="s">
        <v>241</v>
      </c>
      <c r="B33" s="64"/>
      <c r="C33" s="149">
        <v>0</v>
      </c>
      <c r="D33" s="154"/>
      <c r="E33" s="149">
        <v>0</v>
      </c>
      <c r="F33" s="154"/>
      <c r="G33" s="149">
        <v>0</v>
      </c>
      <c r="H33" s="149"/>
      <c r="I33" s="149">
        <v>0</v>
      </c>
      <c r="J33" s="154"/>
      <c r="K33" s="149">
        <v>0</v>
      </c>
      <c r="L33" s="154"/>
      <c r="M33" s="149">
        <v>0</v>
      </c>
      <c r="N33" s="154"/>
      <c r="O33" s="149">
        <v>0</v>
      </c>
      <c r="P33" s="154"/>
      <c r="Q33" s="152">
        <v>1172578</v>
      </c>
      <c r="R33" s="65"/>
      <c r="S33" s="149">
        <v>0</v>
      </c>
      <c r="T33" s="149"/>
      <c r="U33" s="149">
        <v>0</v>
      </c>
      <c r="V33" s="149"/>
      <c r="W33" s="149">
        <v>0</v>
      </c>
      <c r="X33" s="149"/>
      <c r="Y33" s="149">
        <f>SUM(S33:W33)</f>
        <v>0</v>
      </c>
      <c r="Z33" s="65"/>
      <c r="AA33" s="149">
        <f>SUM(C33:Y33)</f>
        <v>1172578</v>
      </c>
      <c r="AB33" s="65"/>
      <c r="AC33" s="149">
        <v>-4044</v>
      </c>
      <c r="AD33" s="65"/>
      <c r="AE33" s="149">
        <f>SUM(AA33:AC33)</f>
        <v>1168534</v>
      </c>
    </row>
    <row r="34" spans="1:31" s="68" customFormat="1" ht="20.25" customHeight="1">
      <c r="A34" s="64" t="s">
        <v>145</v>
      </c>
      <c r="B34" s="64"/>
      <c r="C34" s="155">
        <v>0</v>
      </c>
      <c r="D34" s="154"/>
      <c r="E34" s="155">
        <v>0</v>
      </c>
      <c r="F34" s="154"/>
      <c r="G34" s="155">
        <v>0</v>
      </c>
      <c r="H34" s="149"/>
      <c r="I34" s="155">
        <v>0</v>
      </c>
      <c r="J34" s="154"/>
      <c r="K34" s="155">
        <v>0</v>
      </c>
      <c r="L34" s="154"/>
      <c r="M34" s="155">
        <v>0</v>
      </c>
      <c r="N34" s="154"/>
      <c r="O34" s="155">
        <v>0</v>
      </c>
      <c r="P34" s="154"/>
      <c r="Q34" s="155">
        <v>0</v>
      </c>
      <c r="R34" s="154"/>
      <c r="S34" s="155">
        <v>6457730</v>
      </c>
      <c r="T34" s="154"/>
      <c r="U34" s="164">
        <v>251533</v>
      </c>
      <c r="V34" s="122"/>
      <c r="W34" s="164">
        <v>1762969</v>
      </c>
      <c r="X34" s="65"/>
      <c r="Y34" s="155">
        <f>SUM(S34:W34)</f>
        <v>8472232</v>
      </c>
      <c r="Z34" s="65"/>
      <c r="AA34" s="155">
        <f>SUM(C34:Q34)+Y34</f>
        <v>8472232</v>
      </c>
      <c r="AB34" s="65"/>
      <c r="AC34" s="165">
        <v>-771444</v>
      </c>
      <c r="AD34" s="65"/>
      <c r="AE34" s="189">
        <f>SUM(AA34:AC34)</f>
        <v>7700788</v>
      </c>
    </row>
    <row r="35" spans="1:33" s="4" customFormat="1" ht="20.25" customHeight="1">
      <c r="A35" s="71" t="s">
        <v>127</v>
      </c>
      <c r="B35" s="71"/>
      <c r="C35" s="162">
        <f>SUM(C29:C34)</f>
        <v>0</v>
      </c>
      <c r="D35" s="158"/>
      <c r="E35" s="162">
        <f>SUM(E29:E34)</f>
        <v>0</v>
      </c>
      <c r="F35" s="158"/>
      <c r="G35" s="162">
        <f>SUM(G29:G34)</f>
        <v>0</v>
      </c>
      <c r="H35" s="162"/>
      <c r="I35" s="162">
        <f>SUM(I29:I34)</f>
        <v>0</v>
      </c>
      <c r="J35" s="158"/>
      <c r="K35" s="162">
        <f>SUM(K29:K34)</f>
        <v>0</v>
      </c>
      <c r="L35" s="158"/>
      <c r="M35" s="162">
        <f>SUM(M29:M34)</f>
        <v>0</v>
      </c>
      <c r="N35" s="158"/>
      <c r="O35" s="162">
        <f>SUM(O29:O34)</f>
        <v>0</v>
      </c>
      <c r="P35" s="158"/>
      <c r="Q35" s="162">
        <f>SUM(Q29:Q34)</f>
        <v>15875397</v>
      </c>
      <c r="R35" s="72"/>
      <c r="S35" s="162">
        <f>SUM(S29:S34)</f>
        <v>6457730</v>
      </c>
      <c r="T35" s="158"/>
      <c r="U35" s="162">
        <f>SUM(U29:U34)</f>
        <v>251533</v>
      </c>
      <c r="V35" s="80"/>
      <c r="W35" s="162">
        <f>SUM(W29:W34)</f>
        <v>1762969</v>
      </c>
      <c r="X35" s="72"/>
      <c r="Y35" s="162">
        <f>SUM(Y29:Y34)</f>
        <v>8472232</v>
      </c>
      <c r="Z35" s="72"/>
      <c r="AA35" s="162">
        <f>SUM(C35:Q35)+Y35</f>
        <v>24347629</v>
      </c>
      <c r="AB35" s="72"/>
      <c r="AC35" s="162">
        <f>SUM(AC29:AC34)</f>
        <v>5207477</v>
      </c>
      <c r="AD35" s="72"/>
      <c r="AE35" s="162">
        <f>SUM(AE29:AE34)</f>
        <v>29555106</v>
      </c>
      <c r="AF35" s="166"/>
      <c r="AG35" s="167"/>
    </row>
    <row r="36" spans="1:33" s="68" customFormat="1" ht="20.25" customHeight="1">
      <c r="A36" s="64" t="s">
        <v>128</v>
      </c>
      <c r="B36" s="64"/>
      <c r="C36" s="168">
        <v>0</v>
      </c>
      <c r="D36" s="154"/>
      <c r="E36" s="168">
        <v>0</v>
      </c>
      <c r="F36" s="154"/>
      <c r="G36" s="168">
        <v>0</v>
      </c>
      <c r="H36" s="149"/>
      <c r="I36" s="168">
        <v>0</v>
      </c>
      <c r="J36" s="154"/>
      <c r="K36" s="168">
        <v>0</v>
      </c>
      <c r="L36" s="154"/>
      <c r="M36" s="168">
        <v>0</v>
      </c>
      <c r="N36" s="154"/>
      <c r="O36" s="168">
        <v>0</v>
      </c>
      <c r="P36" s="154"/>
      <c r="Q36" s="168">
        <v>6868</v>
      </c>
      <c r="R36" s="81"/>
      <c r="S36" s="168">
        <f>-Q36</f>
        <v>-6868</v>
      </c>
      <c r="T36" s="154"/>
      <c r="U36" s="168">
        <v>0</v>
      </c>
      <c r="V36" s="115"/>
      <c r="W36" s="168">
        <v>0</v>
      </c>
      <c r="X36" s="81"/>
      <c r="Y36" s="168">
        <f>SUM(S36:W36)</f>
        <v>-6868</v>
      </c>
      <c r="Z36" s="81"/>
      <c r="AA36" s="168">
        <v>0</v>
      </c>
      <c r="AB36" s="81"/>
      <c r="AC36" s="168">
        <v>0</v>
      </c>
      <c r="AD36" s="81"/>
      <c r="AE36" s="168">
        <v>0</v>
      </c>
      <c r="AF36" s="166"/>
      <c r="AG36" s="169"/>
    </row>
    <row r="37" spans="1:32" s="62" customFormat="1" ht="22.5" thickBot="1">
      <c r="A37" s="111" t="s">
        <v>203</v>
      </c>
      <c r="B37" s="111"/>
      <c r="C37" s="73">
        <f>C11+C35+C28+C36</f>
        <v>7742942</v>
      </c>
      <c r="D37" s="79"/>
      <c r="E37" s="73">
        <f>E11+E35+E28+E36</f>
        <v>-1135146</v>
      </c>
      <c r="F37" s="79"/>
      <c r="G37" s="73">
        <f>G11+G35+G28+G36</f>
        <v>36462883</v>
      </c>
      <c r="H37" s="79"/>
      <c r="I37" s="73">
        <f>I11+I35+I28+I36</f>
        <v>3470021</v>
      </c>
      <c r="J37" s="79"/>
      <c r="K37" s="73">
        <f>K11+K35+K28+K36</f>
        <v>4001573</v>
      </c>
      <c r="L37" s="79"/>
      <c r="M37" s="73">
        <f>M11+M35+M28+M36</f>
        <v>-5159</v>
      </c>
      <c r="N37" s="79"/>
      <c r="O37" s="73">
        <f>O11+O35+O28+O36</f>
        <v>820666</v>
      </c>
      <c r="P37" s="79"/>
      <c r="Q37" s="73">
        <f>Q11+Q35+Q28+Q36</f>
        <v>74782483</v>
      </c>
      <c r="R37" s="79"/>
      <c r="S37" s="73">
        <f>S11+S35+S28+S36</f>
        <v>13723199</v>
      </c>
      <c r="T37" s="79"/>
      <c r="U37" s="73">
        <f>U11+U35+U28+U36</f>
        <v>-2894310</v>
      </c>
      <c r="V37" s="79"/>
      <c r="W37" s="73">
        <f>W11+W35+W28+W36</f>
        <v>-3271469</v>
      </c>
      <c r="X37" s="79"/>
      <c r="Y37" s="73">
        <f>Y11+Y35+Y28+Y36</f>
        <v>7557420</v>
      </c>
      <c r="Z37" s="79"/>
      <c r="AA37" s="73">
        <f>AA11+AA35+AA28</f>
        <v>133697683</v>
      </c>
      <c r="AB37" s="79"/>
      <c r="AC37" s="73">
        <f>AC11+AC35+AC28+AC36</f>
        <v>60008727</v>
      </c>
      <c r="AD37" s="79"/>
      <c r="AE37" s="73">
        <f>AE11+AE35+AE28+AE36</f>
        <v>193706410</v>
      </c>
      <c r="AF37" s="166"/>
    </row>
    <row r="38" spans="5:23" ht="21" customHeight="1" thickTop="1"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</row>
  </sheetData>
  <sheetProtection/>
  <mergeCells count="2">
    <mergeCell ref="C4:AE4"/>
    <mergeCell ref="S5:Y5"/>
  </mergeCells>
  <printOptions/>
  <pageMargins left="0.7" right="0.5" top="0.48" bottom="0.5" header="0.5" footer="0.5"/>
  <pageSetup firstPageNumber="15" useFirstPageNumber="1" fitToHeight="1" fitToWidth="1" horizontalDpi="600" verticalDpi="600" orientation="landscape" paperSize="9" scale="59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21" customHeight="1"/>
  <cols>
    <col min="1" max="1" width="68.140625" style="49" customWidth="1"/>
    <col min="2" max="2" width="10.00390625" style="49" customWidth="1"/>
    <col min="3" max="3" width="11.8515625" style="49" customWidth="1"/>
    <col min="4" max="4" width="1.1484375" style="49" customWidth="1"/>
    <col min="5" max="5" width="11.8515625" style="49" customWidth="1"/>
    <col min="6" max="6" width="1.1484375" style="49" customWidth="1"/>
    <col min="7" max="7" width="12.28125" style="49" customWidth="1"/>
    <col min="8" max="8" width="1.1484375" style="49" customWidth="1"/>
    <col min="9" max="9" width="12.28125" style="49" customWidth="1"/>
    <col min="10" max="10" width="1.1484375" style="49" customWidth="1"/>
    <col min="11" max="11" width="13.7109375" style="49" customWidth="1"/>
    <col min="12" max="12" width="1.1484375" style="49" customWidth="1"/>
    <col min="13" max="13" width="15.7109375" style="49" customWidth="1"/>
    <col min="14" max="14" width="1.1484375" style="49" customWidth="1"/>
    <col min="15" max="15" width="11.8515625" style="49" customWidth="1"/>
    <col min="16" max="16" width="1.1484375" style="49" customWidth="1"/>
    <col min="17" max="17" width="11.8515625" style="49" customWidth="1"/>
    <col min="18" max="18" width="1.1484375" style="49" customWidth="1"/>
    <col min="19" max="19" width="11.8515625" style="49" customWidth="1"/>
    <col min="20" max="20" width="1.1484375" style="49" customWidth="1"/>
    <col min="21" max="21" width="20.140625" style="49" bestFit="1" customWidth="1"/>
    <col min="22" max="22" width="1.1484375" style="49" customWidth="1"/>
    <col min="23" max="23" width="14.28125" style="49" bestFit="1" customWidth="1"/>
    <col min="24" max="24" width="1.1484375" style="49" customWidth="1"/>
    <col min="25" max="25" width="13.7109375" style="49" customWidth="1"/>
    <col min="26" max="26" width="1.1484375" style="49" customWidth="1"/>
    <col min="27" max="27" width="11.57421875" style="49" customWidth="1"/>
    <col min="28" max="28" width="1.1484375" style="49" customWidth="1"/>
    <col min="29" max="29" width="11.7109375" style="49" customWidth="1"/>
    <col min="30" max="30" width="1.421875" style="49" customWidth="1"/>
    <col min="31" max="31" width="14.57421875" style="49" bestFit="1" customWidth="1"/>
    <col min="32" max="32" width="1.1484375" style="49" customWidth="1"/>
    <col min="33" max="33" width="12.28125" style="49" customWidth="1"/>
    <col min="34" max="34" width="1.1484375" style="49" customWidth="1"/>
    <col min="35" max="35" width="12.28125" style="49" customWidth="1"/>
    <col min="36" max="36" width="12.140625" style="49" customWidth="1"/>
    <col min="37" max="37" width="9.28125" style="49" bestFit="1" customWidth="1"/>
    <col min="38" max="16384" width="9.00390625" style="49" customWidth="1"/>
  </cols>
  <sheetData>
    <row r="1" spans="1:34" ht="21" customHeight="1">
      <c r="A1" s="46" t="s">
        <v>41</v>
      </c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7"/>
      <c r="T1" s="48"/>
      <c r="U1" s="47"/>
      <c r="V1" s="48"/>
      <c r="W1" s="47"/>
      <c r="X1" s="47"/>
      <c r="Y1" s="47"/>
      <c r="Z1" s="47"/>
      <c r="AA1" s="47"/>
      <c r="AB1" s="47"/>
      <c r="AC1" s="47"/>
      <c r="AD1" s="47"/>
      <c r="AE1" s="48"/>
      <c r="AF1" s="48"/>
      <c r="AG1" s="47"/>
      <c r="AH1" s="48"/>
    </row>
    <row r="2" spans="1:34" ht="25.5">
      <c r="A2" s="46" t="s">
        <v>99</v>
      </c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T2" s="48"/>
      <c r="U2" s="47"/>
      <c r="V2" s="48"/>
      <c r="W2" s="47"/>
      <c r="X2" s="47"/>
      <c r="Y2" s="47"/>
      <c r="Z2" s="47"/>
      <c r="AA2" s="47"/>
      <c r="AB2" s="47"/>
      <c r="AC2" s="47"/>
      <c r="AD2" s="47"/>
      <c r="AE2" s="48"/>
      <c r="AF2" s="48"/>
      <c r="AG2" s="47"/>
      <c r="AH2" s="48"/>
    </row>
    <row r="3" spans="1:35" ht="21" customHeight="1">
      <c r="A3" s="46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53" t="s">
        <v>91</v>
      </c>
    </row>
    <row r="4" spans="1:35" ht="23.25">
      <c r="A4" s="46"/>
      <c r="B4" s="46"/>
      <c r="C4" s="237" t="s">
        <v>42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</row>
    <row r="5" spans="1:35" ht="21.75">
      <c r="A5" s="144"/>
      <c r="B5" s="144"/>
      <c r="C5" s="145"/>
      <c r="D5" s="145"/>
      <c r="E5" s="145"/>
      <c r="F5" s="145"/>
      <c r="G5" s="145"/>
      <c r="H5" s="145"/>
      <c r="I5" s="145"/>
      <c r="J5" s="145"/>
      <c r="K5" s="55" t="s">
        <v>174</v>
      </c>
      <c r="L5" s="145"/>
      <c r="M5" s="105"/>
      <c r="N5" s="145"/>
      <c r="O5" s="145"/>
      <c r="P5" s="145"/>
      <c r="Q5" s="62"/>
      <c r="R5" s="145"/>
      <c r="S5" s="238" t="s">
        <v>98</v>
      </c>
      <c r="T5" s="238"/>
      <c r="U5" s="238"/>
      <c r="V5" s="238"/>
      <c r="W5" s="238"/>
      <c r="X5" s="238"/>
      <c r="Y5" s="238"/>
      <c r="Z5" s="145"/>
      <c r="AA5" s="145"/>
      <c r="AB5" s="145"/>
      <c r="AC5" s="145"/>
      <c r="AD5" s="145"/>
      <c r="AE5" s="145"/>
      <c r="AF5" s="145"/>
      <c r="AG5" s="145"/>
      <c r="AH5" s="145"/>
      <c r="AI5" s="145"/>
    </row>
    <row r="6" spans="1:35" ht="21.75">
      <c r="A6" s="146"/>
      <c r="B6" s="146"/>
      <c r="C6" s="54"/>
      <c r="D6" s="3"/>
      <c r="E6" s="3"/>
      <c r="F6" s="3"/>
      <c r="G6" s="55"/>
      <c r="H6" s="55"/>
      <c r="I6" s="55"/>
      <c r="J6" s="55"/>
      <c r="K6" s="55" t="s">
        <v>36</v>
      </c>
      <c r="L6" s="55"/>
      <c r="M6" s="105" t="s">
        <v>37</v>
      </c>
      <c r="N6" s="55"/>
      <c r="O6" s="55"/>
      <c r="P6" s="55"/>
      <c r="Q6" s="55"/>
      <c r="R6" s="55"/>
      <c r="S6" s="22"/>
      <c r="T6" s="55"/>
      <c r="U6" s="55" t="s">
        <v>36</v>
      </c>
      <c r="V6" s="55"/>
      <c r="W6" s="55" t="s">
        <v>231</v>
      </c>
      <c r="X6" s="55"/>
      <c r="Y6" s="54" t="s">
        <v>100</v>
      </c>
      <c r="Z6" s="56"/>
      <c r="AA6" s="21"/>
      <c r="AB6" s="56"/>
      <c r="AC6" s="21"/>
      <c r="AD6" s="56"/>
      <c r="AE6" s="21"/>
      <c r="AF6" s="55"/>
      <c r="AG6" s="55"/>
      <c r="AH6" s="22"/>
      <c r="AI6" s="20"/>
    </row>
    <row r="7" spans="1:35" ht="21" customHeight="1">
      <c r="A7" s="146"/>
      <c r="B7" s="146"/>
      <c r="C7" s="54" t="s">
        <v>17</v>
      </c>
      <c r="D7" s="3"/>
      <c r="E7" s="3"/>
      <c r="F7" s="3"/>
      <c r="G7" s="55"/>
      <c r="H7" s="55"/>
      <c r="I7" s="55"/>
      <c r="J7" s="55"/>
      <c r="K7" s="55" t="s">
        <v>102</v>
      </c>
      <c r="L7" s="55"/>
      <c r="M7" s="105" t="s">
        <v>131</v>
      </c>
      <c r="N7" s="55"/>
      <c r="O7" s="55"/>
      <c r="P7" s="55"/>
      <c r="Q7" s="1" t="s">
        <v>47</v>
      </c>
      <c r="R7" s="55"/>
      <c r="S7" s="22" t="s">
        <v>71</v>
      </c>
      <c r="T7" s="55"/>
      <c r="U7" s="22" t="s">
        <v>72</v>
      </c>
      <c r="V7" s="55"/>
      <c r="W7" s="55" t="s">
        <v>232</v>
      </c>
      <c r="X7" s="55"/>
      <c r="Y7" s="54" t="s">
        <v>101</v>
      </c>
      <c r="Z7" s="56"/>
      <c r="AA7" s="116"/>
      <c r="AB7" s="116"/>
      <c r="AC7" s="116" t="s">
        <v>245</v>
      </c>
      <c r="AD7" s="56"/>
      <c r="AE7" s="21" t="s">
        <v>62</v>
      </c>
      <c r="AF7" s="55"/>
      <c r="AG7" s="55" t="s">
        <v>102</v>
      </c>
      <c r="AH7" s="22"/>
      <c r="AI7" s="20"/>
    </row>
    <row r="8" spans="1:35" ht="21.75">
      <c r="A8" s="146"/>
      <c r="B8" s="146"/>
      <c r="C8" s="57" t="s">
        <v>54</v>
      </c>
      <c r="D8" s="55"/>
      <c r="E8" s="55" t="s">
        <v>65</v>
      </c>
      <c r="F8" s="55"/>
      <c r="G8" s="55" t="s">
        <v>24</v>
      </c>
      <c r="H8" s="55"/>
      <c r="I8" s="55"/>
      <c r="J8" s="55"/>
      <c r="K8" s="55" t="s">
        <v>175</v>
      </c>
      <c r="L8" s="55"/>
      <c r="M8" s="55" t="s">
        <v>132</v>
      </c>
      <c r="N8" s="55"/>
      <c r="O8" s="55" t="s">
        <v>73</v>
      </c>
      <c r="P8" s="55"/>
      <c r="Q8" s="55" t="s">
        <v>31</v>
      </c>
      <c r="R8" s="55"/>
      <c r="S8" s="22" t="s">
        <v>50</v>
      </c>
      <c r="T8" s="55"/>
      <c r="U8" s="221" t="s">
        <v>291</v>
      </c>
      <c r="V8" s="55"/>
      <c r="W8" s="55" t="s">
        <v>233</v>
      </c>
      <c r="X8" s="55"/>
      <c r="Y8" s="55" t="s">
        <v>103</v>
      </c>
      <c r="Z8" s="55"/>
      <c r="AA8" s="55"/>
      <c r="AB8" s="55"/>
      <c r="AC8" s="55" t="s">
        <v>246</v>
      </c>
      <c r="AD8" s="55"/>
      <c r="AE8" s="22" t="s">
        <v>25</v>
      </c>
      <c r="AF8" s="55"/>
      <c r="AG8" s="55" t="s">
        <v>104</v>
      </c>
      <c r="AH8" s="22"/>
      <c r="AI8" s="55" t="s">
        <v>62</v>
      </c>
    </row>
    <row r="9" spans="1:35" ht="21" customHeight="1">
      <c r="A9" s="147"/>
      <c r="B9" s="181" t="s">
        <v>1</v>
      </c>
      <c r="C9" s="58" t="s">
        <v>105</v>
      </c>
      <c r="D9" s="55"/>
      <c r="E9" s="59" t="s">
        <v>106</v>
      </c>
      <c r="F9" s="55"/>
      <c r="G9" s="59" t="s">
        <v>70</v>
      </c>
      <c r="H9" s="55"/>
      <c r="I9" s="31" t="s">
        <v>129</v>
      </c>
      <c r="J9" s="55"/>
      <c r="K9" s="59" t="s">
        <v>188</v>
      </c>
      <c r="L9" s="55"/>
      <c r="M9" s="188" t="s">
        <v>133</v>
      </c>
      <c r="N9" s="55"/>
      <c r="O9" s="59" t="s">
        <v>63</v>
      </c>
      <c r="P9" s="55"/>
      <c r="Q9" s="59" t="s">
        <v>51</v>
      </c>
      <c r="R9" s="55"/>
      <c r="S9" s="23" t="s">
        <v>0</v>
      </c>
      <c r="T9" s="55"/>
      <c r="U9" s="31" t="s">
        <v>95</v>
      </c>
      <c r="V9" s="55"/>
      <c r="W9" s="59" t="s">
        <v>234</v>
      </c>
      <c r="X9" s="55"/>
      <c r="Y9" s="59" t="s">
        <v>16</v>
      </c>
      <c r="Z9" s="55"/>
      <c r="AA9" s="59" t="s">
        <v>100</v>
      </c>
      <c r="AB9" s="55"/>
      <c r="AC9" s="59" t="s">
        <v>247</v>
      </c>
      <c r="AD9" s="55"/>
      <c r="AE9" s="222" t="s">
        <v>306</v>
      </c>
      <c r="AF9" s="55"/>
      <c r="AG9" s="59" t="s">
        <v>107</v>
      </c>
      <c r="AH9" s="22"/>
      <c r="AI9" s="59" t="s">
        <v>25</v>
      </c>
    </row>
    <row r="10" spans="1:2" ht="21" customHeight="1">
      <c r="A10" s="111" t="s">
        <v>210</v>
      </c>
      <c r="B10" s="111"/>
    </row>
    <row r="11" spans="1:35" ht="21" customHeight="1">
      <c r="A11" s="111" t="s">
        <v>211</v>
      </c>
      <c r="B11" s="111"/>
      <c r="C11" s="26">
        <v>7742942</v>
      </c>
      <c r="D11" s="26"/>
      <c r="E11" s="26">
        <v>-1135146</v>
      </c>
      <c r="F11" s="26"/>
      <c r="G11" s="26">
        <v>36462883</v>
      </c>
      <c r="H11" s="26"/>
      <c r="I11" s="26">
        <v>3470021</v>
      </c>
      <c r="J11" s="26"/>
      <c r="K11" s="26">
        <v>4001573</v>
      </c>
      <c r="L11" s="26"/>
      <c r="M11" s="26">
        <v>-5159</v>
      </c>
      <c r="N11" s="26"/>
      <c r="O11" s="26">
        <v>820666</v>
      </c>
      <c r="P11" s="26"/>
      <c r="Q11" s="26">
        <v>74782483</v>
      </c>
      <c r="R11" s="26"/>
      <c r="S11" s="26">
        <v>13723199</v>
      </c>
      <c r="T11" s="26"/>
      <c r="U11" s="26">
        <v>-2894310</v>
      </c>
      <c r="V11" s="26"/>
      <c r="W11" s="26">
        <v>-3271469</v>
      </c>
      <c r="X11" s="26"/>
      <c r="Y11" s="26">
        <v>7557420</v>
      </c>
      <c r="Z11" s="26"/>
      <c r="AA11" s="26">
        <f>Y11+SUM(C11:Q11)</f>
        <v>133697683</v>
      </c>
      <c r="AB11" s="26"/>
      <c r="AC11" s="212">
        <v>0</v>
      </c>
      <c r="AD11" s="26"/>
      <c r="AE11" s="26">
        <v>133697683</v>
      </c>
      <c r="AF11" s="26"/>
      <c r="AG11" s="26">
        <v>60008727</v>
      </c>
      <c r="AH11" s="62"/>
      <c r="AI11" s="26">
        <f>SUM(AE11:AG11)</f>
        <v>193706410</v>
      </c>
    </row>
    <row r="12" spans="1:35" ht="21" customHeight="1">
      <c r="A12" s="62" t="s">
        <v>118</v>
      </c>
      <c r="B12" s="6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61"/>
      <c r="AB12" s="26"/>
      <c r="AC12" s="61"/>
      <c r="AD12" s="26"/>
      <c r="AE12" s="61"/>
      <c r="AF12" s="26"/>
      <c r="AG12" s="26"/>
      <c r="AH12" s="26"/>
      <c r="AI12" s="26"/>
    </row>
    <row r="13" spans="1:35" ht="21" customHeight="1">
      <c r="A13" s="62" t="s">
        <v>110</v>
      </c>
      <c r="B13" s="6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61"/>
      <c r="AB13" s="26"/>
      <c r="AC13" s="61"/>
      <c r="AD13" s="26"/>
      <c r="AE13" s="61"/>
      <c r="AF13" s="26"/>
      <c r="AG13" s="26"/>
      <c r="AH13" s="26"/>
      <c r="AI13" s="26"/>
    </row>
    <row r="14" spans="1:35" ht="21" customHeight="1">
      <c r="A14" s="151" t="s">
        <v>235</v>
      </c>
      <c r="B14" s="15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62"/>
      <c r="T14" s="26"/>
      <c r="U14" s="26"/>
      <c r="V14" s="26"/>
      <c r="W14" s="26"/>
      <c r="X14" s="26"/>
      <c r="Y14" s="26"/>
      <c r="Z14" s="26"/>
      <c r="AA14" s="61"/>
      <c r="AB14" s="26"/>
      <c r="AC14" s="61"/>
      <c r="AD14" s="26"/>
      <c r="AE14" s="61"/>
      <c r="AF14" s="26"/>
      <c r="AG14" s="26"/>
      <c r="AH14" s="26"/>
      <c r="AI14" s="26"/>
    </row>
    <row r="15" spans="1:35" ht="21" customHeight="1">
      <c r="A15" s="211" t="s">
        <v>237</v>
      </c>
      <c r="B15" s="198">
        <v>27</v>
      </c>
      <c r="C15" s="149">
        <v>868300.453</v>
      </c>
      <c r="D15" s="154"/>
      <c r="E15" s="149">
        <v>0</v>
      </c>
      <c r="F15" s="154"/>
      <c r="G15" s="149">
        <v>20836026</v>
      </c>
      <c r="H15" s="149"/>
      <c r="I15" s="149">
        <v>0</v>
      </c>
      <c r="J15" s="154"/>
      <c r="K15" s="149">
        <v>0</v>
      </c>
      <c r="L15" s="154"/>
      <c r="M15" s="149">
        <v>0</v>
      </c>
      <c r="N15" s="154"/>
      <c r="O15" s="149">
        <v>0</v>
      </c>
      <c r="P15" s="154"/>
      <c r="Q15" s="199">
        <v>0</v>
      </c>
      <c r="R15" s="154"/>
      <c r="S15" s="149">
        <v>0</v>
      </c>
      <c r="T15" s="154"/>
      <c r="U15" s="149">
        <v>0</v>
      </c>
      <c r="V15" s="148"/>
      <c r="W15" s="149">
        <v>0</v>
      </c>
      <c r="X15" s="154"/>
      <c r="Y15" s="149">
        <f>SUM(S15:X15)</f>
        <v>0</v>
      </c>
      <c r="Z15" s="154"/>
      <c r="AA15" s="195">
        <f>Y15+SUM(C15:Q15)</f>
        <v>21704326.453</v>
      </c>
      <c r="AB15" s="154"/>
      <c r="AC15" s="149">
        <v>0</v>
      </c>
      <c r="AD15" s="154"/>
      <c r="AE15" s="149">
        <f>SUM(C15:Y15)</f>
        <v>21704326.453</v>
      </c>
      <c r="AF15" s="65"/>
      <c r="AG15" s="149">
        <v>0</v>
      </c>
      <c r="AH15" s="65"/>
      <c r="AI15" s="149">
        <f>SUM(AE15:AG15)</f>
        <v>21704326.453</v>
      </c>
    </row>
    <row r="16" spans="1:35" ht="21" customHeight="1">
      <c r="A16" s="211" t="s">
        <v>238</v>
      </c>
      <c r="B16" s="198">
        <v>28</v>
      </c>
      <c r="C16" s="149">
        <v>0</v>
      </c>
      <c r="D16" s="154"/>
      <c r="E16" s="149">
        <v>-1774103</v>
      </c>
      <c r="F16" s="154"/>
      <c r="G16" s="149">
        <v>0</v>
      </c>
      <c r="H16" s="149"/>
      <c r="I16" s="149">
        <v>0</v>
      </c>
      <c r="J16" s="154"/>
      <c r="K16" s="149">
        <v>0</v>
      </c>
      <c r="L16" s="154"/>
      <c r="M16" s="149">
        <v>0</v>
      </c>
      <c r="N16" s="154"/>
      <c r="O16" s="149">
        <v>0</v>
      </c>
      <c r="P16" s="154"/>
      <c r="Q16" s="199">
        <v>0</v>
      </c>
      <c r="R16" s="154"/>
      <c r="S16" s="149">
        <v>0</v>
      </c>
      <c r="T16" s="154"/>
      <c r="U16" s="149">
        <v>0</v>
      </c>
      <c r="V16" s="148"/>
      <c r="W16" s="149">
        <v>0</v>
      </c>
      <c r="X16" s="154"/>
      <c r="Y16" s="149">
        <f>SUM(S16:X16)</f>
        <v>0</v>
      </c>
      <c r="Z16" s="154"/>
      <c r="AA16" s="195">
        <f>Y16+SUM(C16:Q16)</f>
        <v>-1774103</v>
      </c>
      <c r="AB16" s="154"/>
      <c r="AC16" s="149">
        <v>0</v>
      </c>
      <c r="AD16" s="154"/>
      <c r="AE16" s="149">
        <f>SUM(C16:Y16)</f>
        <v>-1774103</v>
      </c>
      <c r="AF16" s="65"/>
      <c r="AG16" s="149">
        <v>0</v>
      </c>
      <c r="AH16" s="65"/>
      <c r="AI16" s="149">
        <f>SUM(AE16:AG16)</f>
        <v>-1774103</v>
      </c>
    </row>
    <row r="17" spans="1:35" ht="21" customHeight="1">
      <c r="A17" s="64" t="s">
        <v>173</v>
      </c>
      <c r="B17" s="64"/>
      <c r="C17" s="155">
        <v>0</v>
      </c>
      <c r="D17" s="153"/>
      <c r="E17" s="155">
        <v>0</v>
      </c>
      <c r="F17" s="154"/>
      <c r="G17" s="155">
        <v>0</v>
      </c>
      <c r="H17" s="149"/>
      <c r="I17" s="155">
        <v>0</v>
      </c>
      <c r="J17" s="153"/>
      <c r="K17" s="155">
        <v>0</v>
      </c>
      <c r="L17" s="154"/>
      <c r="M17" s="155">
        <v>0</v>
      </c>
      <c r="N17" s="154"/>
      <c r="O17" s="155">
        <v>0</v>
      </c>
      <c r="P17" s="154"/>
      <c r="Q17" s="165">
        <v>-7417154</v>
      </c>
      <c r="R17" s="153"/>
      <c r="S17" s="155">
        <v>0</v>
      </c>
      <c r="T17" s="153"/>
      <c r="U17" s="155">
        <v>0</v>
      </c>
      <c r="V17" s="148"/>
      <c r="W17" s="155">
        <v>0</v>
      </c>
      <c r="X17" s="153"/>
      <c r="Y17" s="155">
        <f>SUM(S17:X17)</f>
        <v>0</v>
      </c>
      <c r="Z17" s="154"/>
      <c r="AA17" s="76">
        <f>Y17+SUM(C17:Q17)</f>
        <v>-7417154</v>
      </c>
      <c r="AB17" s="154"/>
      <c r="AC17" s="155">
        <v>0</v>
      </c>
      <c r="AD17" s="154"/>
      <c r="AE17" s="155">
        <f>SUM(C17:Y17)</f>
        <v>-7417154</v>
      </c>
      <c r="AF17" s="77"/>
      <c r="AG17" s="164">
        <v>-2411951</v>
      </c>
      <c r="AH17" s="77"/>
      <c r="AI17" s="155">
        <f>SUM(AE17:AG17)</f>
        <v>-9829105</v>
      </c>
    </row>
    <row r="18" spans="1:35" ht="21" customHeight="1">
      <c r="A18" s="151" t="s">
        <v>308</v>
      </c>
      <c r="B18" s="151"/>
      <c r="C18" s="160">
        <f>SUM(C15:C17)</f>
        <v>868300.453</v>
      </c>
      <c r="D18" s="157"/>
      <c r="E18" s="160">
        <f>SUM(E15:E17)</f>
        <v>-1774103</v>
      </c>
      <c r="F18" s="158"/>
      <c r="G18" s="160">
        <f>SUM(G15:G17)</f>
        <v>20836026</v>
      </c>
      <c r="H18" s="162"/>
      <c r="I18" s="160">
        <f>SUM(I15:I17)</f>
        <v>0</v>
      </c>
      <c r="J18" s="157"/>
      <c r="K18" s="160">
        <f>SUM(K15:K17)</f>
        <v>0</v>
      </c>
      <c r="L18" s="158"/>
      <c r="M18" s="160">
        <f>SUM(M15:M17)</f>
        <v>0</v>
      </c>
      <c r="N18" s="158"/>
      <c r="O18" s="160">
        <f>SUM(O15:O17)</f>
        <v>0</v>
      </c>
      <c r="P18" s="158"/>
      <c r="Q18" s="160">
        <f>SUM(Q15:Q17)</f>
        <v>-7417154</v>
      </c>
      <c r="R18" s="157"/>
      <c r="S18" s="160">
        <f>SUM(S15:S17)</f>
        <v>0</v>
      </c>
      <c r="T18" s="157"/>
      <c r="U18" s="160">
        <f>SUM(U15:U17)</f>
        <v>0</v>
      </c>
      <c r="V18" s="150"/>
      <c r="W18" s="160">
        <f>SUM(W15:W17)</f>
        <v>0</v>
      </c>
      <c r="X18" s="157"/>
      <c r="Y18" s="160">
        <f>SUM(Y15:Y17)</f>
        <v>0</v>
      </c>
      <c r="Z18" s="158"/>
      <c r="AA18" s="160">
        <f>SUM(AA15:AA17)</f>
        <v>12513069.453000002</v>
      </c>
      <c r="AB18" s="158"/>
      <c r="AC18" s="160">
        <f>SUM(AC15:AC17)</f>
        <v>0</v>
      </c>
      <c r="AD18" s="158"/>
      <c r="AE18" s="160">
        <f>SUM(AE15:AE17)</f>
        <v>12513069.453000002</v>
      </c>
      <c r="AF18" s="78"/>
      <c r="AG18" s="160">
        <f>SUM(AG15:AG17)</f>
        <v>-2411951</v>
      </c>
      <c r="AH18" s="78"/>
      <c r="AI18" s="160">
        <f>SUM(AI15:AI17)</f>
        <v>10101118.453000002</v>
      </c>
    </row>
    <row r="19" spans="1:35" ht="21" customHeight="1">
      <c r="A19" s="112" t="s">
        <v>239</v>
      </c>
      <c r="B19" s="112"/>
      <c r="C19" s="158"/>
      <c r="D19" s="157"/>
      <c r="E19" s="158"/>
      <c r="F19" s="158"/>
      <c r="G19" s="158"/>
      <c r="H19" s="158"/>
      <c r="I19" s="158"/>
      <c r="J19" s="157"/>
      <c r="K19" s="158"/>
      <c r="L19" s="158"/>
      <c r="M19" s="158"/>
      <c r="N19" s="158"/>
      <c r="O19" s="158"/>
      <c r="P19" s="158"/>
      <c r="Q19" s="158"/>
      <c r="R19" s="157"/>
      <c r="S19" s="158"/>
      <c r="T19" s="157"/>
      <c r="U19" s="158"/>
      <c r="V19" s="150"/>
      <c r="W19" s="158"/>
      <c r="X19" s="157"/>
      <c r="Y19" s="158"/>
      <c r="Z19" s="158"/>
      <c r="AA19" s="158"/>
      <c r="AB19" s="158"/>
      <c r="AC19" s="158"/>
      <c r="AD19" s="158"/>
      <c r="AE19" s="158"/>
      <c r="AF19" s="78"/>
      <c r="AG19" s="161"/>
      <c r="AH19" s="78"/>
      <c r="AI19" s="74"/>
    </row>
    <row r="20" spans="1:35" ht="21" customHeight="1">
      <c r="A20" s="64" t="s">
        <v>184</v>
      </c>
      <c r="B20" s="64"/>
      <c r="C20" s="158"/>
      <c r="D20" s="157"/>
      <c r="E20" s="158"/>
      <c r="F20" s="158"/>
      <c r="G20" s="158"/>
      <c r="H20" s="158"/>
      <c r="I20" s="158"/>
      <c r="J20" s="157"/>
      <c r="K20" s="158"/>
      <c r="L20" s="158"/>
      <c r="M20" s="158"/>
      <c r="N20" s="158"/>
      <c r="O20" s="158"/>
      <c r="P20" s="158"/>
      <c r="Q20" s="158"/>
      <c r="R20" s="157"/>
      <c r="S20" s="158"/>
      <c r="T20" s="157"/>
      <c r="U20" s="158"/>
      <c r="V20" s="150"/>
      <c r="W20" s="158"/>
      <c r="X20" s="157"/>
      <c r="Y20" s="158"/>
      <c r="Z20" s="158"/>
      <c r="AA20" s="158"/>
      <c r="AB20" s="158"/>
      <c r="AC20" s="158"/>
      <c r="AD20" s="158"/>
      <c r="AE20" s="158"/>
      <c r="AF20" s="78"/>
      <c r="AG20" s="161"/>
      <c r="AH20" s="78"/>
      <c r="AI20" s="74"/>
    </row>
    <row r="21" spans="1:35" ht="21" customHeight="1">
      <c r="A21" s="64" t="s">
        <v>172</v>
      </c>
      <c r="B21" s="198"/>
      <c r="C21" s="149">
        <v>0</v>
      </c>
      <c r="D21" s="154"/>
      <c r="E21" s="149">
        <v>0</v>
      </c>
      <c r="F21" s="154"/>
      <c r="G21" s="149">
        <v>0</v>
      </c>
      <c r="H21" s="149"/>
      <c r="I21" s="149">
        <v>0</v>
      </c>
      <c r="J21" s="149"/>
      <c r="K21" s="149">
        <v>0</v>
      </c>
      <c r="L21" s="149"/>
      <c r="M21" s="149">
        <v>0</v>
      </c>
      <c r="N21" s="149"/>
      <c r="O21" s="149">
        <v>0</v>
      </c>
      <c r="P21" s="149"/>
      <c r="Q21" s="149">
        <v>0</v>
      </c>
      <c r="R21" s="157"/>
      <c r="S21" s="149">
        <v>0</v>
      </c>
      <c r="T21" s="149"/>
      <c r="U21" s="149">
        <v>0</v>
      </c>
      <c r="V21" s="149"/>
      <c r="W21" s="149">
        <v>0</v>
      </c>
      <c r="X21" s="149"/>
      <c r="Y21" s="149">
        <f>SUM(S21:W21)</f>
        <v>0</v>
      </c>
      <c r="Z21" s="158"/>
      <c r="AA21" s="149">
        <f>Y21+SUM(C21:Q21)</f>
        <v>0</v>
      </c>
      <c r="AB21" s="158"/>
      <c r="AC21" s="149">
        <v>0</v>
      </c>
      <c r="AD21" s="158"/>
      <c r="AE21" s="149">
        <f>SUM(C21:Q21)+Y21</f>
        <v>0</v>
      </c>
      <c r="AF21" s="78"/>
      <c r="AG21" s="199">
        <v>-36562</v>
      </c>
      <c r="AH21" s="78"/>
      <c r="AI21" s="149">
        <f>SUM(AE21:AG21)</f>
        <v>-36562</v>
      </c>
    </row>
    <row r="22" spans="1:35" ht="21" customHeight="1">
      <c r="A22" s="64" t="s">
        <v>186</v>
      </c>
      <c r="B22" s="64"/>
      <c r="C22" s="149"/>
      <c r="D22" s="154"/>
      <c r="E22" s="149"/>
      <c r="F22" s="154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7"/>
      <c r="S22" s="149"/>
      <c r="T22" s="149"/>
      <c r="U22" s="149"/>
      <c r="V22" s="149"/>
      <c r="W22" s="149"/>
      <c r="X22" s="149"/>
      <c r="Y22" s="149"/>
      <c r="Z22" s="158"/>
      <c r="AA22" s="149"/>
      <c r="AB22" s="158"/>
      <c r="AC22" s="149"/>
      <c r="AD22" s="158"/>
      <c r="AE22" s="149"/>
      <c r="AF22" s="78"/>
      <c r="AG22" s="149"/>
      <c r="AH22" s="78"/>
      <c r="AI22" s="149"/>
    </row>
    <row r="23" spans="1:35" ht="21" customHeight="1">
      <c r="A23" s="64" t="s">
        <v>187</v>
      </c>
      <c r="B23" s="64"/>
      <c r="C23" s="149">
        <v>0</v>
      </c>
      <c r="D23" s="154"/>
      <c r="E23" s="149">
        <v>0</v>
      </c>
      <c r="F23" s="154"/>
      <c r="G23" s="149">
        <v>0</v>
      </c>
      <c r="H23" s="149"/>
      <c r="I23" s="149">
        <v>0</v>
      </c>
      <c r="J23" s="149"/>
      <c r="K23" s="199">
        <v>-63527</v>
      </c>
      <c r="L23" s="149"/>
      <c r="M23" s="149">
        <v>0</v>
      </c>
      <c r="N23" s="149"/>
      <c r="O23" s="149">
        <v>0</v>
      </c>
      <c r="P23" s="149"/>
      <c r="Q23" s="199">
        <v>6</v>
      </c>
      <c r="R23" s="157"/>
      <c r="S23" s="199">
        <v>194</v>
      </c>
      <c r="T23" s="149"/>
      <c r="U23" s="149">
        <v>0</v>
      </c>
      <c r="V23" s="149"/>
      <c r="W23" s="199">
        <v>2152</v>
      </c>
      <c r="X23" s="149"/>
      <c r="Y23" s="149">
        <f>SUM(S23:W23)</f>
        <v>2346</v>
      </c>
      <c r="Z23" s="158"/>
      <c r="AA23" s="149">
        <f>Y23+SUM(C23:Q23)</f>
        <v>-61175</v>
      </c>
      <c r="AB23" s="158"/>
      <c r="AC23" s="149">
        <v>0</v>
      </c>
      <c r="AD23" s="158"/>
      <c r="AE23" s="149">
        <f>SUM(C23:Q23)+Y23</f>
        <v>-61175</v>
      </c>
      <c r="AF23" s="78"/>
      <c r="AG23" s="199">
        <v>-53231</v>
      </c>
      <c r="AH23" s="78"/>
      <c r="AI23" s="149">
        <f>SUM(AE23:AG23)</f>
        <v>-114406</v>
      </c>
    </row>
    <row r="24" spans="1:35" ht="21" customHeight="1">
      <c r="A24" s="64" t="s">
        <v>190</v>
      </c>
      <c r="B24" s="64"/>
      <c r="C24" s="149">
        <v>0</v>
      </c>
      <c r="D24" s="154"/>
      <c r="E24" s="149">
        <v>0</v>
      </c>
      <c r="F24" s="154"/>
      <c r="G24" s="149">
        <v>0</v>
      </c>
      <c r="H24" s="149"/>
      <c r="I24" s="149">
        <v>0</v>
      </c>
      <c r="J24" s="149"/>
      <c r="K24" s="199">
        <v>11737</v>
      </c>
      <c r="L24" s="149"/>
      <c r="M24" s="149">
        <v>0</v>
      </c>
      <c r="N24" s="149"/>
      <c r="O24" s="149">
        <v>0</v>
      </c>
      <c r="P24" s="149"/>
      <c r="Q24" s="149">
        <v>0</v>
      </c>
      <c r="R24" s="157"/>
      <c r="S24" s="149">
        <v>0</v>
      </c>
      <c r="T24" s="149"/>
      <c r="U24" s="149">
        <v>0</v>
      </c>
      <c r="V24" s="149"/>
      <c r="W24" s="149">
        <v>0</v>
      </c>
      <c r="X24" s="149"/>
      <c r="Y24" s="149">
        <f>SUM(S24:W24)</f>
        <v>0</v>
      </c>
      <c r="Z24" s="158"/>
      <c r="AA24" s="149">
        <f>Y24+SUM(C24:Q24)</f>
        <v>11737</v>
      </c>
      <c r="AB24" s="158"/>
      <c r="AC24" s="149">
        <v>0</v>
      </c>
      <c r="AD24" s="158"/>
      <c r="AE24" s="149">
        <f>SUM(C24:Y24)</f>
        <v>11737</v>
      </c>
      <c r="AF24" s="78"/>
      <c r="AG24" s="149">
        <v>0</v>
      </c>
      <c r="AH24" s="78"/>
      <c r="AI24" s="149">
        <f>SUM(AE24:AG24)</f>
        <v>11737</v>
      </c>
    </row>
    <row r="25" spans="1:35" ht="21" customHeight="1">
      <c r="A25" s="64" t="s">
        <v>176</v>
      </c>
      <c r="B25" s="64"/>
      <c r="C25" s="149">
        <v>0</v>
      </c>
      <c r="D25" s="154"/>
      <c r="E25" s="149">
        <v>0</v>
      </c>
      <c r="F25" s="154"/>
      <c r="G25" s="149">
        <v>0</v>
      </c>
      <c r="H25" s="149"/>
      <c r="I25" s="149">
        <v>0</v>
      </c>
      <c r="J25" s="149"/>
      <c r="K25" s="149">
        <v>0</v>
      </c>
      <c r="L25" s="149"/>
      <c r="M25" s="149">
        <v>0</v>
      </c>
      <c r="N25" s="149"/>
      <c r="O25" s="149">
        <v>0</v>
      </c>
      <c r="P25" s="149"/>
      <c r="Q25" s="149">
        <v>0</v>
      </c>
      <c r="R25" s="157"/>
      <c r="S25" s="149">
        <v>0</v>
      </c>
      <c r="T25" s="149"/>
      <c r="U25" s="149">
        <v>0</v>
      </c>
      <c r="V25" s="149"/>
      <c r="W25" s="149">
        <v>0</v>
      </c>
      <c r="X25" s="149"/>
      <c r="Y25" s="149">
        <f>SUM(S25:W25)</f>
        <v>0</v>
      </c>
      <c r="Z25" s="158"/>
      <c r="AA25" s="149">
        <f>Y25+SUM(C25:Q25)</f>
        <v>0</v>
      </c>
      <c r="AB25" s="158"/>
      <c r="AC25" s="149">
        <v>0</v>
      </c>
      <c r="AD25" s="158"/>
      <c r="AE25" s="149">
        <f>SUM(C25:Q25)+Y25</f>
        <v>0</v>
      </c>
      <c r="AF25" s="78"/>
      <c r="AG25" s="199">
        <v>241640</v>
      </c>
      <c r="AH25" s="78"/>
      <c r="AI25" s="149">
        <f>SUM(AE25:AG25)</f>
        <v>241640</v>
      </c>
    </row>
    <row r="26" spans="1:35" ht="21" customHeight="1">
      <c r="A26" s="64" t="s">
        <v>240</v>
      </c>
      <c r="B26" s="64"/>
      <c r="C26" s="149">
        <v>0</v>
      </c>
      <c r="D26" s="154"/>
      <c r="E26" s="149">
        <v>0</v>
      </c>
      <c r="F26" s="154"/>
      <c r="G26" s="149">
        <v>0</v>
      </c>
      <c r="H26" s="149"/>
      <c r="I26" s="149">
        <v>0</v>
      </c>
      <c r="J26" s="149"/>
      <c r="K26" s="149">
        <v>0</v>
      </c>
      <c r="L26" s="149"/>
      <c r="M26" s="149">
        <v>0</v>
      </c>
      <c r="N26" s="149"/>
      <c r="O26" s="149">
        <v>0</v>
      </c>
      <c r="P26" s="149"/>
      <c r="Q26" s="149">
        <v>0</v>
      </c>
      <c r="R26" s="157"/>
      <c r="S26" s="149">
        <v>0</v>
      </c>
      <c r="T26" s="149"/>
      <c r="U26" s="149">
        <v>0</v>
      </c>
      <c r="V26" s="149"/>
      <c r="W26" s="149">
        <v>0</v>
      </c>
      <c r="X26" s="149"/>
      <c r="Y26" s="149">
        <f>SUM(S26:W26)</f>
        <v>0</v>
      </c>
      <c r="Z26" s="158"/>
      <c r="AA26" s="155">
        <f>Y26+SUM(C26:Q26)</f>
        <v>0</v>
      </c>
      <c r="AB26" s="158"/>
      <c r="AC26" s="149">
        <v>0</v>
      </c>
      <c r="AD26" s="158"/>
      <c r="AE26" s="149">
        <f>SUM(C26:Q26)+Y26</f>
        <v>0</v>
      </c>
      <c r="AF26" s="78"/>
      <c r="AG26" s="199">
        <v>-1914</v>
      </c>
      <c r="AH26" s="78"/>
      <c r="AI26" s="149">
        <f>SUM(AE26:AG26)</f>
        <v>-1914</v>
      </c>
    </row>
    <row r="27" spans="1:35" ht="21" customHeight="1">
      <c r="A27" s="113" t="s">
        <v>114</v>
      </c>
      <c r="B27" s="113"/>
      <c r="C27" s="156"/>
      <c r="D27" s="70"/>
      <c r="E27" s="156"/>
      <c r="F27" s="158"/>
      <c r="G27" s="156"/>
      <c r="H27" s="158"/>
      <c r="I27" s="156"/>
      <c r="J27" s="70"/>
      <c r="K27" s="156"/>
      <c r="L27" s="158"/>
      <c r="M27" s="156"/>
      <c r="N27" s="158"/>
      <c r="O27" s="156"/>
      <c r="P27" s="158"/>
      <c r="Q27" s="156"/>
      <c r="R27" s="70"/>
      <c r="S27" s="156"/>
      <c r="T27" s="70"/>
      <c r="U27" s="156"/>
      <c r="V27" s="66"/>
      <c r="W27" s="156"/>
      <c r="X27" s="70"/>
      <c r="Y27" s="156"/>
      <c r="Z27" s="70"/>
      <c r="AA27" s="156"/>
      <c r="AB27" s="70"/>
      <c r="AC27" s="156"/>
      <c r="AD27" s="70"/>
      <c r="AE27" s="156"/>
      <c r="AF27" s="70"/>
      <c r="AG27" s="159"/>
      <c r="AH27" s="70"/>
      <c r="AI27" s="159"/>
    </row>
    <row r="28" spans="1:35" ht="21" customHeight="1">
      <c r="A28" s="113" t="s">
        <v>189</v>
      </c>
      <c r="B28" s="113"/>
      <c r="C28" s="160">
        <f>SUM(C23:C26)</f>
        <v>0</v>
      </c>
      <c r="D28" s="157"/>
      <c r="E28" s="160">
        <f>SUM(E23:E26)</f>
        <v>0</v>
      </c>
      <c r="F28" s="158"/>
      <c r="G28" s="160">
        <f>SUM(G23:G26)</f>
        <v>0</v>
      </c>
      <c r="H28" s="162"/>
      <c r="I28" s="160">
        <f>SUM(I23:I26)</f>
        <v>0</v>
      </c>
      <c r="J28" s="157"/>
      <c r="K28" s="160">
        <f>SUM(K23:K26)</f>
        <v>-51790</v>
      </c>
      <c r="L28" s="158"/>
      <c r="M28" s="160">
        <f>SUM(M23:M26)</f>
        <v>0</v>
      </c>
      <c r="N28" s="158"/>
      <c r="O28" s="160">
        <f>SUM(O23:O26)</f>
        <v>0</v>
      </c>
      <c r="P28" s="158"/>
      <c r="Q28" s="160">
        <f>SUM(Q23:Q26)</f>
        <v>6</v>
      </c>
      <c r="R28" s="157"/>
      <c r="S28" s="160">
        <f>SUM(S23:S26)</f>
        <v>194</v>
      </c>
      <c r="T28" s="157"/>
      <c r="U28" s="160">
        <f>SUM(U23:U26)</f>
        <v>0</v>
      </c>
      <c r="V28" s="150"/>
      <c r="W28" s="160">
        <f>SUM(W23:W26)</f>
        <v>2152</v>
      </c>
      <c r="X28" s="157"/>
      <c r="Y28" s="160">
        <f>SUM(Y23:Y26)</f>
        <v>2346</v>
      </c>
      <c r="Z28" s="158"/>
      <c r="AA28" s="160">
        <f>SUM(AA23:AA26)</f>
        <v>-49438</v>
      </c>
      <c r="AB28" s="158"/>
      <c r="AC28" s="160">
        <f>SUM(AC23:AC26)</f>
        <v>0</v>
      </c>
      <c r="AD28" s="158"/>
      <c r="AE28" s="160">
        <f>SUM(AE23:AE26)</f>
        <v>-49438</v>
      </c>
      <c r="AF28" s="78"/>
      <c r="AG28" s="160">
        <f>SUM(AG21:AG26)</f>
        <v>149933</v>
      </c>
      <c r="AH28" s="78"/>
      <c r="AI28" s="160">
        <f>SUM(AI21:AI26)</f>
        <v>100495</v>
      </c>
    </row>
    <row r="29" spans="1:35" ht="21" customHeight="1">
      <c r="A29" s="71" t="s">
        <v>115</v>
      </c>
      <c r="B29" s="71"/>
      <c r="C29" s="158"/>
      <c r="D29" s="70"/>
      <c r="E29" s="158"/>
      <c r="F29" s="158"/>
      <c r="G29" s="158"/>
      <c r="H29" s="158"/>
      <c r="I29" s="158"/>
      <c r="J29" s="70"/>
      <c r="K29" s="158"/>
      <c r="L29" s="158"/>
      <c r="M29" s="158"/>
      <c r="N29" s="158"/>
      <c r="O29" s="158"/>
      <c r="P29" s="158"/>
      <c r="Q29" s="158"/>
      <c r="R29" s="70"/>
      <c r="S29" s="158"/>
      <c r="T29" s="70"/>
      <c r="U29" s="158"/>
      <c r="V29" s="66"/>
      <c r="W29" s="158"/>
      <c r="X29" s="70"/>
      <c r="Y29" s="158"/>
      <c r="Z29" s="70"/>
      <c r="AA29" s="158"/>
      <c r="AB29" s="70"/>
      <c r="AC29" s="158"/>
      <c r="AD29" s="70"/>
      <c r="AE29" s="158"/>
      <c r="AF29" s="70"/>
      <c r="AG29" s="74"/>
      <c r="AH29" s="70"/>
      <c r="AI29" s="74"/>
    </row>
    <row r="30" spans="1:35" ht="21" customHeight="1">
      <c r="A30" s="71" t="s">
        <v>110</v>
      </c>
      <c r="B30" s="71"/>
      <c r="C30" s="160">
        <f>SUM(C18,C28)</f>
        <v>868300.453</v>
      </c>
      <c r="D30" s="70"/>
      <c r="E30" s="160">
        <f>SUM(E18,E28)</f>
        <v>-1774103</v>
      </c>
      <c r="F30" s="158"/>
      <c r="G30" s="160">
        <f>SUM(G18,G28)</f>
        <v>20836026</v>
      </c>
      <c r="H30" s="162"/>
      <c r="I30" s="160">
        <f>SUM(I18,I28)</f>
        <v>0</v>
      </c>
      <c r="J30" s="70"/>
      <c r="K30" s="160">
        <f>SUM(K18,K28)</f>
        <v>-51790</v>
      </c>
      <c r="L30" s="158"/>
      <c r="M30" s="160">
        <f>SUM(M18,M28)</f>
        <v>0</v>
      </c>
      <c r="N30" s="158"/>
      <c r="O30" s="160">
        <f>SUM(O18,O28)</f>
        <v>0</v>
      </c>
      <c r="P30" s="158"/>
      <c r="Q30" s="160">
        <f>SUM(Q18,Q28)</f>
        <v>-7417148</v>
      </c>
      <c r="R30" s="70"/>
      <c r="S30" s="160">
        <f>SUM(S18,S28)</f>
        <v>194</v>
      </c>
      <c r="T30" s="70"/>
      <c r="U30" s="160">
        <f>SUM(U18,U28)</f>
        <v>0</v>
      </c>
      <c r="V30" s="66"/>
      <c r="W30" s="160">
        <f>SUM(W18,W28)</f>
        <v>2152</v>
      </c>
      <c r="X30" s="70"/>
      <c r="Y30" s="160">
        <f>SUM(Y18,Y28)</f>
        <v>2346</v>
      </c>
      <c r="Z30" s="70"/>
      <c r="AA30" s="160">
        <f>SUM(AA18,AA28)</f>
        <v>12463631.453000002</v>
      </c>
      <c r="AB30" s="70"/>
      <c r="AC30" s="160">
        <f>SUM(AC18,AC28)</f>
        <v>0</v>
      </c>
      <c r="AD30" s="70"/>
      <c r="AE30" s="160">
        <f>SUM(AE18,AE28)</f>
        <v>12463631.453000002</v>
      </c>
      <c r="AF30" s="70"/>
      <c r="AG30" s="160">
        <f>SUM(AG18,AG28)</f>
        <v>-2262018</v>
      </c>
      <c r="AH30" s="70"/>
      <c r="AI30" s="160">
        <f>SUM(AI18,AI28)</f>
        <v>10201613.453000002</v>
      </c>
    </row>
    <row r="31" spans="1:35" ht="21" customHeight="1">
      <c r="A31" s="71" t="s">
        <v>126</v>
      </c>
      <c r="B31" s="71"/>
      <c r="C31" s="158"/>
      <c r="D31" s="70"/>
      <c r="E31" s="158"/>
      <c r="F31" s="158"/>
      <c r="G31" s="158"/>
      <c r="H31" s="158"/>
      <c r="I31" s="158"/>
      <c r="J31" s="70"/>
      <c r="K31" s="158"/>
      <c r="L31" s="158"/>
      <c r="M31" s="158"/>
      <c r="N31" s="158"/>
      <c r="O31" s="158"/>
      <c r="P31" s="158"/>
      <c r="Q31" s="158"/>
      <c r="R31" s="70"/>
      <c r="S31" s="158"/>
      <c r="T31" s="70"/>
      <c r="U31" s="158"/>
      <c r="V31" s="66"/>
      <c r="W31" s="158"/>
      <c r="X31" s="70"/>
      <c r="Y31" s="158"/>
      <c r="Z31" s="70"/>
      <c r="AA31" s="158"/>
      <c r="AB31" s="70"/>
      <c r="AC31" s="158"/>
      <c r="AD31" s="70"/>
      <c r="AE31" s="158"/>
      <c r="AF31" s="70"/>
      <c r="AG31" s="74"/>
      <c r="AH31" s="70"/>
      <c r="AI31" s="74"/>
    </row>
    <row r="32" spans="1:35" ht="21" customHeight="1">
      <c r="A32" s="64" t="s">
        <v>116</v>
      </c>
      <c r="B32" s="64"/>
      <c r="C32" s="149">
        <v>0</v>
      </c>
      <c r="D32" s="154"/>
      <c r="E32" s="149">
        <v>0</v>
      </c>
      <c r="F32" s="154"/>
      <c r="G32" s="149">
        <v>0</v>
      </c>
      <c r="H32" s="149"/>
      <c r="I32" s="149">
        <v>0</v>
      </c>
      <c r="J32" s="149"/>
      <c r="K32" s="149">
        <v>0</v>
      </c>
      <c r="L32" s="149"/>
      <c r="M32" s="149">
        <v>0</v>
      </c>
      <c r="N32" s="149"/>
      <c r="O32" s="149">
        <v>0</v>
      </c>
      <c r="P32" s="149"/>
      <c r="Q32" s="199">
        <v>15259320</v>
      </c>
      <c r="R32" s="149"/>
      <c r="S32" s="149">
        <v>0</v>
      </c>
      <c r="T32" s="149"/>
      <c r="U32" s="149">
        <v>0</v>
      </c>
      <c r="V32" s="149"/>
      <c r="W32" s="149">
        <v>0</v>
      </c>
      <c r="X32" s="149"/>
      <c r="Y32" s="149">
        <f>SUM(S32:W32)</f>
        <v>0</v>
      </c>
      <c r="Z32" s="149"/>
      <c r="AA32" s="149">
        <f aca="true" t="shared" si="0" ref="AA32:AA41">Y32+SUM(C32:Q32)</f>
        <v>15259320</v>
      </c>
      <c r="AB32" s="149"/>
      <c r="AC32" s="149">
        <v>0</v>
      </c>
      <c r="AD32" s="149"/>
      <c r="AE32" s="149">
        <f>SUM(C32:Y32)</f>
        <v>15259320</v>
      </c>
      <c r="AF32" s="149"/>
      <c r="AG32" s="199">
        <v>2638986</v>
      </c>
      <c r="AH32" s="149"/>
      <c r="AI32" s="149">
        <f>SUM(AE32:AG32)</f>
        <v>17898306</v>
      </c>
    </row>
    <row r="33" spans="1:35" ht="21" customHeight="1">
      <c r="A33" s="64" t="s">
        <v>117</v>
      </c>
      <c r="B33" s="6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2"/>
      <c r="R33" s="65"/>
      <c r="S33" s="154"/>
      <c r="T33" s="154"/>
      <c r="U33" s="154"/>
      <c r="V33" s="148"/>
      <c r="W33" s="154"/>
      <c r="X33" s="154"/>
      <c r="Y33" s="154"/>
      <c r="Z33" s="65"/>
      <c r="AA33" s="149"/>
      <c r="AB33" s="65"/>
      <c r="AC33" s="149"/>
      <c r="AD33" s="65"/>
      <c r="AE33" s="149"/>
      <c r="AF33" s="65"/>
      <c r="AH33" s="65"/>
      <c r="AI33" s="149"/>
    </row>
    <row r="34" spans="1:35" ht="21" customHeight="1">
      <c r="A34" s="64" t="s">
        <v>295</v>
      </c>
      <c r="B34" s="6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2"/>
      <c r="R34" s="65"/>
      <c r="S34" s="154"/>
      <c r="T34" s="154"/>
      <c r="U34" s="154"/>
      <c r="V34" s="148"/>
      <c r="W34" s="154"/>
      <c r="X34" s="154"/>
      <c r="Y34" s="154"/>
      <c r="Z34" s="65"/>
      <c r="AA34" s="149"/>
      <c r="AB34" s="65"/>
      <c r="AC34" s="149"/>
      <c r="AD34" s="65"/>
      <c r="AE34" s="149"/>
      <c r="AF34" s="65"/>
      <c r="AH34" s="65"/>
      <c r="AI34" s="149"/>
    </row>
    <row r="35" spans="1:35" ht="21" customHeight="1">
      <c r="A35" s="64" t="s">
        <v>241</v>
      </c>
      <c r="B35" s="64"/>
      <c r="C35" s="149">
        <v>0</v>
      </c>
      <c r="D35" s="154"/>
      <c r="E35" s="149">
        <v>0</v>
      </c>
      <c r="F35" s="154"/>
      <c r="G35" s="149">
        <v>0</v>
      </c>
      <c r="H35" s="149"/>
      <c r="I35" s="149">
        <v>0</v>
      </c>
      <c r="J35" s="154"/>
      <c r="K35" s="149">
        <v>0</v>
      </c>
      <c r="L35" s="154"/>
      <c r="M35" s="149">
        <v>0</v>
      </c>
      <c r="N35" s="154"/>
      <c r="O35" s="149">
        <v>0</v>
      </c>
      <c r="P35" s="154"/>
      <c r="Q35" s="152">
        <v>-29263</v>
      </c>
      <c r="R35" s="65"/>
      <c r="S35" s="149">
        <v>0</v>
      </c>
      <c r="T35" s="149"/>
      <c r="U35" s="149">
        <v>0</v>
      </c>
      <c r="V35" s="149"/>
      <c r="W35" s="149">
        <v>0</v>
      </c>
      <c r="X35" s="149"/>
      <c r="Y35" s="149">
        <f>SUM(S35:W35)</f>
        <v>0</v>
      </c>
      <c r="Z35" s="65"/>
      <c r="AA35" s="149">
        <f t="shared" si="0"/>
        <v>-29263</v>
      </c>
      <c r="AB35" s="65"/>
      <c r="AC35" s="149">
        <v>0</v>
      </c>
      <c r="AD35" s="65"/>
      <c r="AE35" s="149">
        <f>SUM(C35:Y35)</f>
        <v>-29263</v>
      </c>
      <c r="AF35" s="65"/>
      <c r="AG35" s="149">
        <v>-15352</v>
      </c>
      <c r="AH35" s="65"/>
      <c r="AI35" s="149">
        <f>SUM(AE35:AG35)</f>
        <v>-44615</v>
      </c>
    </row>
    <row r="36" spans="1:35" ht="21" customHeight="1">
      <c r="A36" s="64" t="s">
        <v>145</v>
      </c>
      <c r="B36" s="64"/>
      <c r="C36" s="155">
        <v>0</v>
      </c>
      <c r="D36" s="154"/>
      <c r="E36" s="155">
        <v>0</v>
      </c>
      <c r="F36" s="154"/>
      <c r="G36" s="155">
        <v>0</v>
      </c>
      <c r="H36" s="149"/>
      <c r="I36" s="155">
        <v>0</v>
      </c>
      <c r="J36" s="154"/>
      <c r="K36" s="155">
        <v>0</v>
      </c>
      <c r="L36" s="154"/>
      <c r="M36" s="155">
        <v>0</v>
      </c>
      <c r="N36" s="154"/>
      <c r="O36" s="155">
        <v>0</v>
      </c>
      <c r="P36" s="154"/>
      <c r="Q36" s="155">
        <v>0</v>
      </c>
      <c r="R36" s="154"/>
      <c r="S36" s="165">
        <v>101122</v>
      </c>
      <c r="T36" s="154"/>
      <c r="U36" s="164">
        <v>75093</v>
      </c>
      <c r="V36" s="122"/>
      <c r="W36" s="164">
        <v>-8181190</v>
      </c>
      <c r="X36" s="65"/>
      <c r="Y36" s="155">
        <f>SUM(S36:W36)</f>
        <v>-8004975</v>
      </c>
      <c r="Z36" s="65"/>
      <c r="AA36" s="155">
        <f t="shared" si="0"/>
        <v>-8004975</v>
      </c>
      <c r="AB36" s="65"/>
      <c r="AC36" s="155">
        <v>0</v>
      </c>
      <c r="AD36" s="65"/>
      <c r="AE36" s="155">
        <f>SUM(C36:Q36)+Y36</f>
        <v>-8004975</v>
      </c>
      <c r="AF36" s="65"/>
      <c r="AG36" s="165">
        <v>-1743685</v>
      </c>
      <c r="AH36" s="65"/>
      <c r="AI36" s="189">
        <f>SUM(AE36:AG36)</f>
        <v>-9748660</v>
      </c>
    </row>
    <row r="37" spans="1:35" ht="21" customHeight="1">
      <c r="A37" s="71" t="s">
        <v>127</v>
      </c>
      <c r="B37" s="71"/>
      <c r="C37" s="160">
        <f>SUM(C31:C36)</f>
        <v>0</v>
      </c>
      <c r="D37" s="158"/>
      <c r="E37" s="160">
        <f>SUM(E31:E36)</f>
        <v>0</v>
      </c>
      <c r="F37" s="158"/>
      <c r="G37" s="160">
        <f>SUM(G31:G36)</f>
        <v>0</v>
      </c>
      <c r="H37" s="162"/>
      <c r="I37" s="160">
        <f>SUM(I31:I36)</f>
        <v>0</v>
      </c>
      <c r="J37" s="158"/>
      <c r="K37" s="160">
        <f>SUM(K31:K36)</f>
        <v>0</v>
      </c>
      <c r="L37" s="158"/>
      <c r="M37" s="160">
        <f>SUM(M31:M36)</f>
        <v>0</v>
      </c>
      <c r="N37" s="158"/>
      <c r="O37" s="160">
        <f>SUM(O31:O36)</f>
        <v>0</v>
      </c>
      <c r="P37" s="158"/>
      <c r="Q37" s="160">
        <f>SUM(Q31:Q36)</f>
        <v>15230057</v>
      </c>
      <c r="R37" s="72"/>
      <c r="S37" s="160">
        <f>SUM(S31:S36)</f>
        <v>101122</v>
      </c>
      <c r="T37" s="158"/>
      <c r="U37" s="160">
        <f>SUM(U31:U36)</f>
        <v>75093</v>
      </c>
      <c r="V37" s="80"/>
      <c r="W37" s="160">
        <f>SUM(W31:W36)</f>
        <v>-8181190</v>
      </c>
      <c r="X37" s="72"/>
      <c r="Y37" s="160">
        <f>SUM(Y31:Y36)</f>
        <v>-8004975</v>
      </c>
      <c r="Z37" s="72"/>
      <c r="AA37" s="160">
        <f>SUM(AA31:AA36)</f>
        <v>7225082</v>
      </c>
      <c r="AB37" s="72"/>
      <c r="AC37" s="160">
        <f>SUM(AC31:AC36)</f>
        <v>0</v>
      </c>
      <c r="AD37" s="72"/>
      <c r="AE37" s="160">
        <f>SUM(C37:Q37)+Y37</f>
        <v>7225082</v>
      </c>
      <c r="AF37" s="72"/>
      <c r="AG37" s="160">
        <f>SUM(AG32:AG36)</f>
        <v>879949</v>
      </c>
      <c r="AH37" s="72"/>
      <c r="AI37" s="160">
        <f>SUM(AI31:AI36)</f>
        <v>8105031</v>
      </c>
    </row>
    <row r="38" spans="1:35" ht="21" customHeight="1">
      <c r="A38" s="64" t="s">
        <v>309</v>
      </c>
      <c r="B38" s="64"/>
      <c r="C38" s="149">
        <v>0</v>
      </c>
      <c r="D38" s="154"/>
      <c r="E38" s="149">
        <v>0</v>
      </c>
      <c r="F38" s="154"/>
      <c r="G38" s="149">
        <v>0</v>
      </c>
      <c r="H38" s="149"/>
      <c r="I38" s="149">
        <v>0</v>
      </c>
      <c r="J38" s="154"/>
      <c r="K38" s="149">
        <v>0</v>
      </c>
      <c r="L38" s="154"/>
      <c r="M38" s="149">
        <v>0</v>
      </c>
      <c r="N38" s="154"/>
      <c r="O38" s="149">
        <v>108500</v>
      </c>
      <c r="P38" s="154"/>
      <c r="Q38" s="152">
        <f>-O38</f>
        <v>-108500</v>
      </c>
      <c r="R38" s="65"/>
      <c r="S38" s="149">
        <v>0</v>
      </c>
      <c r="T38" s="149"/>
      <c r="U38" s="149">
        <v>0</v>
      </c>
      <c r="V38" s="149"/>
      <c r="W38" s="149">
        <v>0</v>
      </c>
      <c r="X38" s="149"/>
      <c r="Y38" s="149">
        <f>SUM(S38:W38)</f>
        <v>0</v>
      </c>
      <c r="Z38" s="65"/>
      <c r="AA38" s="149">
        <f>Y38+SUM(C38:Q38)</f>
        <v>0</v>
      </c>
      <c r="AB38" s="65"/>
      <c r="AC38" s="149">
        <v>0</v>
      </c>
      <c r="AD38" s="65"/>
      <c r="AE38" s="149">
        <f>SUM(C38:Y38)</f>
        <v>0</v>
      </c>
      <c r="AF38" s="65"/>
      <c r="AG38" s="149">
        <v>0</v>
      </c>
      <c r="AH38" s="65"/>
      <c r="AI38" s="149">
        <f>SUM(AE38:AG38)</f>
        <v>0</v>
      </c>
    </row>
    <row r="39" spans="1:35" ht="21" customHeight="1">
      <c r="A39" s="64" t="s">
        <v>242</v>
      </c>
      <c r="B39" s="198">
        <v>29</v>
      </c>
      <c r="C39" s="149">
        <v>0</v>
      </c>
      <c r="D39" s="154"/>
      <c r="E39" s="149">
        <v>0</v>
      </c>
      <c r="F39" s="154"/>
      <c r="G39" s="149">
        <v>0</v>
      </c>
      <c r="H39" s="149"/>
      <c r="I39" s="149">
        <v>0</v>
      </c>
      <c r="J39" s="154"/>
      <c r="K39" s="149">
        <v>0</v>
      </c>
      <c r="L39" s="154"/>
      <c r="M39" s="149">
        <v>0</v>
      </c>
      <c r="N39" s="154"/>
      <c r="O39" s="149">
        <v>0</v>
      </c>
      <c r="P39" s="154"/>
      <c r="Q39" s="149">
        <v>0</v>
      </c>
      <c r="R39" s="65"/>
      <c r="S39" s="149">
        <v>0</v>
      </c>
      <c r="T39" s="149"/>
      <c r="U39" s="149">
        <v>0</v>
      </c>
      <c r="V39" s="149"/>
      <c r="W39" s="149">
        <v>0</v>
      </c>
      <c r="X39" s="149"/>
      <c r="Y39" s="149">
        <f>SUM(S39:W39)</f>
        <v>0</v>
      </c>
      <c r="Z39" s="65"/>
      <c r="AA39" s="149">
        <f t="shared" si="0"/>
        <v>0</v>
      </c>
      <c r="AB39" s="65"/>
      <c r="AC39" s="149">
        <v>15000000</v>
      </c>
      <c r="AD39" s="65"/>
      <c r="AE39" s="149">
        <f>SUM(C39:Y39)+AC39</f>
        <v>15000000</v>
      </c>
      <c r="AF39" s="65"/>
      <c r="AG39" s="149">
        <v>0</v>
      </c>
      <c r="AH39" s="65"/>
      <c r="AI39" s="149">
        <f>SUM(AE39:AG39)</f>
        <v>15000000</v>
      </c>
    </row>
    <row r="40" spans="1:35" ht="21" customHeight="1">
      <c r="A40" s="64" t="s">
        <v>243</v>
      </c>
      <c r="B40" s="198">
        <v>29</v>
      </c>
      <c r="C40" s="149">
        <v>0</v>
      </c>
      <c r="D40" s="154"/>
      <c r="E40" s="149">
        <v>0</v>
      </c>
      <c r="F40" s="154"/>
      <c r="G40" s="149">
        <v>0</v>
      </c>
      <c r="H40" s="149"/>
      <c r="I40" s="149">
        <v>0</v>
      </c>
      <c r="J40" s="154"/>
      <c r="K40" s="149">
        <v>0</v>
      </c>
      <c r="L40" s="154"/>
      <c r="M40" s="149">
        <v>0</v>
      </c>
      <c r="N40" s="154"/>
      <c r="O40" s="149">
        <v>0</v>
      </c>
      <c r="P40" s="154"/>
      <c r="Q40" s="152">
        <v>-61580</v>
      </c>
      <c r="R40" s="65"/>
      <c r="S40" s="149">
        <v>0</v>
      </c>
      <c r="T40" s="149"/>
      <c r="U40" s="149">
        <v>0</v>
      </c>
      <c r="V40" s="149"/>
      <c r="W40" s="149">
        <v>0</v>
      </c>
      <c r="X40" s="149"/>
      <c r="Y40" s="149">
        <f>SUM(S40:W40)</f>
        <v>0</v>
      </c>
      <c r="Z40" s="65"/>
      <c r="AA40" s="149">
        <f t="shared" si="0"/>
        <v>-61580</v>
      </c>
      <c r="AB40" s="65"/>
      <c r="AC40" s="149">
        <v>0</v>
      </c>
      <c r="AD40" s="65"/>
      <c r="AE40" s="149">
        <f>SUM(C40:Y40)</f>
        <v>-61580</v>
      </c>
      <c r="AF40" s="65"/>
      <c r="AG40" s="149">
        <v>0</v>
      </c>
      <c r="AH40" s="65"/>
      <c r="AI40" s="149">
        <f>SUM(AE40:AG40)</f>
        <v>-61580</v>
      </c>
    </row>
    <row r="41" spans="1:35" ht="21" customHeight="1">
      <c r="A41" s="64" t="s">
        <v>244</v>
      </c>
      <c r="B41" s="198">
        <v>29</v>
      </c>
      <c r="C41" s="155">
        <v>0</v>
      </c>
      <c r="D41" s="154"/>
      <c r="E41" s="155">
        <v>0</v>
      </c>
      <c r="F41" s="154"/>
      <c r="G41" s="155">
        <v>0</v>
      </c>
      <c r="H41" s="149"/>
      <c r="I41" s="155">
        <v>0</v>
      </c>
      <c r="J41" s="154"/>
      <c r="K41" s="155">
        <v>0</v>
      </c>
      <c r="L41" s="154"/>
      <c r="M41" s="155">
        <v>0</v>
      </c>
      <c r="N41" s="154"/>
      <c r="O41" s="155">
        <v>0</v>
      </c>
      <c r="P41" s="154"/>
      <c r="Q41" s="164">
        <v>-309618</v>
      </c>
      <c r="R41" s="65"/>
      <c r="S41" s="155">
        <v>0</v>
      </c>
      <c r="T41" s="149"/>
      <c r="U41" s="155">
        <v>0</v>
      </c>
      <c r="V41" s="149"/>
      <c r="W41" s="155">
        <v>0</v>
      </c>
      <c r="X41" s="149"/>
      <c r="Y41" s="155">
        <f>SUM(S41:W41)</f>
        <v>0</v>
      </c>
      <c r="Z41" s="65"/>
      <c r="AA41" s="155">
        <f t="shared" si="0"/>
        <v>-309618</v>
      </c>
      <c r="AB41" s="65"/>
      <c r="AC41" s="155">
        <v>0</v>
      </c>
      <c r="AD41" s="65"/>
      <c r="AE41" s="155">
        <f>SUM(C41:Y41)</f>
        <v>-309618</v>
      </c>
      <c r="AF41" s="65"/>
      <c r="AG41" s="155">
        <v>0</v>
      </c>
      <c r="AH41" s="65"/>
      <c r="AI41" s="155">
        <f>SUM(AE41:AG41)</f>
        <v>-309618</v>
      </c>
    </row>
    <row r="42" spans="1:35" ht="21" customHeight="1" thickBot="1">
      <c r="A42" s="111" t="s">
        <v>212</v>
      </c>
      <c r="B42" s="111"/>
      <c r="C42" s="73">
        <f>C11+C37+C30+C39+C40+C41</f>
        <v>8611242.453</v>
      </c>
      <c r="D42" s="79"/>
      <c r="E42" s="73">
        <f>E11+E37+E30+E39+E40+E41</f>
        <v>-2909249</v>
      </c>
      <c r="F42" s="79"/>
      <c r="G42" s="73">
        <f>G11+G37+G30+G39+G40+G41</f>
        <v>57298909</v>
      </c>
      <c r="H42" s="79"/>
      <c r="I42" s="73">
        <f>I11+I37+I30+I39+I40+I41</f>
        <v>3470021</v>
      </c>
      <c r="J42" s="79"/>
      <c r="K42" s="73">
        <f>K11+K37+K30+K39+K40+K41</f>
        <v>3949783</v>
      </c>
      <c r="L42" s="79"/>
      <c r="M42" s="73">
        <f>M11+M37+M30+M39+M40+M41</f>
        <v>-5159</v>
      </c>
      <c r="N42" s="79"/>
      <c r="O42" s="73">
        <f>O11+O37+O30+O39+O40+O41+O38</f>
        <v>929166</v>
      </c>
      <c r="P42" s="79"/>
      <c r="Q42" s="73">
        <f>Q11+Q37+Q30+Q39+Q40+Q41+Q38</f>
        <v>82115694</v>
      </c>
      <c r="R42" s="79"/>
      <c r="S42" s="73">
        <f>S11+S37+S30+S39+S40+S41</f>
        <v>13824515</v>
      </c>
      <c r="T42" s="79"/>
      <c r="U42" s="73">
        <f>U11+U37+U30+U39+U40+U41</f>
        <v>-2819217</v>
      </c>
      <c r="V42" s="79"/>
      <c r="W42" s="73">
        <f>W11+W37+W30+W39+W40+W41</f>
        <v>-11450507</v>
      </c>
      <c r="X42" s="79"/>
      <c r="Y42" s="73">
        <f>Y11+Y37+Y30+Y39+Y40+Y41</f>
        <v>-445209</v>
      </c>
      <c r="Z42" s="79"/>
      <c r="AA42" s="73">
        <f>AA11+AA37+AA30+AA39+AA40+AA41</f>
        <v>153015198.453</v>
      </c>
      <c r="AB42" s="79"/>
      <c r="AC42" s="73">
        <f>AC11+AC37+AC30+AC39+AC40+AC41</f>
        <v>15000000</v>
      </c>
      <c r="AD42" s="79"/>
      <c r="AE42" s="73">
        <f>AE11+AE37+AE30+AE39+AE40+AE41</f>
        <v>168015198.453</v>
      </c>
      <c r="AF42" s="79"/>
      <c r="AG42" s="73">
        <f>AG11+AG37+AG30+AG39+AG40+AG41</f>
        <v>58626658</v>
      </c>
      <c r="AH42" s="79"/>
      <c r="AI42" s="73">
        <f>AI11+AI37+AI30+AI39+AI40+AI41</f>
        <v>226641856.453</v>
      </c>
    </row>
    <row r="43" ht="21" customHeight="1" thickTop="1"/>
    <row r="45" spans="3:35" ht="21" customHeight="1">
      <c r="C45" s="225"/>
      <c r="E45" s="225"/>
      <c r="G45" s="225"/>
      <c r="I45" s="225"/>
      <c r="K45" s="225"/>
      <c r="M45" s="225"/>
      <c r="O45" s="225"/>
      <c r="Q45" s="225"/>
      <c r="Y45" s="225"/>
      <c r="AA45" s="225"/>
      <c r="AC45" s="225"/>
      <c r="AE45" s="225"/>
      <c r="AG45" s="225"/>
      <c r="AI45" s="225"/>
    </row>
    <row r="46" ht="21" customHeight="1">
      <c r="G46" s="225"/>
    </row>
  </sheetData>
  <sheetProtection/>
  <mergeCells count="2">
    <mergeCell ref="C4:AI4"/>
    <mergeCell ref="S5:Y5"/>
  </mergeCells>
  <printOptions/>
  <pageMargins left="0.7" right="0.5" top="0.48" bottom="0.5" header="0.5" footer="0.5"/>
  <pageSetup firstPageNumber="16" useFirstPageNumber="1" fitToHeight="1" fitToWidth="1" horizontalDpi="600" verticalDpi="600" orientation="landscape" paperSize="9" scale="4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85" zoomScalePageLayoutView="0" workbookViewId="0" topLeftCell="A1">
      <selection activeCell="A1" sqref="A1"/>
    </sheetView>
  </sheetViews>
  <sheetFormatPr defaultColWidth="9.140625" defaultRowHeight="21" customHeight="1"/>
  <cols>
    <col min="1" max="1" width="37.28125" style="35" customWidth="1"/>
    <col min="2" max="2" width="8.57421875" style="35" customWidth="1"/>
    <col min="3" max="3" width="13.8515625" style="35" customWidth="1"/>
    <col min="4" max="4" width="1.28515625" style="35" customWidth="1"/>
    <col min="5" max="5" width="13.8515625" style="35" customWidth="1"/>
    <col min="6" max="6" width="1.28515625" style="35" customWidth="1"/>
    <col min="7" max="7" width="14.7109375" style="35" customWidth="1"/>
    <col min="8" max="8" width="1.28515625" style="35" customWidth="1"/>
    <col min="9" max="9" width="17.28125" style="35" customWidth="1"/>
    <col min="10" max="10" width="1.28515625" style="35" customWidth="1"/>
    <col min="11" max="11" width="13.140625" style="35" customWidth="1"/>
    <col min="12" max="12" width="1.28515625" style="35" customWidth="1"/>
    <col min="13" max="13" width="15.00390625" style="35" bestFit="1" customWidth="1"/>
    <col min="14" max="14" width="1.28515625" style="35" customWidth="1"/>
    <col min="15" max="15" width="14.7109375" style="35" customWidth="1"/>
    <col min="16" max="16" width="1.28515625" style="35" customWidth="1"/>
    <col min="17" max="17" width="17.28125" style="35" customWidth="1"/>
    <col min="18" max="18" width="1.28515625" style="35" customWidth="1"/>
    <col min="19" max="19" width="15.28125" style="35" customWidth="1"/>
    <col min="20" max="16384" width="9.140625" style="35" customWidth="1"/>
  </cols>
  <sheetData>
    <row r="1" spans="1:18" ht="21" customHeight="1">
      <c r="A1" s="82" t="s">
        <v>82</v>
      </c>
      <c r="B1" s="51"/>
      <c r="C1" s="52"/>
      <c r="D1" s="51"/>
      <c r="J1" s="51"/>
      <c r="K1" s="51"/>
      <c r="L1" s="51"/>
      <c r="M1" s="51"/>
      <c r="N1" s="51"/>
      <c r="P1" s="51"/>
      <c r="R1" s="51"/>
    </row>
    <row r="2" spans="1:18" ht="21" customHeight="1">
      <c r="A2" s="82" t="s">
        <v>99</v>
      </c>
      <c r="B2" s="51"/>
      <c r="C2" s="52"/>
      <c r="D2" s="51"/>
      <c r="J2" s="51"/>
      <c r="K2" s="51"/>
      <c r="L2" s="51"/>
      <c r="M2" s="51"/>
      <c r="N2" s="51"/>
      <c r="P2" s="51"/>
      <c r="R2" s="51"/>
    </row>
    <row r="3" spans="1:18" ht="21" customHeight="1">
      <c r="A3" s="75"/>
      <c r="B3" s="50"/>
      <c r="C3" s="52"/>
      <c r="D3" s="51"/>
      <c r="J3" s="51"/>
      <c r="K3" s="51"/>
      <c r="L3" s="51"/>
      <c r="M3" s="51"/>
      <c r="N3" s="51"/>
      <c r="P3" s="51"/>
      <c r="R3" s="51"/>
    </row>
    <row r="4" spans="1:19" ht="21" customHeight="1">
      <c r="A4" s="83"/>
      <c r="B4" s="83"/>
      <c r="C4" s="52"/>
      <c r="D4" s="83"/>
      <c r="E4" s="17"/>
      <c r="F4" s="17"/>
      <c r="G4" s="17"/>
      <c r="H4" s="17"/>
      <c r="I4" s="17"/>
      <c r="J4" s="83"/>
      <c r="K4" s="83"/>
      <c r="L4" s="83"/>
      <c r="M4" s="83"/>
      <c r="N4" s="83"/>
      <c r="O4" s="17"/>
      <c r="P4" s="83"/>
      <c r="Q4" s="17"/>
      <c r="R4" s="83"/>
      <c r="S4" s="53" t="s">
        <v>91</v>
      </c>
    </row>
    <row r="5" spans="1:19" ht="21" customHeight="1">
      <c r="A5" s="84"/>
      <c r="B5" s="84"/>
      <c r="C5" s="237" t="s">
        <v>38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21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239" t="s">
        <v>98</v>
      </c>
      <c r="P6" s="239"/>
      <c r="Q6" s="239"/>
      <c r="R6" s="85"/>
      <c r="S6" s="20"/>
    </row>
    <row r="7" spans="1:19" ht="21" customHeight="1">
      <c r="A7" s="84"/>
      <c r="B7" s="84"/>
      <c r="C7" s="85"/>
      <c r="D7" s="85"/>
      <c r="E7" s="85"/>
      <c r="F7" s="85"/>
      <c r="G7" s="85"/>
      <c r="H7" s="85"/>
      <c r="I7" s="105" t="s">
        <v>37</v>
      </c>
      <c r="J7" s="85"/>
      <c r="K7" s="85"/>
      <c r="L7" s="85"/>
      <c r="M7" s="85"/>
      <c r="N7" s="85"/>
      <c r="O7" s="85"/>
      <c r="P7" s="85"/>
      <c r="Q7" s="86" t="s">
        <v>100</v>
      </c>
      <c r="R7" s="85"/>
      <c r="S7" s="20"/>
    </row>
    <row r="8" spans="1:19" ht="21" customHeight="1">
      <c r="A8" s="57"/>
      <c r="B8" s="57"/>
      <c r="C8" s="57" t="s">
        <v>17</v>
      </c>
      <c r="D8" s="57"/>
      <c r="E8" s="57"/>
      <c r="F8" s="57"/>
      <c r="G8" s="57"/>
      <c r="H8" s="57"/>
      <c r="I8" s="57" t="s">
        <v>131</v>
      </c>
      <c r="J8" s="85"/>
      <c r="K8" s="85"/>
      <c r="L8" s="85"/>
      <c r="M8" s="87" t="s">
        <v>47</v>
      </c>
      <c r="N8" s="85"/>
      <c r="O8" s="22" t="s">
        <v>71</v>
      </c>
      <c r="P8" s="22"/>
      <c r="Q8" s="54" t="s">
        <v>101</v>
      </c>
      <c r="R8" s="57"/>
      <c r="S8" s="20"/>
    </row>
    <row r="9" spans="1:19" ht="21" customHeight="1">
      <c r="A9" s="57"/>
      <c r="B9" s="57"/>
      <c r="C9" s="57" t="s">
        <v>54</v>
      </c>
      <c r="D9" s="57"/>
      <c r="E9" s="57" t="s">
        <v>24</v>
      </c>
      <c r="F9" s="57"/>
      <c r="G9" s="57"/>
      <c r="H9" s="57"/>
      <c r="I9" s="57" t="s">
        <v>132</v>
      </c>
      <c r="J9" s="57"/>
      <c r="K9" s="57" t="s">
        <v>73</v>
      </c>
      <c r="L9" s="57"/>
      <c r="M9" s="57" t="s">
        <v>31</v>
      </c>
      <c r="N9" s="57"/>
      <c r="O9" s="22" t="s">
        <v>50</v>
      </c>
      <c r="P9" s="22"/>
      <c r="Q9" s="55" t="s">
        <v>103</v>
      </c>
      <c r="R9" s="57"/>
      <c r="S9" s="55" t="s">
        <v>62</v>
      </c>
    </row>
    <row r="10" spans="1:19" ht="21" customHeight="1">
      <c r="A10" s="88"/>
      <c r="B10" s="181" t="s">
        <v>1</v>
      </c>
      <c r="C10" s="58" t="s">
        <v>105</v>
      </c>
      <c r="D10" s="88"/>
      <c r="E10" s="58" t="s">
        <v>119</v>
      </c>
      <c r="F10" s="57"/>
      <c r="G10" s="58" t="s">
        <v>129</v>
      </c>
      <c r="H10" s="57"/>
      <c r="I10" s="58" t="s">
        <v>133</v>
      </c>
      <c r="J10" s="88"/>
      <c r="K10" s="58" t="s">
        <v>63</v>
      </c>
      <c r="L10" s="88"/>
      <c r="M10" s="58" t="s">
        <v>51</v>
      </c>
      <c r="N10" s="88"/>
      <c r="O10" s="23" t="s">
        <v>0</v>
      </c>
      <c r="P10" s="22"/>
      <c r="Q10" s="59" t="s">
        <v>16</v>
      </c>
      <c r="R10" s="88"/>
      <c r="S10" s="59" t="s">
        <v>25</v>
      </c>
    </row>
    <row r="11" spans="1:19" ht="21" customHeight="1">
      <c r="A11" s="109" t="s">
        <v>201</v>
      </c>
      <c r="B11" s="88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1:20" s="34" customFormat="1" ht="21" customHeight="1">
      <c r="A12" s="30" t="s">
        <v>202</v>
      </c>
      <c r="B12" s="30"/>
      <c r="C12" s="171">
        <v>7742942</v>
      </c>
      <c r="D12" s="170"/>
      <c r="E12" s="171">
        <v>35572855</v>
      </c>
      <c r="F12" s="170"/>
      <c r="G12" s="171">
        <v>3470021</v>
      </c>
      <c r="H12" s="170"/>
      <c r="I12" s="171">
        <v>490423</v>
      </c>
      <c r="J12" s="170"/>
      <c r="K12" s="171">
        <v>820666</v>
      </c>
      <c r="L12" s="170"/>
      <c r="M12" s="171">
        <v>37712076</v>
      </c>
      <c r="N12" s="170"/>
      <c r="O12" s="171">
        <v>1279923</v>
      </c>
      <c r="P12" s="92"/>
      <c r="Q12" s="171">
        <f>O12</f>
        <v>1279923</v>
      </c>
      <c r="R12" s="92"/>
      <c r="S12" s="171">
        <f>SUM(C12:M12)+Q12</f>
        <v>87088906</v>
      </c>
      <c r="T12" s="182"/>
    </row>
    <row r="13" spans="1:19" s="34" customFormat="1" ht="21" customHeight="1">
      <c r="A13" s="30" t="s">
        <v>109</v>
      </c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69"/>
      <c r="R13" s="24"/>
      <c r="S13" s="24"/>
    </row>
    <row r="14" spans="1:19" s="34" customFormat="1" ht="21" customHeight="1">
      <c r="A14" s="30" t="s">
        <v>110</v>
      </c>
      <c r="B14" s="3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69"/>
      <c r="R14" s="24"/>
      <c r="S14" s="24"/>
    </row>
    <row r="15" spans="1:19" s="34" customFormat="1" ht="21" customHeight="1">
      <c r="A15" s="63" t="s">
        <v>111</v>
      </c>
      <c r="B15" s="3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69"/>
      <c r="R15" s="24"/>
      <c r="S15" s="24"/>
    </row>
    <row r="16" spans="1:19" s="34" customFormat="1" ht="21" customHeight="1">
      <c r="A16" s="32" t="s">
        <v>182</v>
      </c>
      <c r="B16" s="89">
        <v>39</v>
      </c>
      <c r="C16" s="104">
        <v>0</v>
      </c>
      <c r="D16" s="93"/>
      <c r="E16" s="104">
        <v>0</v>
      </c>
      <c r="F16" s="38"/>
      <c r="G16" s="104">
        <v>0</v>
      </c>
      <c r="H16" s="38"/>
      <c r="I16" s="104">
        <v>0</v>
      </c>
      <c r="J16" s="93"/>
      <c r="K16" s="104">
        <v>0</v>
      </c>
      <c r="L16" s="93"/>
      <c r="M16" s="76">
        <v>-7355794</v>
      </c>
      <c r="N16" s="93"/>
      <c r="O16" s="104">
        <v>0</v>
      </c>
      <c r="P16" s="93"/>
      <c r="Q16" s="104">
        <f>O16</f>
        <v>0</v>
      </c>
      <c r="R16" s="24"/>
      <c r="S16" s="104">
        <f>C16+E16+K16+M16+Q16+G16+I16</f>
        <v>-7355794</v>
      </c>
    </row>
    <row r="17" spans="1:20" s="34" customFormat="1" ht="21" customHeight="1">
      <c r="A17" s="63" t="s">
        <v>112</v>
      </c>
      <c r="B17" s="89"/>
      <c r="C17" s="114">
        <f>C16</f>
        <v>0</v>
      </c>
      <c r="D17" s="24"/>
      <c r="E17" s="114">
        <f>E16</f>
        <v>0</v>
      </c>
      <c r="F17" s="39"/>
      <c r="G17" s="114">
        <f>G16</f>
        <v>0</v>
      </c>
      <c r="H17" s="39"/>
      <c r="I17" s="114">
        <f>I16</f>
        <v>0</v>
      </c>
      <c r="J17" s="24"/>
      <c r="K17" s="114">
        <f>K16</f>
        <v>0</v>
      </c>
      <c r="L17" s="24"/>
      <c r="M17" s="114">
        <f>M16</f>
        <v>-7355794</v>
      </c>
      <c r="N17" s="24"/>
      <c r="O17" s="114">
        <f>O16</f>
        <v>0</v>
      </c>
      <c r="P17" s="24"/>
      <c r="Q17" s="114">
        <f>Q16</f>
        <v>0</v>
      </c>
      <c r="R17" s="24"/>
      <c r="S17" s="114">
        <f>S16</f>
        <v>-7355794</v>
      </c>
      <c r="T17" s="179"/>
    </row>
    <row r="18" spans="1:19" s="34" customFormat="1" ht="21" customHeight="1">
      <c r="A18" s="30" t="s">
        <v>120</v>
      </c>
      <c r="B18" s="89"/>
      <c r="C18" s="26"/>
      <c r="D18" s="24"/>
      <c r="E18" s="26"/>
      <c r="F18" s="26"/>
      <c r="G18" s="26"/>
      <c r="H18" s="26"/>
      <c r="I18" s="26"/>
      <c r="J18" s="24"/>
      <c r="K18" s="26"/>
      <c r="L18" s="24"/>
      <c r="M18" s="26"/>
      <c r="N18" s="24"/>
      <c r="O18" s="26"/>
      <c r="P18" s="24"/>
      <c r="Q18" s="69"/>
      <c r="R18" s="24"/>
      <c r="S18" s="26"/>
    </row>
    <row r="19" spans="1:19" s="34" customFormat="1" ht="21" customHeight="1">
      <c r="A19" s="30" t="s">
        <v>110</v>
      </c>
      <c r="B19" s="89"/>
      <c r="C19" s="114">
        <f>C17</f>
        <v>0</v>
      </c>
      <c r="D19" s="24"/>
      <c r="E19" s="114">
        <f>E17</f>
        <v>0</v>
      </c>
      <c r="F19" s="39"/>
      <c r="G19" s="114">
        <f>G17</f>
        <v>0</v>
      </c>
      <c r="H19" s="39"/>
      <c r="I19" s="114">
        <f>I17</f>
        <v>0</v>
      </c>
      <c r="J19" s="24"/>
      <c r="K19" s="114">
        <f>K17</f>
        <v>0</v>
      </c>
      <c r="L19" s="24"/>
      <c r="M19" s="114">
        <f>M17</f>
        <v>-7355794</v>
      </c>
      <c r="N19" s="24"/>
      <c r="O19" s="114">
        <f>O17</f>
        <v>0</v>
      </c>
      <c r="P19" s="24"/>
      <c r="Q19" s="114">
        <f>Q17</f>
        <v>0</v>
      </c>
      <c r="R19" s="24"/>
      <c r="S19" s="114">
        <f>S17</f>
        <v>-7355794</v>
      </c>
    </row>
    <row r="20" spans="1:19" s="34" customFormat="1" ht="21" customHeight="1">
      <c r="A20" s="30" t="s">
        <v>126</v>
      </c>
      <c r="B20" s="3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69"/>
      <c r="R20" s="24"/>
      <c r="S20" s="24"/>
    </row>
    <row r="21" spans="1:19" s="34" customFormat="1" ht="21" customHeight="1">
      <c r="A21" s="32" t="s">
        <v>116</v>
      </c>
      <c r="B21" s="30"/>
      <c r="C21" s="194">
        <v>0</v>
      </c>
      <c r="D21" s="93"/>
      <c r="E21" s="194">
        <v>0</v>
      </c>
      <c r="F21" s="38"/>
      <c r="G21" s="194">
        <v>0</v>
      </c>
      <c r="H21" s="38"/>
      <c r="I21" s="194">
        <v>0</v>
      </c>
      <c r="J21" s="93"/>
      <c r="K21" s="194">
        <v>0</v>
      </c>
      <c r="L21" s="93"/>
      <c r="M21" s="194">
        <v>11004316</v>
      </c>
      <c r="N21" s="93"/>
      <c r="O21" s="194">
        <v>0</v>
      </c>
      <c r="P21" s="93"/>
      <c r="Q21" s="194">
        <f>O21</f>
        <v>0</v>
      </c>
      <c r="R21" s="93"/>
      <c r="S21" s="194">
        <f>C21+E21+K21+M21+Q21+G21+I21</f>
        <v>11004316</v>
      </c>
    </row>
    <row r="22" spans="1:19" s="34" customFormat="1" ht="21" customHeight="1">
      <c r="A22" s="64" t="s">
        <v>117</v>
      </c>
      <c r="B22" s="30"/>
      <c r="C22" s="194"/>
      <c r="D22" s="195"/>
      <c r="E22" s="194"/>
      <c r="F22" s="38"/>
      <c r="G22" s="194"/>
      <c r="H22" s="38"/>
      <c r="I22" s="194"/>
      <c r="J22" s="195"/>
      <c r="K22" s="194"/>
      <c r="L22" s="195"/>
      <c r="M22" s="194"/>
      <c r="N22" s="195"/>
      <c r="O22" s="194"/>
      <c r="P22" s="195"/>
      <c r="Q22" s="194"/>
      <c r="R22" s="195"/>
      <c r="S22" s="194"/>
    </row>
    <row r="23" spans="1:19" s="34" customFormat="1" ht="21" customHeight="1">
      <c r="A23" s="64" t="s">
        <v>307</v>
      </c>
      <c r="B23" s="30"/>
      <c r="C23" s="194"/>
      <c r="D23" s="195"/>
      <c r="E23" s="194"/>
      <c r="F23" s="38"/>
      <c r="G23" s="194"/>
      <c r="H23" s="38"/>
      <c r="I23" s="194"/>
      <c r="J23" s="195"/>
      <c r="K23" s="194"/>
      <c r="L23" s="195"/>
      <c r="M23" s="194"/>
      <c r="N23" s="195"/>
      <c r="O23" s="194"/>
      <c r="P23" s="195"/>
      <c r="Q23" s="194"/>
      <c r="R23" s="195"/>
      <c r="S23" s="194"/>
    </row>
    <row r="24" spans="1:19" s="34" customFormat="1" ht="21" customHeight="1">
      <c r="A24" s="64" t="s">
        <v>241</v>
      </c>
      <c r="B24" s="89">
        <v>25</v>
      </c>
      <c r="C24" s="194">
        <v>0</v>
      </c>
      <c r="D24" s="93"/>
      <c r="E24" s="194">
        <v>0</v>
      </c>
      <c r="F24" s="38"/>
      <c r="G24" s="194">
        <v>0</v>
      </c>
      <c r="H24" s="38"/>
      <c r="I24" s="194">
        <v>0</v>
      </c>
      <c r="J24" s="93"/>
      <c r="K24" s="194">
        <v>0</v>
      </c>
      <c r="L24" s="195"/>
      <c r="M24" s="194">
        <v>464092</v>
      </c>
      <c r="N24" s="195"/>
      <c r="O24" s="194">
        <v>0</v>
      </c>
      <c r="P24" s="93"/>
      <c r="Q24" s="194">
        <f>O24</f>
        <v>0</v>
      </c>
      <c r="R24" s="93"/>
      <c r="S24" s="194">
        <f>C24+E24+K24+M24+Q24+G24+I24</f>
        <v>464092</v>
      </c>
    </row>
    <row r="25" spans="1:19" s="34" customFormat="1" ht="21" customHeight="1">
      <c r="A25" s="64" t="s">
        <v>145</v>
      </c>
      <c r="B25" s="30"/>
      <c r="C25" s="186">
        <v>0</v>
      </c>
      <c r="D25" s="195"/>
      <c r="E25" s="186">
        <v>0</v>
      </c>
      <c r="F25" s="38"/>
      <c r="G25" s="186">
        <v>0</v>
      </c>
      <c r="H25" s="38"/>
      <c r="I25" s="186">
        <v>0</v>
      </c>
      <c r="J25" s="195"/>
      <c r="K25" s="186">
        <v>0</v>
      </c>
      <c r="L25" s="195"/>
      <c r="M25" s="186">
        <v>0</v>
      </c>
      <c r="N25" s="195"/>
      <c r="O25" s="186">
        <v>1543301</v>
      </c>
      <c r="P25" s="195"/>
      <c r="Q25" s="186">
        <f>O25</f>
        <v>1543301</v>
      </c>
      <c r="R25" s="195"/>
      <c r="S25" s="186">
        <f>C25+E25+K25+M25+Q25+G25+I25</f>
        <v>1543301</v>
      </c>
    </row>
    <row r="26" spans="1:19" s="34" customFormat="1" ht="21" customHeight="1">
      <c r="A26" s="30" t="s">
        <v>127</v>
      </c>
      <c r="B26" s="30"/>
      <c r="C26" s="114">
        <f>SUM(C21:C25)</f>
        <v>0</v>
      </c>
      <c r="D26" s="24"/>
      <c r="E26" s="114">
        <f>SUM(E21:E25)</f>
        <v>0</v>
      </c>
      <c r="F26" s="39"/>
      <c r="G26" s="114">
        <f>SUM(G21:G25)</f>
        <v>0</v>
      </c>
      <c r="H26" s="39"/>
      <c r="I26" s="114">
        <f>SUM(I21:I25)</f>
        <v>0</v>
      </c>
      <c r="J26" s="24"/>
      <c r="K26" s="114">
        <f>SUM(K21:K25)</f>
        <v>0</v>
      </c>
      <c r="L26" s="24"/>
      <c r="M26" s="114">
        <f>SUM(M21:M25)</f>
        <v>11468408</v>
      </c>
      <c r="N26" s="24"/>
      <c r="O26" s="114">
        <f>SUM(O21:O25)</f>
        <v>1543301</v>
      </c>
      <c r="P26" s="24"/>
      <c r="Q26" s="114">
        <f>O26</f>
        <v>1543301</v>
      </c>
      <c r="R26" s="24"/>
      <c r="S26" s="114">
        <f>C26+E26+K26+M26+Q26+G26+I26</f>
        <v>13011709</v>
      </c>
    </row>
    <row r="27" spans="1:19" s="34" customFormat="1" ht="21" customHeight="1">
      <c r="A27" s="35" t="s">
        <v>128</v>
      </c>
      <c r="B27" s="30"/>
      <c r="C27" s="104">
        <v>0</v>
      </c>
      <c r="D27" s="24"/>
      <c r="E27" s="104">
        <v>0</v>
      </c>
      <c r="F27" s="38"/>
      <c r="G27" s="104">
        <v>0</v>
      </c>
      <c r="H27" s="38"/>
      <c r="I27" s="104">
        <v>0</v>
      </c>
      <c r="J27" s="24"/>
      <c r="K27" s="104">
        <v>0</v>
      </c>
      <c r="L27" s="24"/>
      <c r="M27" s="67">
        <v>840</v>
      </c>
      <c r="N27" s="24"/>
      <c r="O27" s="186">
        <v>-840</v>
      </c>
      <c r="P27" s="24"/>
      <c r="Q27" s="104">
        <f>O27</f>
        <v>-840</v>
      </c>
      <c r="R27" s="24"/>
      <c r="S27" s="104">
        <f>C27+E27+K27+M27+Q27+G27+I27</f>
        <v>0</v>
      </c>
    </row>
    <row r="28" spans="1:21" s="34" customFormat="1" ht="21" customHeight="1" thickBot="1">
      <c r="A28" s="30" t="s">
        <v>203</v>
      </c>
      <c r="B28" s="30"/>
      <c r="C28" s="91">
        <f>C27+C19+C12</f>
        <v>7742942</v>
      </c>
      <c r="D28" s="24"/>
      <c r="E28" s="91">
        <f>E27+E19+E12</f>
        <v>35572855</v>
      </c>
      <c r="F28" s="26"/>
      <c r="G28" s="91">
        <f>G27+G19+G12</f>
        <v>3470021</v>
      </c>
      <c r="H28" s="26"/>
      <c r="I28" s="91">
        <f>I27+I19+I12</f>
        <v>490423</v>
      </c>
      <c r="J28" s="24"/>
      <c r="K28" s="91">
        <f>K27+K19+K12</f>
        <v>820666</v>
      </c>
      <c r="L28" s="24"/>
      <c r="M28" s="91">
        <f>M26+M27+M19+M12</f>
        <v>41825530</v>
      </c>
      <c r="N28" s="24"/>
      <c r="O28" s="91">
        <f>O26+O27+O19+O12</f>
        <v>2822384</v>
      </c>
      <c r="P28" s="20"/>
      <c r="Q28" s="91">
        <f>Q26+Q27+Q19+Q12</f>
        <v>2822384</v>
      </c>
      <c r="R28" s="26"/>
      <c r="S28" s="91">
        <f>S26+S27+S19+S12</f>
        <v>92744821</v>
      </c>
      <c r="U28" s="140"/>
    </row>
    <row r="29" spans="3:19" ht="21" customHeight="1" thickTop="1"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</row>
  </sheetData>
  <sheetProtection/>
  <mergeCells count="2">
    <mergeCell ref="C5:S5"/>
    <mergeCell ref="O6:Q6"/>
  </mergeCells>
  <printOptions/>
  <pageMargins left="0.7" right="0.5" top="0.48" bottom="0.5" header="0.5" footer="0.5"/>
  <pageSetup firstPageNumber="17" useFirstPageNumber="1" fitToHeight="1" fitToWidth="1" horizontalDpi="600" verticalDpi="600" orientation="landscape" paperSize="9" scale="78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85" zoomScalePageLayoutView="0" workbookViewId="0" topLeftCell="A1">
      <selection activeCell="A1" sqref="A1"/>
    </sheetView>
  </sheetViews>
  <sheetFormatPr defaultColWidth="9.140625" defaultRowHeight="21" customHeight="1"/>
  <cols>
    <col min="1" max="1" width="63.8515625" style="35" customWidth="1"/>
    <col min="2" max="2" width="8.57421875" style="35" customWidth="1"/>
    <col min="3" max="3" width="13.8515625" style="35" customWidth="1"/>
    <col min="4" max="4" width="1.28515625" style="35" customWidth="1"/>
    <col min="5" max="5" width="13.8515625" style="35" customWidth="1"/>
    <col min="6" max="6" width="1.28515625" style="35" customWidth="1"/>
    <col min="7" max="7" width="14.7109375" style="35" customWidth="1"/>
    <col min="8" max="8" width="1.28515625" style="35" customWidth="1"/>
    <col min="9" max="9" width="17.28125" style="35" customWidth="1"/>
    <col min="10" max="10" width="1.28515625" style="35" customWidth="1"/>
    <col min="11" max="11" width="13.140625" style="35" customWidth="1"/>
    <col min="12" max="12" width="1.28515625" style="35" customWidth="1"/>
    <col min="13" max="13" width="15.00390625" style="35" bestFit="1" customWidth="1"/>
    <col min="14" max="14" width="1.28515625" style="35" customWidth="1"/>
    <col min="15" max="15" width="14.7109375" style="35" customWidth="1"/>
    <col min="16" max="16" width="1.28515625" style="35" customWidth="1"/>
    <col min="17" max="17" width="17.28125" style="35" customWidth="1"/>
    <col min="18" max="18" width="1.28515625" style="35" customWidth="1"/>
    <col min="19" max="19" width="14.140625" style="35" customWidth="1"/>
    <col min="20" max="20" width="1.28515625" style="35" customWidth="1"/>
    <col min="21" max="21" width="15.28125" style="35" customWidth="1"/>
    <col min="22" max="16384" width="9.140625" style="35" customWidth="1"/>
  </cols>
  <sheetData>
    <row r="1" spans="1:20" ht="21" customHeight="1">
      <c r="A1" s="82" t="s">
        <v>82</v>
      </c>
      <c r="B1" s="51"/>
      <c r="C1" s="52"/>
      <c r="D1" s="51"/>
      <c r="J1" s="51"/>
      <c r="K1" s="51"/>
      <c r="L1" s="51"/>
      <c r="M1" s="51"/>
      <c r="N1" s="51"/>
      <c r="P1" s="51"/>
      <c r="R1" s="51"/>
      <c r="S1" s="51"/>
      <c r="T1" s="51"/>
    </row>
    <row r="2" spans="1:20" ht="21" customHeight="1">
      <c r="A2" s="82" t="s">
        <v>99</v>
      </c>
      <c r="B2" s="51"/>
      <c r="C2" s="52"/>
      <c r="D2" s="51"/>
      <c r="J2" s="51"/>
      <c r="K2" s="51"/>
      <c r="L2" s="51"/>
      <c r="M2" s="51"/>
      <c r="N2" s="51"/>
      <c r="P2" s="51"/>
      <c r="R2" s="51"/>
      <c r="S2" s="51"/>
      <c r="T2" s="51"/>
    </row>
    <row r="3" spans="1:20" ht="21" customHeight="1">
      <c r="A3" s="75"/>
      <c r="B3" s="50"/>
      <c r="C3" s="52"/>
      <c r="D3" s="51"/>
      <c r="J3" s="51"/>
      <c r="K3" s="51"/>
      <c r="L3" s="51"/>
      <c r="M3" s="51"/>
      <c r="N3" s="51"/>
      <c r="P3" s="51"/>
      <c r="R3" s="51"/>
      <c r="S3" s="51"/>
      <c r="T3" s="51"/>
    </row>
    <row r="4" spans="1:21" ht="21" customHeight="1">
      <c r="A4" s="83"/>
      <c r="B4" s="83"/>
      <c r="C4" s="52"/>
      <c r="D4" s="83"/>
      <c r="E4" s="17"/>
      <c r="F4" s="17"/>
      <c r="G4" s="17"/>
      <c r="H4" s="17"/>
      <c r="I4" s="17"/>
      <c r="J4" s="83"/>
      <c r="K4" s="83"/>
      <c r="L4" s="83"/>
      <c r="M4" s="83"/>
      <c r="N4" s="83"/>
      <c r="O4" s="17"/>
      <c r="P4" s="83"/>
      <c r="Q4" s="17"/>
      <c r="R4" s="83"/>
      <c r="S4" s="83"/>
      <c r="T4" s="83"/>
      <c r="U4" s="53" t="s">
        <v>91</v>
      </c>
    </row>
    <row r="5" spans="1:21" ht="21" customHeight="1">
      <c r="A5" s="84"/>
      <c r="B5" s="84"/>
      <c r="C5" s="237" t="s">
        <v>38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</row>
    <row r="6" spans="1:21" ht="21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239" t="s">
        <v>98</v>
      </c>
      <c r="P6" s="239"/>
      <c r="Q6" s="239"/>
      <c r="R6" s="85"/>
      <c r="S6" s="20"/>
      <c r="T6" s="85"/>
      <c r="U6" s="20"/>
    </row>
    <row r="7" spans="1:21" ht="21" customHeight="1">
      <c r="A7" s="84"/>
      <c r="B7" s="84"/>
      <c r="C7" s="85"/>
      <c r="D7" s="85"/>
      <c r="E7" s="85"/>
      <c r="F7" s="85"/>
      <c r="G7" s="85"/>
      <c r="H7" s="85"/>
      <c r="I7" s="105" t="s">
        <v>37</v>
      </c>
      <c r="J7" s="85"/>
      <c r="K7" s="85"/>
      <c r="L7" s="85"/>
      <c r="M7" s="85"/>
      <c r="N7" s="85"/>
      <c r="O7" s="85"/>
      <c r="P7" s="85"/>
      <c r="Q7" s="86" t="s">
        <v>100</v>
      </c>
      <c r="R7" s="85"/>
      <c r="S7" s="20"/>
      <c r="T7" s="85"/>
      <c r="U7" s="20"/>
    </row>
    <row r="8" spans="1:21" ht="21" customHeight="1">
      <c r="A8" s="57"/>
      <c r="B8" s="57"/>
      <c r="C8" s="57" t="s">
        <v>17</v>
      </c>
      <c r="D8" s="57"/>
      <c r="E8" s="57"/>
      <c r="F8" s="57"/>
      <c r="G8" s="57"/>
      <c r="H8" s="57"/>
      <c r="I8" s="57" t="s">
        <v>131</v>
      </c>
      <c r="J8" s="85"/>
      <c r="K8" s="85"/>
      <c r="L8" s="85"/>
      <c r="M8" s="87" t="s">
        <v>47</v>
      </c>
      <c r="N8" s="85"/>
      <c r="O8" s="22" t="s">
        <v>71</v>
      </c>
      <c r="P8" s="22"/>
      <c r="Q8" s="54" t="s">
        <v>101</v>
      </c>
      <c r="R8" s="57"/>
      <c r="S8" s="86" t="s">
        <v>245</v>
      </c>
      <c r="T8" s="57"/>
      <c r="U8" s="20"/>
    </row>
    <row r="9" spans="1:21" ht="21" customHeight="1">
      <c r="A9" s="57"/>
      <c r="B9" s="57"/>
      <c r="C9" s="57" t="s">
        <v>54</v>
      </c>
      <c r="D9" s="57"/>
      <c r="E9" s="57" t="s">
        <v>24</v>
      </c>
      <c r="F9" s="57"/>
      <c r="G9" s="57"/>
      <c r="H9" s="57"/>
      <c r="I9" s="57" t="s">
        <v>132</v>
      </c>
      <c r="J9" s="57"/>
      <c r="K9" s="57" t="s">
        <v>73</v>
      </c>
      <c r="L9" s="57"/>
      <c r="M9" s="57" t="s">
        <v>31</v>
      </c>
      <c r="N9" s="57"/>
      <c r="O9" s="22" t="s">
        <v>50</v>
      </c>
      <c r="P9" s="22"/>
      <c r="Q9" s="55" t="s">
        <v>103</v>
      </c>
      <c r="R9" s="57"/>
      <c r="S9" s="54" t="s">
        <v>246</v>
      </c>
      <c r="T9" s="57"/>
      <c r="U9" s="55" t="s">
        <v>62</v>
      </c>
    </row>
    <row r="10" spans="1:21" ht="21" customHeight="1">
      <c r="A10" s="88"/>
      <c r="B10" s="181" t="s">
        <v>1</v>
      </c>
      <c r="C10" s="58" t="s">
        <v>105</v>
      </c>
      <c r="D10" s="88"/>
      <c r="E10" s="58" t="s">
        <v>119</v>
      </c>
      <c r="F10" s="57"/>
      <c r="G10" s="58" t="s">
        <v>129</v>
      </c>
      <c r="H10" s="57"/>
      <c r="I10" s="58" t="s">
        <v>133</v>
      </c>
      <c r="J10" s="88"/>
      <c r="K10" s="58" t="s">
        <v>63</v>
      </c>
      <c r="L10" s="88"/>
      <c r="M10" s="58" t="s">
        <v>51</v>
      </c>
      <c r="N10" s="88"/>
      <c r="O10" s="23" t="s">
        <v>0</v>
      </c>
      <c r="P10" s="22"/>
      <c r="Q10" s="59" t="s">
        <v>16</v>
      </c>
      <c r="R10" s="88"/>
      <c r="S10" s="59" t="s">
        <v>247</v>
      </c>
      <c r="T10" s="88"/>
      <c r="U10" s="59" t="s">
        <v>25</v>
      </c>
    </row>
    <row r="11" spans="1:21" ht="21" customHeight="1">
      <c r="A11" s="109" t="s">
        <v>210</v>
      </c>
      <c r="B11" s="88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</row>
    <row r="12" spans="1:21" ht="21" customHeight="1">
      <c r="A12" s="30" t="s">
        <v>211</v>
      </c>
      <c r="B12" s="30"/>
      <c r="C12" s="171">
        <v>7742942</v>
      </c>
      <c r="D12" s="170"/>
      <c r="E12" s="171">
        <v>35572855</v>
      </c>
      <c r="F12" s="170"/>
      <c r="G12" s="171">
        <v>3470021</v>
      </c>
      <c r="H12" s="170"/>
      <c r="I12" s="171">
        <v>490423</v>
      </c>
      <c r="J12" s="170"/>
      <c r="K12" s="171">
        <v>820666</v>
      </c>
      <c r="L12" s="170"/>
      <c r="M12" s="171">
        <v>41825530</v>
      </c>
      <c r="N12" s="170"/>
      <c r="O12" s="171">
        <v>2822384</v>
      </c>
      <c r="P12" s="92"/>
      <c r="Q12" s="171">
        <f>O12</f>
        <v>2822384</v>
      </c>
      <c r="R12" s="92"/>
      <c r="S12" s="149">
        <v>0</v>
      </c>
      <c r="T12" s="92"/>
      <c r="U12" s="171">
        <f>SUM(C12:M12)+Q12</f>
        <v>92744821</v>
      </c>
    </row>
    <row r="13" spans="1:21" ht="21" customHeight="1">
      <c r="A13" s="30" t="s">
        <v>109</v>
      </c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69"/>
      <c r="R13" s="24"/>
      <c r="S13" s="24"/>
      <c r="T13" s="24"/>
      <c r="U13" s="24"/>
    </row>
    <row r="14" spans="1:21" ht="21" customHeight="1">
      <c r="A14" s="30" t="s">
        <v>110</v>
      </c>
      <c r="B14" s="3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69"/>
      <c r="R14" s="24"/>
      <c r="S14" s="24"/>
      <c r="T14" s="24"/>
      <c r="U14" s="24"/>
    </row>
    <row r="15" spans="1:21" ht="21" customHeight="1">
      <c r="A15" s="63" t="s">
        <v>235</v>
      </c>
      <c r="B15" s="3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69"/>
      <c r="R15" s="24"/>
      <c r="S15" s="24"/>
      <c r="T15" s="24"/>
      <c r="U15" s="24"/>
    </row>
    <row r="16" spans="1:21" s="84" customFormat="1" ht="21" customHeight="1">
      <c r="A16" s="213" t="s">
        <v>236</v>
      </c>
      <c r="B16" s="214">
        <v>26</v>
      </c>
      <c r="C16" s="121">
        <v>868300</v>
      </c>
      <c r="D16" s="195"/>
      <c r="E16" s="121">
        <v>20836027</v>
      </c>
      <c r="F16" s="38"/>
      <c r="G16" s="121">
        <v>0</v>
      </c>
      <c r="H16" s="38"/>
      <c r="I16" s="121">
        <v>0</v>
      </c>
      <c r="J16" s="195"/>
      <c r="K16" s="121">
        <v>0</v>
      </c>
      <c r="L16" s="195"/>
      <c r="M16" s="121">
        <f>-K16</f>
        <v>0</v>
      </c>
      <c r="N16" s="195"/>
      <c r="O16" s="121">
        <v>0</v>
      </c>
      <c r="P16" s="195"/>
      <c r="Q16" s="121">
        <f>O16</f>
        <v>0</v>
      </c>
      <c r="R16" s="26"/>
      <c r="S16" s="121">
        <f>Q16</f>
        <v>0</v>
      </c>
      <c r="T16" s="26"/>
      <c r="U16" s="121">
        <f>C16+E16+K16+M16+Q16+G16+I16</f>
        <v>21704327</v>
      </c>
    </row>
    <row r="17" spans="1:21" ht="21" customHeight="1">
      <c r="A17" s="32" t="s">
        <v>182</v>
      </c>
      <c r="B17" s="89">
        <v>39</v>
      </c>
      <c r="C17" s="104">
        <v>0</v>
      </c>
      <c r="D17" s="93"/>
      <c r="E17" s="104">
        <v>0</v>
      </c>
      <c r="F17" s="38"/>
      <c r="G17" s="104">
        <v>0</v>
      </c>
      <c r="H17" s="38"/>
      <c r="I17" s="104">
        <v>0</v>
      </c>
      <c r="J17" s="93"/>
      <c r="K17" s="104">
        <v>0</v>
      </c>
      <c r="L17" s="93"/>
      <c r="M17" s="104">
        <v>-7789945</v>
      </c>
      <c r="N17" s="93"/>
      <c r="O17" s="104">
        <v>0</v>
      </c>
      <c r="P17" s="93"/>
      <c r="Q17" s="104">
        <f>O17</f>
        <v>0</v>
      </c>
      <c r="R17" s="24"/>
      <c r="S17" s="104">
        <f>Q17</f>
        <v>0</v>
      </c>
      <c r="T17" s="24"/>
      <c r="U17" s="104">
        <f>C17+E17+K17+M17+Q17+G17+I17</f>
        <v>-7789945</v>
      </c>
    </row>
    <row r="18" spans="1:21" ht="21" customHeight="1">
      <c r="A18" s="63" t="s">
        <v>310</v>
      </c>
      <c r="B18" s="89"/>
      <c r="C18" s="114">
        <f>SUM(C16:C17)</f>
        <v>868300</v>
      </c>
      <c r="D18" s="24"/>
      <c r="E18" s="114">
        <f>SUM(E16:E17)</f>
        <v>20836027</v>
      </c>
      <c r="F18" s="39"/>
      <c r="G18" s="114">
        <f>SUM(G16:G17)</f>
        <v>0</v>
      </c>
      <c r="H18" s="39"/>
      <c r="I18" s="114">
        <f>SUM(I16:I17)</f>
        <v>0</v>
      </c>
      <c r="J18" s="24"/>
      <c r="K18" s="114">
        <f>SUM(K16:K17)</f>
        <v>0</v>
      </c>
      <c r="L18" s="24"/>
      <c r="M18" s="114">
        <f>SUM(M16:M17)</f>
        <v>-7789945</v>
      </c>
      <c r="N18" s="24"/>
      <c r="O18" s="114">
        <f>SUM(O16:O17)</f>
        <v>0</v>
      </c>
      <c r="P18" s="24"/>
      <c r="Q18" s="114">
        <f>SUM(Q16:Q17)</f>
        <v>0</v>
      </c>
      <c r="R18" s="24"/>
      <c r="S18" s="114">
        <f>SUM(S16:S17)</f>
        <v>0</v>
      </c>
      <c r="T18" s="24"/>
      <c r="U18" s="114">
        <f>SUM(U16:U17)</f>
        <v>13914382</v>
      </c>
    </row>
    <row r="19" spans="1:21" ht="21" customHeight="1">
      <c r="A19" s="30" t="s">
        <v>120</v>
      </c>
      <c r="B19" s="89"/>
      <c r="C19" s="26"/>
      <c r="D19" s="24"/>
      <c r="E19" s="26"/>
      <c r="F19" s="26"/>
      <c r="G19" s="26"/>
      <c r="H19" s="26"/>
      <c r="I19" s="26"/>
      <c r="J19" s="24"/>
      <c r="K19" s="26"/>
      <c r="L19" s="24"/>
      <c r="M19" s="26"/>
      <c r="N19" s="24"/>
      <c r="O19" s="26"/>
      <c r="P19" s="24"/>
      <c r="Q19" s="69"/>
      <c r="R19" s="24"/>
      <c r="S19" s="26"/>
      <c r="T19" s="24"/>
      <c r="U19" s="26"/>
    </row>
    <row r="20" spans="1:21" ht="21" customHeight="1">
      <c r="A20" s="30" t="s">
        <v>110</v>
      </c>
      <c r="B20" s="89"/>
      <c r="C20" s="114">
        <f>C18</f>
        <v>868300</v>
      </c>
      <c r="D20" s="24"/>
      <c r="E20" s="114">
        <f>E18</f>
        <v>20836027</v>
      </c>
      <c r="F20" s="39"/>
      <c r="G20" s="114">
        <f>G18</f>
        <v>0</v>
      </c>
      <c r="H20" s="39"/>
      <c r="I20" s="114">
        <f>I18</f>
        <v>0</v>
      </c>
      <c r="J20" s="24"/>
      <c r="K20" s="114">
        <f>K18</f>
        <v>0</v>
      </c>
      <c r="L20" s="24"/>
      <c r="M20" s="114">
        <f>M18</f>
        <v>-7789945</v>
      </c>
      <c r="N20" s="24"/>
      <c r="O20" s="114">
        <f>O18</f>
        <v>0</v>
      </c>
      <c r="P20" s="24"/>
      <c r="Q20" s="114">
        <f>Q18</f>
        <v>0</v>
      </c>
      <c r="R20" s="24"/>
      <c r="S20" s="114">
        <f>S18</f>
        <v>0</v>
      </c>
      <c r="T20" s="24"/>
      <c r="U20" s="114">
        <f>U18</f>
        <v>13914382</v>
      </c>
    </row>
    <row r="21" spans="1:21" ht="21" customHeight="1">
      <c r="A21" s="30" t="s">
        <v>126</v>
      </c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69"/>
      <c r="R21" s="24"/>
      <c r="S21" s="24"/>
      <c r="T21" s="24"/>
      <c r="U21" s="24"/>
    </row>
    <row r="22" spans="1:21" ht="21" customHeight="1">
      <c r="A22" s="32" t="s">
        <v>311</v>
      </c>
      <c r="B22" s="30"/>
      <c r="C22" s="186">
        <v>0</v>
      </c>
      <c r="D22" s="93"/>
      <c r="E22" s="186">
        <v>0</v>
      </c>
      <c r="F22" s="38"/>
      <c r="G22" s="186">
        <v>0</v>
      </c>
      <c r="H22" s="38"/>
      <c r="I22" s="186">
        <v>0</v>
      </c>
      <c r="J22" s="93"/>
      <c r="K22" s="186">
        <v>0</v>
      </c>
      <c r="L22" s="93"/>
      <c r="M22" s="186">
        <f>'PL-12-14'!H31</f>
        <v>11615164</v>
      </c>
      <c r="N22" s="93"/>
      <c r="O22" s="186">
        <v>0</v>
      </c>
      <c r="P22" s="93"/>
      <c r="Q22" s="186">
        <f>O22</f>
        <v>0</v>
      </c>
      <c r="R22" s="93"/>
      <c r="S22" s="186">
        <f>Q22</f>
        <v>0</v>
      </c>
      <c r="T22" s="93"/>
      <c r="U22" s="104">
        <f>C22+E22+K22+M22+Q22+G22+I22</f>
        <v>11615164</v>
      </c>
    </row>
    <row r="23" spans="1:21" ht="21" customHeight="1">
      <c r="A23" s="30" t="s">
        <v>127</v>
      </c>
      <c r="B23" s="30"/>
      <c r="C23" s="114">
        <f>SUM(C22:C22)</f>
        <v>0</v>
      </c>
      <c r="D23" s="24"/>
      <c r="E23" s="114">
        <f>SUM(E22:E22)</f>
        <v>0</v>
      </c>
      <c r="F23" s="39"/>
      <c r="G23" s="114">
        <f>SUM(G22:G22)</f>
        <v>0</v>
      </c>
      <c r="H23" s="39"/>
      <c r="I23" s="114">
        <f>SUM(I22:I22)</f>
        <v>0</v>
      </c>
      <c r="J23" s="24"/>
      <c r="K23" s="114">
        <f>SUM(K22:K22)</f>
        <v>0</v>
      </c>
      <c r="L23" s="24"/>
      <c r="M23" s="114">
        <f>SUM(M22:M22)</f>
        <v>11615164</v>
      </c>
      <c r="N23" s="24"/>
      <c r="O23" s="114">
        <f>SUM(O22:O22)</f>
        <v>0</v>
      </c>
      <c r="P23" s="24"/>
      <c r="Q23" s="114">
        <f>SUM(Q22:Q22)</f>
        <v>0</v>
      </c>
      <c r="R23" s="24"/>
      <c r="S23" s="114">
        <f>SUM(S22:S22)</f>
        <v>0</v>
      </c>
      <c r="T23" s="24"/>
      <c r="U23" s="114">
        <f>SUM(U22:U22)</f>
        <v>11615164</v>
      </c>
    </row>
    <row r="24" spans="1:21" s="224" customFormat="1" ht="21" customHeight="1">
      <c r="A24" s="223" t="s">
        <v>309</v>
      </c>
      <c r="B24" s="223"/>
      <c r="C24" s="121">
        <v>0</v>
      </c>
      <c r="D24" s="26"/>
      <c r="E24" s="121">
        <v>0</v>
      </c>
      <c r="F24" s="38"/>
      <c r="G24" s="121">
        <v>0</v>
      </c>
      <c r="H24" s="38"/>
      <c r="I24" s="121">
        <v>0</v>
      </c>
      <c r="J24" s="93"/>
      <c r="K24" s="93">
        <v>108500</v>
      </c>
      <c r="L24" s="93"/>
      <c r="M24" s="93">
        <v>-108500</v>
      </c>
      <c r="N24" s="93"/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93"/>
      <c r="U24" s="121">
        <f>C24+E24+K24+M24+Q24+G24+I24</f>
        <v>0</v>
      </c>
    </row>
    <row r="25" spans="1:21" s="84" customFormat="1" ht="21" customHeight="1">
      <c r="A25" s="211" t="s">
        <v>242</v>
      </c>
      <c r="B25" s="198">
        <v>29</v>
      </c>
      <c r="C25" s="121">
        <v>0</v>
      </c>
      <c r="D25" s="26"/>
      <c r="E25" s="121">
        <v>0</v>
      </c>
      <c r="F25" s="38"/>
      <c r="G25" s="121">
        <v>0</v>
      </c>
      <c r="H25" s="38"/>
      <c r="I25" s="121">
        <v>0</v>
      </c>
      <c r="J25" s="26"/>
      <c r="K25" s="121">
        <v>0</v>
      </c>
      <c r="L25" s="26"/>
      <c r="M25" s="121">
        <v>0</v>
      </c>
      <c r="N25" s="26"/>
      <c r="O25" s="194"/>
      <c r="P25" s="26"/>
      <c r="Q25" s="121">
        <f>O25</f>
        <v>0</v>
      </c>
      <c r="R25" s="26"/>
      <c r="S25" s="121">
        <v>15000000</v>
      </c>
      <c r="T25" s="26"/>
      <c r="U25" s="121">
        <f>C25+E25+K25+M25+Q25+G25+I25+S25</f>
        <v>15000000</v>
      </c>
    </row>
    <row r="26" spans="1:21" s="84" customFormat="1" ht="21" customHeight="1">
      <c r="A26" s="211" t="s">
        <v>243</v>
      </c>
      <c r="B26" s="198">
        <v>29</v>
      </c>
      <c r="C26" s="121">
        <v>0</v>
      </c>
      <c r="D26" s="26"/>
      <c r="E26" s="121">
        <v>0</v>
      </c>
      <c r="F26" s="38"/>
      <c r="G26" s="121">
        <v>0</v>
      </c>
      <c r="H26" s="38"/>
      <c r="I26" s="121">
        <v>0</v>
      </c>
      <c r="J26" s="26"/>
      <c r="K26" s="121">
        <v>0</v>
      </c>
      <c r="L26" s="26"/>
      <c r="M26" s="215">
        <v>-61580</v>
      </c>
      <c r="N26" s="26"/>
      <c r="O26" s="121">
        <v>0</v>
      </c>
      <c r="P26" s="26"/>
      <c r="Q26" s="121">
        <f>O26</f>
        <v>0</v>
      </c>
      <c r="R26" s="26"/>
      <c r="S26" s="121">
        <v>0</v>
      </c>
      <c r="T26" s="26"/>
      <c r="U26" s="121">
        <f>C26+E26+K26+M26+Q26+G26+I26</f>
        <v>-61580</v>
      </c>
    </row>
    <row r="27" spans="1:21" s="84" customFormat="1" ht="21" customHeight="1">
      <c r="A27" s="64" t="s">
        <v>244</v>
      </c>
      <c r="B27" s="198">
        <v>29</v>
      </c>
      <c r="C27" s="104">
        <v>0</v>
      </c>
      <c r="D27" s="26"/>
      <c r="E27" s="104">
        <v>0</v>
      </c>
      <c r="F27" s="38"/>
      <c r="G27" s="104">
        <v>0</v>
      </c>
      <c r="H27" s="38"/>
      <c r="I27" s="104">
        <v>0</v>
      </c>
      <c r="J27" s="26"/>
      <c r="K27" s="104">
        <v>0</v>
      </c>
      <c r="L27" s="26"/>
      <c r="M27" s="67">
        <v>-309618</v>
      </c>
      <c r="N27" s="26"/>
      <c r="O27" s="104">
        <v>0</v>
      </c>
      <c r="P27" s="26"/>
      <c r="Q27" s="104">
        <f>O27</f>
        <v>0</v>
      </c>
      <c r="R27" s="26"/>
      <c r="S27" s="104">
        <v>0</v>
      </c>
      <c r="T27" s="26"/>
      <c r="U27" s="104">
        <f>C27+E27+K27+M27+Q27+G27+I27</f>
        <v>-309618</v>
      </c>
    </row>
    <row r="28" spans="1:21" ht="21" customHeight="1" thickBot="1">
      <c r="A28" s="30" t="s">
        <v>212</v>
      </c>
      <c r="B28" s="30"/>
      <c r="C28" s="91">
        <f>C27+C20+C25+C26+C12</f>
        <v>8611242</v>
      </c>
      <c r="D28" s="24"/>
      <c r="E28" s="91">
        <f>E27+E20+E25+E26+E12</f>
        <v>56408882</v>
      </c>
      <c r="F28" s="26"/>
      <c r="G28" s="91">
        <f>G27+G20+G25+G26+G12</f>
        <v>3470021</v>
      </c>
      <c r="H28" s="26"/>
      <c r="I28" s="91">
        <f>I27+I20+I25+I26+I12</f>
        <v>490423</v>
      </c>
      <c r="J28" s="24"/>
      <c r="K28" s="91">
        <f>K27+K20+K25+K26+K12+K239+K24</f>
        <v>929166</v>
      </c>
      <c r="L28" s="24"/>
      <c r="M28" s="91">
        <f>M27+M20+M25+M26+M12+M23+M24</f>
        <v>45171051</v>
      </c>
      <c r="N28" s="24"/>
      <c r="O28" s="91">
        <f>O27+O20+O25+O26+O12</f>
        <v>2822384</v>
      </c>
      <c r="P28" s="20"/>
      <c r="Q28" s="91">
        <f>Q27+Q20+Q25+Q26+Q12</f>
        <v>2822384</v>
      </c>
      <c r="R28" s="26"/>
      <c r="S28" s="91">
        <f>S27+S20+S25+S26+S12</f>
        <v>15000000</v>
      </c>
      <c r="T28" s="26"/>
      <c r="U28" s="91">
        <f>U27+U20+U25+U26+U12+U23</f>
        <v>132903169</v>
      </c>
    </row>
    <row r="29" spans="3:21" ht="21" customHeight="1" thickTop="1">
      <c r="C29" s="220"/>
      <c r="E29" s="220"/>
      <c r="G29" s="220"/>
      <c r="I29" s="220"/>
      <c r="K29" s="220"/>
      <c r="M29" s="220"/>
      <c r="O29" s="220"/>
      <c r="S29" s="220"/>
      <c r="U29" s="220"/>
    </row>
  </sheetData>
  <sheetProtection/>
  <mergeCells count="2">
    <mergeCell ref="C5:U5"/>
    <mergeCell ref="O6:Q6"/>
  </mergeCells>
  <printOptions/>
  <pageMargins left="0.7" right="0.5" top="0.48" bottom="0.5" header="0.5" footer="0.5"/>
  <pageSetup firstPageNumber="18" useFirstPageNumber="1" fitToHeight="1" fitToWidth="1" horizontalDpi="600" verticalDpi="600" orientation="landscape" paperSize="9" scale="64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6"/>
  <sheetViews>
    <sheetView zoomScaleSheetLayoutView="85" zoomScalePageLayoutView="0" workbookViewId="0" topLeftCell="A1">
      <selection activeCell="A1" sqref="A1"/>
    </sheetView>
  </sheetViews>
  <sheetFormatPr defaultColWidth="9.140625" defaultRowHeight="23.25" customHeight="1"/>
  <cols>
    <col min="1" max="1" width="3.8515625" style="3" customWidth="1"/>
    <col min="2" max="2" width="46.57421875" style="3" customWidth="1"/>
    <col min="3" max="3" width="8.28125" style="2" customWidth="1"/>
    <col min="4" max="4" width="11.8515625" style="3" customWidth="1"/>
    <col min="5" max="5" width="1.421875" style="3" customWidth="1"/>
    <col min="6" max="6" width="11.8515625" style="3" customWidth="1"/>
    <col min="7" max="7" width="1.421875" style="3" customWidth="1"/>
    <col min="8" max="8" width="11.8515625" style="3" customWidth="1"/>
    <col min="9" max="9" width="1.421875" style="3" customWidth="1"/>
    <col min="10" max="10" width="11.8515625" style="3" customWidth="1"/>
    <col min="11" max="11" width="12.140625" style="3" customWidth="1"/>
    <col min="12" max="12" width="9.140625" style="3" customWidth="1"/>
    <col min="13" max="13" width="16.57421875" style="3" bestFit="1" customWidth="1"/>
    <col min="14" max="16384" width="9.140625" style="3" customWidth="1"/>
  </cols>
  <sheetData>
    <row r="1" spans="1:10" ht="21.75" customHeight="1">
      <c r="A1" s="6" t="s">
        <v>41</v>
      </c>
      <c r="B1" s="6"/>
      <c r="C1" s="172"/>
      <c r="H1" s="231"/>
      <c r="I1" s="231"/>
      <c r="J1" s="231"/>
    </row>
    <row r="2" spans="1:10" ht="21.75" customHeight="1">
      <c r="A2" s="6" t="s">
        <v>181</v>
      </c>
      <c r="B2" s="6"/>
      <c r="C2" s="172"/>
      <c r="H2" s="231"/>
      <c r="I2" s="231"/>
      <c r="J2" s="231"/>
    </row>
    <row r="3" spans="1:10" ht="18.75" customHeight="1">
      <c r="A3" s="173"/>
      <c r="B3" s="173"/>
      <c r="C3" s="4"/>
      <c r="J3" s="53" t="s">
        <v>91</v>
      </c>
    </row>
    <row r="4" spans="1:10" ht="18.75" customHeight="1">
      <c r="A4" s="240"/>
      <c r="B4" s="240"/>
      <c r="C4" s="3"/>
      <c r="D4" s="229" t="s">
        <v>42</v>
      </c>
      <c r="E4" s="229"/>
      <c r="F4" s="229"/>
      <c r="G4" s="98"/>
      <c r="H4" s="229" t="s">
        <v>38</v>
      </c>
      <c r="I4" s="229"/>
      <c r="J4" s="229"/>
    </row>
    <row r="5" spans="1:10" ht="24.75" customHeight="1">
      <c r="A5" s="240"/>
      <c r="B5" s="240"/>
      <c r="C5" s="3"/>
      <c r="D5" s="233" t="s">
        <v>180</v>
      </c>
      <c r="E5" s="233"/>
      <c r="F5" s="233"/>
      <c r="G5" s="116"/>
      <c r="H5" s="233" t="s">
        <v>180</v>
      </c>
      <c r="I5" s="233"/>
      <c r="J5" s="233"/>
    </row>
    <row r="6" spans="1:10" ht="18.75" customHeight="1">
      <c r="A6" s="1"/>
      <c r="B6" s="1"/>
      <c r="D6" s="235" t="s">
        <v>143</v>
      </c>
      <c r="E6" s="236"/>
      <c r="F6" s="236"/>
      <c r="G6" s="110"/>
      <c r="H6" s="235" t="s">
        <v>143</v>
      </c>
      <c r="I6" s="236"/>
      <c r="J6" s="236"/>
    </row>
    <row r="7" spans="1:10" ht="18.75" customHeight="1">
      <c r="A7" s="1"/>
      <c r="B7" s="1"/>
      <c r="C7" s="2" t="s">
        <v>1</v>
      </c>
      <c r="D7" s="60">
        <v>2560</v>
      </c>
      <c r="E7" s="99"/>
      <c r="F7" s="60">
        <v>2559</v>
      </c>
      <c r="G7" s="54"/>
      <c r="H7" s="60">
        <v>2560</v>
      </c>
      <c r="I7" s="99"/>
      <c r="J7" s="60">
        <v>2559</v>
      </c>
    </row>
    <row r="8" spans="1:13" ht="21" customHeight="1">
      <c r="A8" s="7" t="s">
        <v>26</v>
      </c>
      <c r="B8" s="7"/>
      <c r="C8" s="12"/>
      <c r="D8" s="41"/>
      <c r="E8" s="41"/>
      <c r="F8" s="41"/>
      <c r="G8" s="41"/>
      <c r="H8" s="41"/>
      <c r="I8" s="41"/>
      <c r="J8" s="41"/>
      <c r="M8" s="13"/>
    </row>
    <row r="9" spans="1:14" ht="21" customHeight="1">
      <c r="A9" s="68" t="s">
        <v>64</v>
      </c>
      <c r="B9" s="68"/>
      <c r="D9" s="13">
        <v>17898306</v>
      </c>
      <c r="E9" s="13"/>
      <c r="F9" s="13">
        <v>20685784</v>
      </c>
      <c r="G9" s="13"/>
      <c r="H9" s="13">
        <v>11615164</v>
      </c>
      <c r="I9" s="13"/>
      <c r="J9" s="13">
        <v>11004316</v>
      </c>
      <c r="K9" s="183"/>
      <c r="L9" s="182"/>
      <c r="M9" s="183"/>
      <c r="N9" s="183"/>
    </row>
    <row r="10" spans="1:10" ht="21" customHeight="1">
      <c r="A10" s="5" t="s">
        <v>248</v>
      </c>
      <c r="B10" s="5"/>
      <c r="D10" s="13"/>
      <c r="E10" s="13"/>
      <c r="F10" s="13"/>
      <c r="G10" s="13"/>
      <c r="H10" s="13"/>
      <c r="I10" s="13"/>
      <c r="J10" s="13"/>
    </row>
    <row r="11" spans="1:10" ht="21" customHeight="1">
      <c r="A11" s="34" t="s">
        <v>185</v>
      </c>
      <c r="B11" s="68"/>
      <c r="C11" s="2" t="s">
        <v>207</v>
      </c>
      <c r="D11" s="13">
        <v>14385569</v>
      </c>
      <c r="E11" s="13"/>
      <c r="F11" s="13">
        <v>12284721</v>
      </c>
      <c r="G11" s="13"/>
      <c r="H11" s="13">
        <v>1803511</v>
      </c>
      <c r="I11" s="13"/>
      <c r="J11" s="13">
        <v>1815842</v>
      </c>
    </row>
    <row r="12" spans="1:10" ht="21" customHeight="1">
      <c r="A12" s="68" t="s">
        <v>83</v>
      </c>
      <c r="B12" s="68"/>
      <c r="D12" s="13">
        <v>1496822</v>
      </c>
      <c r="E12" s="13"/>
      <c r="F12" s="13">
        <v>963839</v>
      </c>
      <c r="G12" s="13"/>
      <c r="H12" s="13">
        <v>8221</v>
      </c>
      <c r="I12" s="13"/>
      <c r="J12" s="13">
        <v>8347</v>
      </c>
    </row>
    <row r="13" spans="1:10" ht="21" customHeight="1">
      <c r="A13" s="68" t="s">
        <v>200</v>
      </c>
      <c r="B13" s="68"/>
      <c r="C13" s="2">
        <v>9</v>
      </c>
      <c r="D13" s="13">
        <v>5366291</v>
      </c>
      <c r="E13" s="13"/>
      <c r="F13" s="13">
        <v>5259442</v>
      </c>
      <c r="G13" s="13"/>
      <c r="H13" s="13">
        <v>136768</v>
      </c>
      <c r="I13" s="13"/>
      <c r="J13" s="13">
        <v>151158</v>
      </c>
    </row>
    <row r="14" spans="1:10" ht="21.75">
      <c r="A14" s="34" t="s">
        <v>249</v>
      </c>
      <c r="B14" s="68"/>
      <c r="C14" s="2">
        <v>7</v>
      </c>
      <c r="D14" s="13">
        <v>184581</v>
      </c>
      <c r="E14" s="13"/>
      <c r="F14" s="13">
        <v>205369</v>
      </c>
      <c r="H14" s="101">
        <v>-5</v>
      </c>
      <c r="J14" s="101">
        <v>14299</v>
      </c>
    </row>
    <row r="15" spans="1:2" ht="21" customHeight="1">
      <c r="A15" s="34" t="s">
        <v>250</v>
      </c>
      <c r="B15" s="68"/>
    </row>
    <row r="16" spans="1:10" ht="21" customHeight="1">
      <c r="A16" s="34" t="s">
        <v>251</v>
      </c>
      <c r="B16" s="68"/>
      <c r="C16" s="2">
        <v>8</v>
      </c>
      <c r="D16" s="13">
        <v>10197</v>
      </c>
      <c r="E16" s="13"/>
      <c r="F16" s="13">
        <v>-88598</v>
      </c>
      <c r="G16" s="13"/>
      <c r="H16" s="13">
        <v>-4780</v>
      </c>
      <c r="I16" s="13"/>
      <c r="J16" s="13">
        <v>-82143</v>
      </c>
    </row>
    <row r="17" spans="1:10" ht="21" customHeight="1">
      <c r="A17" s="68" t="s">
        <v>20</v>
      </c>
      <c r="B17" s="68"/>
      <c r="D17" s="13">
        <v>-936923</v>
      </c>
      <c r="E17" s="13"/>
      <c r="F17" s="13">
        <v>-790842</v>
      </c>
      <c r="G17" s="13"/>
      <c r="H17" s="13">
        <v>-3548936</v>
      </c>
      <c r="I17" s="13"/>
      <c r="J17" s="13">
        <v>-4126526</v>
      </c>
    </row>
    <row r="18" spans="1:10" ht="21" customHeight="1">
      <c r="A18" s="34" t="s">
        <v>53</v>
      </c>
      <c r="B18" s="68"/>
      <c r="D18" s="13">
        <v>-97287</v>
      </c>
      <c r="E18" s="13"/>
      <c r="F18" s="13">
        <v>-73658</v>
      </c>
      <c r="G18" s="13"/>
      <c r="H18" s="13">
        <v>-13958276</v>
      </c>
      <c r="I18" s="13"/>
      <c r="J18" s="13">
        <v>-12542016</v>
      </c>
    </row>
    <row r="19" spans="1:10" ht="21" customHeight="1">
      <c r="A19" s="68" t="s">
        <v>74</v>
      </c>
      <c r="B19" s="68"/>
      <c r="C19" s="2">
        <v>35</v>
      </c>
      <c r="D19" s="13">
        <v>11743356</v>
      </c>
      <c r="E19" s="13"/>
      <c r="F19" s="13">
        <v>10601235</v>
      </c>
      <c r="G19" s="13"/>
      <c r="H19" s="13">
        <v>3727784</v>
      </c>
      <c r="I19" s="13"/>
      <c r="J19" s="13">
        <v>3737583</v>
      </c>
    </row>
    <row r="20" spans="1:10" ht="21" customHeight="1">
      <c r="A20" s="34" t="s">
        <v>89</v>
      </c>
      <c r="B20" s="68"/>
      <c r="C20" s="2">
        <v>13</v>
      </c>
      <c r="D20" s="13">
        <v>-10428763</v>
      </c>
      <c r="E20" s="13"/>
      <c r="F20" s="13">
        <v>-2125803</v>
      </c>
      <c r="G20" s="13"/>
      <c r="H20" s="121">
        <v>0</v>
      </c>
      <c r="I20" s="13"/>
      <c r="J20" s="121" t="s">
        <v>108</v>
      </c>
    </row>
    <row r="21" spans="1:10" ht="21" customHeight="1">
      <c r="A21" s="34" t="s">
        <v>252</v>
      </c>
      <c r="B21" s="68"/>
      <c r="D21" s="13">
        <v>-1766</v>
      </c>
      <c r="E21" s="13"/>
      <c r="F21" s="121" t="s">
        <v>108</v>
      </c>
      <c r="G21" s="13"/>
      <c r="H21" s="121">
        <v>-2324</v>
      </c>
      <c r="I21" s="13"/>
      <c r="J21" s="121" t="s">
        <v>108</v>
      </c>
    </row>
    <row r="22" spans="1:10" ht="21" customHeight="1">
      <c r="A22" s="34" t="s">
        <v>287</v>
      </c>
      <c r="B22" s="68"/>
      <c r="C22" s="2">
        <v>25</v>
      </c>
      <c r="D22" s="13">
        <v>551546</v>
      </c>
      <c r="E22" s="8"/>
      <c r="F22" s="13">
        <v>718361</v>
      </c>
      <c r="G22" s="8"/>
      <c r="H22" s="174">
        <v>142032</v>
      </c>
      <c r="I22" s="8"/>
      <c r="J22" s="174">
        <v>197312</v>
      </c>
    </row>
    <row r="23" spans="1:10" ht="21" customHeight="1">
      <c r="A23" s="34" t="s">
        <v>208</v>
      </c>
      <c r="C23" s="2">
        <v>16</v>
      </c>
      <c r="D23" s="121">
        <v>0</v>
      </c>
      <c r="E23" s="13"/>
      <c r="F23" s="121">
        <v>8002</v>
      </c>
      <c r="G23" s="13"/>
      <c r="H23" s="121" t="s">
        <v>108</v>
      </c>
      <c r="I23" s="13"/>
      <c r="J23" s="190">
        <v>893</v>
      </c>
    </row>
    <row r="24" spans="1:5" ht="21" customHeight="1">
      <c r="A24" s="34" t="s">
        <v>290</v>
      </c>
      <c r="B24" s="68"/>
      <c r="D24" s="121"/>
      <c r="E24" s="13"/>
    </row>
    <row r="25" spans="1:10" ht="21" customHeight="1">
      <c r="A25" s="34" t="s">
        <v>292</v>
      </c>
      <c r="B25" s="68"/>
      <c r="D25" s="121">
        <v>234953</v>
      </c>
      <c r="E25" s="13"/>
      <c r="F25" s="121">
        <v>10505</v>
      </c>
      <c r="H25" s="174">
        <v>51218</v>
      </c>
      <c r="J25" s="174">
        <v>-68182</v>
      </c>
    </row>
    <row r="26" spans="1:10" ht="21" customHeight="1">
      <c r="A26" s="34" t="s">
        <v>314</v>
      </c>
      <c r="B26" s="68"/>
      <c r="D26" s="121">
        <v>5</v>
      </c>
      <c r="E26" s="13"/>
      <c r="F26" s="121">
        <v>278295</v>
      </c>
      <c r="H26" s="121">
        <v>-1</v>
      </c>
      <c r="J26" s="121">
        <v>52753</v>
      </c>
    </row>
    <row r="27" spans="1:10" ht="21" customHeight="1">
      <c r="A27" s="34" t="s">
        <v>294</v>
      </c>
      <c r="B27" s="68"/>
      <c r="D27" s="121"/>
      <c r="E27" s="13"/>
      <c r="F27" s="121"/>
      <c r="G27" s="13"/>
      <c r="H27" s="174"/>
      <c r="I27" s="13"/>
      <c r="J27" s="174"/>
    </row>
    <row r="28" spans="1:10" ht="21" customHeight="1">
      <c r="A28" s="68" t="s">
        <v>293</v>
      </c>
      <c r="D28" s="121">
        <v>669239</v>
      </c>
      <c r="E28" s="13"/>
      <c r="F28" s="121">
        <v>62317</v>
      </c>
      <c r="G28" s="13"/>
      <c r="H28" s="121">
        <v>-53754</v>
      </c>
      <c r="I28" s="13"/>
      <c r="J28" s="121">
        <v>-1770</v>
      </c>
    </row>
    <row r="29" spans="1:10" ht="21" customHeight="1">
      <c r="A29" s="34" t="s">
        <v>253</v>
      </c>
      <c r="B29" s="68"/>
      <c r="D29" s="13">
        <v>10055</v>
      </c>
      <c r="E29" s="13"/>
      <c r="F29" s="13">
        <v>-72808</v>
      </c>
      <c r="G29" s="13"/>
      <c r="H29" s="121">
        <v>953133</v>
      </c>
      <c r="I29" s="13"/>
      <c r="J29" s="121">
        <v>-271204</v>
      </c>
    </row>
    <row r="30" spans="1:10" ht="21" customHeight="1">
      <c r="A30" s="34" t="s">
        <v>209</v>
      </c>
      <c r="B30" s="68"/>
      <c r="C30" s="2">
        <v>11</v>
      </c>
      <c r="D30" s="121">
        <v>0</v>
      </c>
      <c r="E30" s="13"/>
      <c r="F30" s="121">
        <v>0</v>
      </c>
      <c r="G30" s="13"/>
      <c r="H30" s="121">
        <v>8655</v>
      </c>
      <c r="I30" s="13"/>
      <c r="J30" s="121">
        <v>128500</v>
      </c>
    </row>
    <row r="31" spans="1:10" ht="21" customHeight="1">
      <c r="A31" s="34" t="s">
        <v>303</v>
      </c>
      <c r="B31" s="68"/>
      <c r="D31" s="13"/>
      <c r="E31" s="13"/>
      <c r="F31" s="13"/>
      <c r="G31" s="13"/>
      <c r="H31" s="13"/>
      <c r="I31" s="13"/>
      <c r="J31" s="13"/>
    </row>
    <row r="32" spans="1:10" ht="21" customHeight="1">
      <c r="A32" s="34" t="s">
        <v>170</v>
      </c>
      <c r="B32" s="68"/>
      <c r="C32" s="2">
        <v>9</v>
      </c>
      <c r="D32" s="13">
        <v>56554</v>
      </c>
      <c r="E32" s="13"/>
      <c r="F32" s="13">
        <v>888852</v>
      </c>
      <c r="G32" s="13"/>
      <c r="H32" s="121">
        <v>0</v>
      </c>
      <c r="I32" s="13"/>
      <c r="J32" s="121">
        <v>0</v>
      </c>
    </row>
    <row r="33" spans="1:10" ht="21" customHeight="1">
      <c r="A33" s="34" t="s">
        <v>199</v>
      </c>
      <c r="C33" s="2" t="s">
        <v>198</v>
      </c>
      <c r="D33" s="13">
        <v>-7983044</v>
      </c>
      <c r="E33" s="13"/>
      <c r="F33" s="13">
        <v>-6512494</v>
      </c>
      <c r="G33" s="13"/>
      <c r="H33" s="121">
        <v>0</v>
      </c>
      <c r="I33" s="13"/>
      <c r="J33" s="121">
        <v>0</v>
      </c>
    </row>
    <row r="34" spans="1:10" ht="21" customHeight="1">
      <c r="A34" s="34" t="s">
        <v>146</v>
      </c>
      <c r="B34" s="68"/>
      <c r="C34" s="2">
        <v>36</v>
      </c>
      <c r="D34" s="14">
        <v>250648</v>
      </c>
      <c r="E34" s="13"/>
      <c r="F34" s="14">
        <v>7211808</v>
      </c>
      <c r="G34" s="13"/>
      <c r="H34" s="14">
        <v>-468673</v>
      </c>
      <c r="I34" s="13"/>
      <c r="J34" s="14">
        <v>1347238</v>
      </c>
    </row>
    <row r="35" spans="3:10" ht="21" customHeight="1">
      <c r="C35" s="3"/>
      <c r="D35" s="13">
        <f>SUM(D9:D34)</f>
        <v>33410339</v>
      </c>
      <c r="E35" s="13"/>
      <c r="F35" s="13">
        <f>SUM(F9:F34)</f>
        <v>49514327</v>
      </c>
      <c r="G35" s="13"/>
      <c r="H35" s="13">
        <f>SUM(H9:H34)</f>
        <v>409737</v>
      </c>
      <c r="I35" s="13"/>
      <c r="J35" s="13">
        <f>SUM(J9:J34)</f>
        <v>1366400</v>
      </c>
    </row>
    <row r="36" spans="1:10" ht="23.25" customHeight="1">
      <c r="A36" s="6" t="s">
        <v>41</v>
      </c>
      <c r="B36" s="6"/>
      <c r="C36" s="172"/>
      <c r="H36" s="231"/>
      <c r="I36" s="231"/>
      <c r="J36" s="231"/>
    </row>
    <row r="37" spans="1:10" ht="23.25" customHeight="1">
      <c r="A37" s="6" t="s">
        <v>30</v>
      </c>
      <c r="B37" s="6"/>
      <c r="C37" s="172"/>
      <c r="H37" s="231"/>
      <c r="I37" s="231"/>
      <c r="J37" s="231"/>
    </row>
    <row r="38" spans="1:10" ht="18" customHeight="1">
      <c r="A38" s="173"/>
      <c r="B38" s="173"/>
      <c r="C38" s="4"/>
      <c r="J38" s="53" t="s">
        <v>91</v>
      </c>
    </row>
    <row r="39" spans="1:10" ht="19.5" customHeight="1">
      <c r="A39" s="240"/>
      <c r="B39" s="240"/>
      <c r="C39" s="3"/>
      <c r="D39" s="229" t="s">
        <v>42</v>
      </c>
      <c r="E39" s="229"/>
      <c r="F39" s="229"/>
      <c r="G39" s="98"/>
      <c r="H39" s="229" t="s">
        <v>38</v>
      </c>
      <c r="I39" s="229"/>
      <c r="J39" s="229"/>
    </row>
    <row r="40" spans="1:10" ht="23.25" customHeight="1">
      <c r="A40" s="240"/>
      <c r="B40" s="240"/>
      <c r="C40" s="3"/>
      <c r="D40" s="233" t="s">
        <v>180</v>
      </c>
      <c r="E40" s="233"/>
      <c r="F40" s="233"/>
      <c r="G40" s="116"/>
      <c r="H40" s="233" t="s">
        <v>180</v>
      </c>
      <c r="I40" s="233"/>
      <c r="J40" s="233"/>
    </row>
    <row r="41" spans="1:10" ht="23.25" customHeight="1">
      <c r="A41" s="1"/>
      <c r="B41" s="1"/>
      <c r="D41" s="235" t="s">
        <v>143</v>
      </c>
      <c r="E41" s="236"/>
      <c r="F41" s="236"/>
      <c r="G41" s="110"/>
      <c r="H41" s="235" t="s">
        <v>143</v>
      </c>
      <c r="I41" s="236"/>
      <c r="J41" s="236"/>
    </row>
    <row r="42" spans="1:10" ht="23.25" customHeight="1">
      <c r="A42" s="1"/>
      <c r="B42" s="1"/>
      <c r="C42" s="2" t="s">
        <v>1</v>
      </c>
      <c r="D42" s="60">
        <v>2560</v>
      </c>
      <c r="E42" s="99"/>
      <c r="F42" s="60">
        <v>2559</v>
      </c>
      <c r="G42" s="54"/>
      <c r="H42" s="60">
        <v>2560</v>
      </c>
      <c r="I42" s="99"/>
      <c r="J42" s="60">
        <v>2559</v>
      </c>
    </row>
    <row r="43" spans="1:10" ht="21.75">
      <c r="A43" s="7" t="s">
        <v>92</v>
      </c>
      <c r="B43" s="1"/>
      <c r="D43" s="119"/>
      <c r="E43" s="99"/>
      <c r="F43" s="119"/>
      <c r="G43" s="54"/>
      <c r="H43" s="119"/>
      <c r="I43" s="99"/>
      <c r="J43" s="119"/>
    </row>
    <row r="44" spans="1:10" ht="21.75">
      <c r="A44" s="5" t="s">
        <v>27</v>
      </c>
      <c r="B44" s="5"/>
      <c r="D44" s="41"/>
      <c r="E44" s="41"/>
      <c r="F44" s="41"/>
      <c r="G44" s="41"/>
      <c r="H44" s="41"/>
      <c r="I44" s="41"/>
      <c r="J44" s="41"/>
    </row>
    <row r="45" spans="1:10" ht="21.75">
      <c r="A45" s="34" t="s">
        <v>153</v>
      </c>
      <c r="D45" s="13">
        <v>-5257836</v>
      </c>
      <c r="E45" s="13"/>
      <c r="F45" s="13">
        <v>-3206628</v>
      </c>
      <c r="G45" s="13"/>
      <c r="H45" s="13">
        <v>-107410</v>
      </c>
      <c r="I45" s="13"/>
      <c r="J45" s="13">
        <v>546812</v>
      </c>
    </row>
    <row r="46" spans="1:10" ht="21.75">
      <c r="A46" s="3" t="s">
        <v>3</v>
      </c>
      <c r="D46" s="13">
        <v>-296329</v>
      </c>
      <c r="E46" s="13"/>
      <c r="F46" s="13">
        <v>-701948</v>
      </c>
      <c r="G46" s="13"/>
      <c r="H46" s="41">
        <v>-600013</v>
      </c>
      <c r="I46" s="13"/>
      <c r="J46" s="41">
        <v>1266187</v>
      </c>
    </row>
    <row r="47" spans="1:10" ht="21.75">
      <c r="A47" s="34" t="s">
        <v>136</v>
      </c>
      <c r="D47" s="13">
        <v>-8245373</v>
      </c>
      <c r="E47" s="13"/>
      <c r="F47" s="13">
        <v>-7776494</v>
      </c>
      <c r="G47" s="13"/>
      <c r="H47" s="41">
        <v>-142320</v>
      </c>
      <c r="I47" s="13"/>
      <c r="J47" s="41">
        <v>-250506</v>
      </c>
    </row>
    <row r="48" spans="1:10" ht="21.75">
      <c r="A48" s="3" t="s">
        <v>4</v>
      </c>
      <c r="D48" s="101">
        <v>-3535259</v>
      </c>
      <c r="E48" s="13"/>
      <c r="F48" s="101">
        <v>672390</v>
      </c>
      <c r="G48" s="13"/>
      <c r="H48" s="140">
        <v>91263</v>
      </c>
      <c r="I48" s="13"/>
      <c r="J48" s="140">
        <v>705630</v>
      </c>
    </row>
    <row r="49" spans="1:10" ht="21.75">
      <c r="A49" s="3" t="s">
        <v>7</v>
      </c>
      <c r="D49" s="13">
        <v>-745755</v>
      </c>
      <c r="E49" s="13"/>
      <c r="F49" s="13">
        <v>-2728142</v>
      </c>
      <c r="G49" s="13"/>
      <c r="H49" s="13">
        <v>186</v>
      </c>
      <c r="I49" s="13"/>
      <c r="J49" s="13">
        <v>13348</v>
      </c>
    </row>
    <row r="50" spans="1:10" ht="21.75">
      <c r="A50" s="3" t="s">
        <v>177</v>
      </c>
      <c r="D50" s="13">
        <v>5701018</v>
      </c>
      <c r="E50" s="13"/>
      <c r="F50" s="13">
        <v>2089229</v>
      </c>
      <c r="G50" s="13"/>
      <c r="H50" s="13">
        <v>25894</v>
      </c>
      <c r="I50" s="13"/>
      <c r="J50" s="13">
        <v>-162542</v>
      </c>
    </row>
    <row r="51" spans="1:12" ht="21.75">
      <c r="A51" s="3" t="s">
        <v>12</v>
      </c>
      <c r="D51" s="41">
        <v>1341625</v>
      </c>
      <c r="E51" s="41"/>
      <c r="F51" s="41">
        <v>852204</v>
      </c>
      <c r="G51" s="41"/>
      <c r="H51" s="175">
        <v>-10708</v>
      </c>
      <c r="I51" s="41"/>
      <c r="J51" s="175">
        <v>-584489</v>
      </c>
      <c r="L51" s="34"/>
    </row>
    <row r="52" spans="1:12" ht="21.75">
      <c r="A52" s="34" t="s">
        <v>317</v>
      </c>
      <c r="D52" s="41">
        <v>-278714</v>
      </c>
      <c r="E52" s="41"/>
      <c r="F52" s="41">
        <v>-910078</v>
      </c>
      <c r="G52" s="41"/>
      <c r="H52" s="121">
        <v>-53384</v>
      </c>
      <c r="I52" s="41"/>
      <c r="J52" s="121">
        <v>-55507</v>
      </c>
      <c r="L52" s="34"/>
    </row>
    <row r="53" spans="1:10" ht="21.75">
      <c r="A53" s="3" t="s">
        <v>33</v>
      </c>
      <c r="D53" s="14">
        <v>-4837852</v>
      </c>
      <c r="E53" s="13"/>
      <c r="F53" s="14">
        <v>-6573759</v>
      </c>
      <c r="G53" s="13"/>
      <c r="H53" s="176">
        <v>-46021</v>
      </c>
      <c r="I53" s="177"/>
      <c r="J53" s="176">
        <v>-1145270</v>
      </c>
    </row>
    <row r="54" spans="1:10" ht="21.75">
      <c r="A54" s="4" t="s">
        <v>254</v>
      </c>
      <c r="B54" s="4"/>
      <c r="C54" s="12"/>
      <c r="D54" s="102">
        <f>SUM(D44:D53)+D35</f>
        <v>17255864</v>
      </c>
      <c r="E54" s="16"/>
      <c r="F54" s="102">
        <f>SUM(F44:F53)+F35</f>
        <v>31231101</v>
      </c>
      <c r="G54" s="13"/>
      <c r="H54" s="102">
        <f>SUM(H44:H53)+H35</f>
        <v>-432776</v>
      </c>
      <c r="I54" s="16"/>
      <c r="J54" s="102">
        <f>SUM(J44:J53)+J35</f>
        <v>1700063</v>
      </c>
    </row>
    <row r="55" spans="1:10" ht="21.75">
      <c r="A55" s="4"/>
      <c r="B55" s="4"/>
      <c r="C55" s="12"/>
      <c r="D55" s="66"/>
      <c r="E55" s="16"/>
      <c r="F55" s="66"/>
      <c r="G55" s="13"/>
      <c r="H55" s="66"/>
      <c r="I55" s="16"/>
      <c r="J55" s="66"/>
    </row>
    <row r="56" spans="1:10" ht="21.75">
      <c r="A56" s="7" t="s">
        <v>28</v>
      </c>
      <c r="B56" s="7"/>
      <c r="C56" s="12"/>
      <c r="D56" s="13"/>
      <c r="E56" s="13"/>
      <c r="F56" s="13"/>
      <c r="G56" s="13"/>
      <c r="H56" s="13"/>
      <c r="I56" s="13"/>
      <c r="J56" s="13"/>
    </row>
    <row r="57" spans="1:10" ht="21.75">
      <c r="A57" s="68" t="s">
        <v>20</v>
      </c>
      <c r="D57" s="41">
        <v>945064</v>
      </c>
      <c r="E57" s="41"/>
      <c r="F57" s="41">
        <v>777506</v>
      </c>
      <c r="G57" s="41"/>
      <c r="H57" s="41">
        <v>3354587</v>
      </c>
      <c r="I57" s="41"/>
      <c r="J57" s="41">
        <v>4126999</v>
      </c>
    </row>
    <row r="58" spans="1:10" ht="21.75">
      <c r="A58" s="68" t="s">
        <v>53</v>
      </c>
      <c r="D58" s="43">
        <v>3592307</v>
      </c>
      <c r="E58" s="13"/>
      <c r="F58" s="43">
        <v>3705652</v>
      </c>
      <c r="G58" s="41"/>
      <c r="H58" s="41">
        <v>10358276</v>
      </c>
      <c r="I58" s="41"/>
      <c r="J58" s="41">
        <v>18469002</v>
      </c>
    </row>
    <row r="59" spans="1:10" ht="21.75">
      <c r="A59" s="34" t="s">
        <v>43</v>
      </c>
      <c r="D59" s="121">
        <v>0</v>
      </c>
      <c r="E59" s="13"/>
      <c r="F59" s="121">
        <v>0</v>
      </c>
      <c r="G59" s="41"/>
      <c r="H59" s="174">
        <v>-11488400</v>
      </c>
      <c r="I59" s="41"/>
      <c r="J59" s="174">
        <v>-660227</v>
      </c>
    </row>
    <row r="60" spans="1:10" ht="21.75">
      <c r="A60" s="33" t="s">
        <v>299</v>
      </c>
      <c r="D60" s="121">
        <v>-556607</v>
      </c>
      <c r="E60" s="13"/>
      <c r="F60" s="121">
        <v>0</v>
      </c>
      <c r="G60" s="41"/>
      <c r="H60" s="121">
        <v>0</v>
      </c>
      <c r="I60" s="41"/>
      <c r="J60" s="121">
        <v>0</v>
      </c>
    </row>
    <row r="61" spans="1:10" ht="21.75">
      <c r="A61" s="34" t="s">
        <v>255</v>
      </c>
      <c r="D61" s="121">
        <v>2565408</v>
      </c>
      <c r="F61" s="121">
        <v>530688</v>
      </c>
      <c r="H61" s="121">
        <v>0</v>
      </c>
      <c r="J61" s="121">
        <v>0</v>
      </c>
    </row>
    <row r="62" spans="1:10" ht="21.75">
      <c r="A62" s="3" t="s">
        <v>256</v>
      </c>
      <c r="D62" s="41">
        <v>-12363780</v>
      </c>
      <c r="E62" s="41"/>
      <c r="F62" s="41">
        <v>-10155317</v>
      </c>
      <c r="G62" s="41"/>
      <c r="H62" s="177">
        <v>-14332200</v>
      </c>
      <c r="I62" s="41"/>
      <c r="J62" s="177">
        <v>-34201243</v>
      </c>
    </row>
    <row r="63" spans="1:10" ht="23.25" customHeight="1">
      <c r="A63" s="68" t="s">
        <v>257</v>
      </c>
      <c r="D63" s="41">
        <v>15811535</v>
      </c>
      <c r="E63" s="41"/>
      <c r="F63" s="41">
        <v>4273503</v>
      </c>
      <c r="G63" s="41"/>
      <c r="H63" s="121">
        <v>0</v>
      </c>
      <c r="I63" s="41"/>
      <c r="J63" s="121">
        <v>0</v>
      </c>
    </row>
    <row r="64" spans="1:10" ht="23.25" customHeight="1">
      <c r="A64" s="34" t="s">
        <v>144</v>
      </c>
      <c r="C64" s="2">
        <v>4</v>
      </c>
      <c r="D64" s="121">
        <v>-2154233</v>
      </c>
      <c r="E64" s="41"/>
      <c r="F64" s="121">
        <v>-40688006</v>
      </c>
      <c r="G64" s="41"/>
      <c r="H64" s="121">
        <v>0</v>
      </c>
      <c r="J64" s="121">
        <v>0</v>
      </c>
    </row>
    <row r="65" spans="1:10" ht="23.25" customHeight="1">
      <c r="A65" s="34" t="s">
        <v>48</v>
      </c>
      <c r="D65" s="121">
        <v>0</v>
      </c>
      <c r="E65" s="13"/>
      <c r="F65" s="121">
        <v>0</v>
      </c>
      <c r="G65" s="13"/>
      <c r="H65" s="177">
        <v>-1497378</v>
      </c>
      <c r="I65" s="13"/>
      <c r="J65" s="177">
        <v>16639919</v>
      </c>
    </row>
    <row r="66" spans="1:10" ht="23.25" customHeight="1">
      <c r="A66" s="34" t="s">
        <v>296</v>
      </c>
      <c r="C66" s="2">
        <v>5</v>
      </c>
      <c r="D66" s="121">
        <v>-2700</v>
      </c>
      <c r="E66" s="13"/>
      <c r="F66" s="121">
        <v>0</v>
      </c>
      <c r="G66" s="13"/>
      <c r="H66" s="121">
        <v>0</v>
      </c>
      <c r="I66" s="13"/>
      <c r="J66" s="121">
        <v>0</v>
      </c>
    </row>
    <row r="67" spans="1:10" ht="23.25" customHeight="1">
      <c r="A67" s="34" t="s">
        <v>259</v>
      </c>
      <c r="D67" s="121">
        <v>0</v>
      </c>
      <c r="E67" s="99"/>
      <c r="F67" s="121">
        <v>-8860</v>
      </c>
      <c r="G67" s="54"/>
      <c r="H67" s="121">
        <v>0</v>
      </c>
      <c r="I67" s="99"/>
      <c r="J67" s="121">
        <v>0</v>
      </c>
    </row>
    <row r="68" spans="1:10" ht="23.25" customHeight="1">
      <c r="A68" s="34" t="s">
        <v>258</v>
      </c>
      <c r="D68" s="121">
        <v>-30475043</v>
      </c>
      <c r="E68" s="99"/>
      <c r="F68" s="121">
        <v>-22174627</v>
      </c>
      <c r="H68" s="177">
        <v>-1480157</v>
      </c>
      <c r="J68" s="177">
        <v>-1139575</v>
      </c>
    </row>
    <row r="69" spans="1:10" ht="23.25" customHeight="1">
      <c r="A69" s="34" t="s">
        <v>263</v>
      </c>
      <c r="C69" s="2">
        <v>19</v>
      </c>
      <c r="D69" s="13">
        <v>-132741</v>
      </c>
      <c r="E69" s="13"/>
      <c r="F69" s="13">
        <v>-201349</v>
      </c>
      <c r="G69" s="8"/>
      <c r="H69" s="8">
        <v>-5238</v>
      </c>
      <c r="I69" s="8"/>
      <c r="J69" s="8">
        <v>-5076</v>
      </c>
    </row>
    <row r="70" spans="1:10" ht="23.25" customHeight="1">
      <c r="A70" s="34" t="s">
        <v>261</v>
      </c>
      <c r="D70" s="121">
        <v>0</v>
      </c>
      <c r="E70" s="99"/>
      <c r="F70" s="121">
        <v>480</v>
      </c>
      <c r="G70" s="54"/>
      <c r="H70" s="197">
        <v>0</v>
      </c>
      <c r="I70" s="99"/>
      <c r="J70" s="197" t="s">
        <v>108</v>
      </c>
    </row>
    <row r="71" spans="1:10" ht="23.25" customHeight="1">
      <c r="A71" s="34" t="s">
        <v>260</v>
      </c>
      <c r="D71" s="121">
        <v>320322</v>
      </c>
      <c r="E71" s="99"/>
      <c r="F71" s="121">
        <v>1348138</v>
      </c>
      <c r="G71" s="54"/>
      <c r="H71" s="197">
        <v>5090</v>
      </c>
      <c r="I71" s="99"/>
      <c r="J71" s="197">
        <v>345151</v>
      </c>
    </row>
    <row r="72" spans="1:10" ht="23.25" customHeight="1">
      <c r="A72" s="34" t="s">
        <v>262</v>
      </c>
      <c r="D72" s="121">
        <v>82</v>
      </c>
      <c r="E72" s="99"/>
      <c r="F72" s="121">
        <v>0</v>
      </c>
      <c r="G72" s="54"/>
      <c r="H72" s="180">
        <v>3</v>
      </c>
      <c r="I72" s="99"/>
      <c r="J72" s="180">
        <v>283</v>
      </c>
    </row>
    <row r="73" spans="1:10" ht="23.25" customHeight="1">
      <c r="A73" s="6" t="s">
        <v>41</v>
      </c>
      <c r="B73" s="6"/>
      <c r="C73" s="172"/>
      <c r="H73" s="231"/>
      <c r="I73" s="231"/>
      <c r="J73" s="231"/>
    </row>
    <row r="74" spans="1:10" ht="23.25" customHeight="1">
      <c r="A74" s="6" t="s">
        <v>30</v>
      </c>
      <c r="B74" s="173"/>
      <c r="C74" s="172"/>
      <c r="H74" s="231"/>
      <c r="I74" s="231"/>
      <c r="J74" s="231"/>
    </row>
    <row r="75" spans="1:10" ht="20.25" customHeight="1">
      <c r="A75" s="173"/>
      <c r="B75" s="1"/>
      <c r="C75" s="4"/>
      <c r="J75" s="53" t="s">
        <v>91</v>
      </c>
    </row>
    <row r="76" spans="1:10" ht="21.75" customHeight="1">
      <c r="A76" s="1"/>
      <c r="B76" s="1"/>
      <c r="C76" s="3"/>
      <c r="D76" s="229" t="s">
        <v>42</v>
      </c>
      <c r="E76" s="229"/>
      <c r="F76" s="229"/>
      <c r="G76" s="98"/>
      <c r="H76" s="229" t="s">
        <v>38</v>
      </c>
      <c r="I76" s="229"/>
      <c r="J76" s="229"/>
    </row>
    <row r="77" spans="1:10" ht="21.75" customHeight="1">
      <c r="A77" s="1"/>
      <c r="B77" s="1"/>
      <c r="C77" s="3"/>
      <c r="D77" s="233" t="s">
        <v>180</v>
      </c>
      <c r="E77" s="233"/>
      <c r="F77" s="233"/>
      <c r="G77" s="116"/>
      <c r="H77" s="233" t="s">
        <v>180</v>
      </c>
      <c r="I77" s="233"/>
      <c r="J77" s="233"/>
    </row>
    <row r="78" spans="1:10" ht="21.75" customHeight="1">
      <c r="A78" s="1"/>
      <c r="B78" s="1"/>
      <c r="D78" s="235" t="s">
        <v>143</v>
      </c>
      <c r="E78" s="236"/>
      <c r="F78" s="236"/>
      <c r="G78" s="110"/>
      <c r="H78" s="235" t="s">
        <v>143</v>
      </c>
      <c r="I78" s="236"/>
      <c r="J78" s="236"/>
    </row>
    <row r="79" spans="1:10" ht="21.75" customHeight="1">
      <c r="A79" s="1"/>
      <c r="B79" s="1"/>
      <c r="C79" s="2" t="s">
        <v>1</v>
      </c>
      <c r="D79" s="60">
        <v>2560</v>
      </c>
      <c r="E79" s="99"/>
      <c r="F79" s="60">
        <v>2559</v>
      </c>
      <c r="G79" s="54"/>
      <c r="H79" s="60">
        <v>2560</v>
      </c>
      <c r="I79" s="99"/>
      <c r="J79" s="60">
        <v>2559</v>
      </c>
    </row>
    <row r="80" spans="1:10" ht="21.75" customHeight="1">
      <c r="A80" s="7" t="s">
        <v>93</v>
      </c>
      <c r="D80" s="54"/>
      <c r="E80" s="99"/>
      <c r="F80" s="86"/>
      <c r="G80" s="54"/>
      <c r="H80" s="54"/>
      <c r="I80" s="99"/>
      <c r="J80" s="86"/>
    </row>
    <row r="81" spans="1:10" ht="21.75" customHeight="1">
      <c r="A81" s="34" t="s">
        <v>147</v>
      </c>
      <c r="D81" s="13">
        <v>-31645</v>
      </c>
      <c r="E81" s="13"/>
      <c r="F81" s="13">
        <v>-191420</v>
      </c>
      <c r="G81" s="8"/>
      <c r="H81" s="121">
        <v>0</v>
      </c>
      <c r="I81" s="8"/>
      <c r="J81" s="121">
        <v>0</v>
      </c>
    </row>
    <row r="82" spans="1:10" ht="21.75" customHeight="1">
      <c r="A82" s="3" t="s">
        <v>264</v>
      </c>
      <c r="C82" s="3"/>
      <c r="D82" s="121">
        <v>0</v>
      </c>
      <c r="F82" s="121">
        <v>0</v>
      </c>
      <c r="H82" s="121">
        <v>2324</v>
      </c>
      <c r="J82" s="121">
        <v>0</v>
      </c>
    </row>
    <row r="83" spans="1:10" ht="21.75" customHeight="1">
      <c r="A83" s="4" t="s">
        <v>265</v>
      </c>
      <c r="B83" s="4"/>
      <c r="C83" s="12"/>
      <c r="D83" s="125">
        <f>SUM(D57:D72,D81:D82)</f>
        <v>-22482031</v>
      </c>
      <c r="E83" s="16"/>
      <c r="F83" s="125">
        <f>SUM(F57:F72,F81:F82)</f>
        <v>-62783612</v>
      </c>
      <c r="G83" s="16"/>
      <c r="H83" s="125">
        <f>SUM(H57:H72,H81:H82)</f>
        <v>-15083093</v>
      </c>
      <c r="I83" s="16"/>
      <c r="J83" s="125">
        <f>SUM(J57:J72,J81:J82)</f>
        <v>3575233</v>
      </c>
    </row>
    <row r="84" spans="1:10" ht="11.25" customHeight="1">
      <c r="A84" s="4"/>
      <c r="B84" s="7"/>
      <c r="C84" s="12"/>
      <c r="D84" s="66"/>
      <c r="E84" s="16"/>
      <c r="F84" s="66"/>
      <c r="G84" s="16"/>
      <c r="H84" s="66"/>
      <c r="I84" s="16"/>
      <c r="J84" s="66"/>
    </row>
    <row r="85" spans="1:10" ht="21.75" customHeight="1">
      <c r="A85" s="7" t="s">
        <v>29</v>
      </c>
      <c r="C85" s="12"/>
      <c r="D85" s="41"/>
      <c r="E85" s="41"/>
      <c r="F85" s="41"/>
      <c r="G85" s="41"/>
      <c r="H85" s="41"/>
      <c r="I85" s="41"/>
      <c r="J85" s="41"/>
    </row>
    <row r="86" spans="1:10" ht="21.75" customHeight="1">
      <c r="A86" s="3" t="s">
        <v>266</v>
      </c>
      <c r="D86" s="41">
        <v>-11751387</v>
      </c>
      <c r="E86" s="41"/>
      <c r="F86" s="41">
        <v>-10538041</v>
      </c>
      <c r="G86" s="41"/>
      <c r="H86" s="41">
        <v>-3954262</v>
      </c>
      <c r="I86" s="41"/>
      <c r="J86" s="41">
        <v>-3596991</v>
      </c>
    </row>
    <row r="87" spans="1:10" ht="21.75" customHeight="1">
      <c r="A87" s="3" t="s">
        <v>297</v>
      </c>
      <c r="D87" s="41"/>
      <c r="E87" s="41"/>
      <c r="F87" s="41"/>
      <c r="G87" s="41"/>
      <c r="H87" s="41"/>
      <c r="I87" s="41"/>
      <c r="J87" s="41"/>
    </row>
    <row r="88" spans="1:10" ht="21.75" customHeight="1">
      <c r="A88" s="68" t="s">
        <v>315</v>
      </c>
      <c r="D88" s="13">
        <v>3251892</v>
      </c>
      <c r="E88" s="13"/>
      <c r="F88" s="13">
        <v>-20303312</v>
      </c>
      <c r="G88" s="13"/>
      <c r="H88" s="121">
        <v>0</v>
      </c>
      <c r="I88" s="13"/>
      <c r="J88" s="121">
        <v>-7132158</v>
      </c>
    </row>
    <row r="89" spans="1:10" ht="21.75" customHeight="1">
      <c r="A89" s="34" t="s">
        <v>267</v>
      </c>
      <c r="D89" s="13">
        <v>-8360479</v>
      </c>
      <c r="E89" s="13"/>
      <c r="F89" s="13">
        <v>24392400</v>
      </c>
      <c r="G89" s="13"/>
      <c r="H89" s="121">
        <v>-5968426</v>
      </c>
      <c r="I89" s="13"/>
      <c r="J89" s="121">
        <v>1981297</v>
      </c>
    </row>
    <row r="90" spans="1:10" ht="21.75" customHeight="1">
      <c r="A90" s="34" t="s">
        <v>316</v>
      </c>
      <c r="D90" s="11">
        <v>140802</v>
      </c>
      <c r="F90" s="11">
        <v>-63705</v>
      </c>
      <c r="H90" s="121">
        <v>0</v>
      </c>
      <c r="J90" s="121">
        <v>0</v>
      </c>
    </row>
    <row r="91" spans="1:10" ht="21.75" customHeight="1">
      <c r="A91" s="3" t="s">
        <v>268</v>
      </c>
      <c r="D91" s="11"/>
      <c r="F91" s="11"/>
      <c r="H91" s="121"/>
      <c r="J91" s="121"/>
    </row>
    <row r="92" spans="1:10" ht="21.75" customHeight="1">
      <c r="A92" s="3" t="s">
        <v>269</v>
      </c>
      <c r="D92" s="41">
        <v>-19356</v>
      </c>
      <c r="E92" s="41"/>
      <c r="F92" s="41">
        <v>-15961</v>
      </c>
      <c r="G92" s="41"/>
      <c r="H92" s="121">
        <v>0</v>
      </c>
      <c r="I92" s="41"/>
      <c r="J92" s="121">
        <v>0</v>
      </c>
    </row>
    <row r="93" spans="1:10" ht="21.75" customHeight="1">
      <c r="A93" s="3" t="s">
        <v>76</v>
      </c>
      <c r="D93" s="41">
        <v>9524517</v>
      </c>
      <c r="E93" s="13"/>
      <c r="F93" s="41">
        <v>37726772</v>
      </c>
      <c r="G93" s="41"/>
      <c r="H93" s="121">
        <v>0</v>
      </c>
      <c r="I93" s="41"/>
      <c r="J93" s="121">
        <v>0</v>
      </c>
    </row>
    <row r="94" spans="1:10" ht="21.75" customHeight="1">
      <c r="A94" s="3" t="s">
        <v>270</v>
      </c>
      <c r="D94" s="41">
        <v>-13156107</v>
      </c>
      <c r="E94" s="41"/>
      <c r="F94" s="41">
        <v>-27083380</v>
      </c>
      <c r="G94" s="41"/>
      <c r="H94" s="121">
        <v>-1849200</v>
      </c>
      <c r="I94" s="41"/>
      <c r="J94" s="36">
        <v>-616400</v>
      </c>
    </row>
    <row r="95" spans="1:10" ht="21.75" customHeight="1">
      <c r="A95" s="34" t="s">
        <v>49</v>
      </c>
      <c r="D95" s="121">
        <v>0</v>
      </c>
      <c r="E95" s="41"/>
      <c r="F95" s="121">
        <v>53516429</v>
      </c>
      <c r="G95" s="41"/>
      <c r="H95" s="121">
        <v>0</v>
      </c>
      <c r="I95" s="41"/>
      <c r="J95" s="121">
        <v>9060000</v>
      </c>
    </row>
    <row r="96" spans="1:10" ht="21.75" customHeight="1">
      <c r="A96" s="34" t="s">
        <v>271</v>
      </c>
      <c r="D96" s="121">
        <v>-7000000</v>
      </c>
      <c r="E96" s="41"/>
      <c r="F96" s="121">
        <v>-16885878</v>
      </c>
      <c r="G96" s="41"/>
      <c r="H96" s="36">
        <v>-7000000</v>
      </c>
      <c r="I96" s="41"/>
      <c r="J96" s="36">
        <v>-6060000</v>
      </c>
    </row>
    <row r="97" spans="1:10" ht="21.75" customHeight="1">
      <c r="A97" s="34" t="s">
        <v>272</v>
      </c>
      <c r="D97" s="121"/>
      <c r="E97" s="41"/>
      <c r="F97" s="121"/>
      <c r="G97" s="41"/>
      <c r="H97" s="36"/>
      <c r="I97" s="41"/>
      <c r="J97" s="36"/>
    </row>
    <row r="98" spans="1:10" ht="21.75" customHeight="1">
      <c r="A98" s="34" t="s">
        <v>273</v>
      </c>
      <c r="C98" s="2">
        <v>29</v>
      </c>
      <c r="D98" s="121">
        <v>15000000</v>
      </c>
      <c r="E98" s="41"/>
      <c r="F98" s="121">
        <v>0</v>
      </c>
      <c r="G98" s="121"/>
      <c r="H98" s="36">
        <v>15000000</v>
      </c>
      <c r="I98" s="41"/>
      <c r="J98" s="121">
        <v>0</v>
      </c>
    </row>
    <row r="99" spans="1:10" ht="21.75" customHeight="1">
      <c r="A99" s="34" t="s">
        <v>274</v>
      </c>
      <c r="D99" s="41">
        <v>-336780</v>
      </c>
      <c r="E99" s="41"/>
      <c r="F99" s="41">
        <v>-497778</v>
      </c>
      <c r="G99" s="40"/>
      <c r="H99" s="36">
        <v>-87596</v>
      </c>
      <c r="I99" s="40"/>
      <c r="J99" s="36">
        <v>-20107</v>
      </c>
    </row>
    <row r="100" spans="1:10" ht="21.75" customHeight="1">
      <c r="A100" s="34" t="s">
        <v>178</v>
      </c>
      <c r="D100" s="121">
        <v>20171864</v>
      </c>
      <c r="E100" s="41"/>
      <c r="F100" s="121">
        <v>135506</v>
      </c>
      <c r="H100" s="121">
        <v>21704327</v>
      </c>
      <c r="J100" s="121">
        <v>0</v>
      </c>
    </row>
    <row r="101" spans="1:10" ht="21.75" customHeight="1">
      <c r="A101" s="34" t="s">
        <v>88</v>
      </c>
      <c r="D101" s="41"/>
      <c r="E101" s="41"/>
      <c r="F101" s="41"/>
      <c r="G101" s="40"/>
      <c r="H101" s="40"/>
      <c r="I101" s="40"/>
      <c r="J101" s="40"/>
    </row>
    <row r="102" spans="1:10" ht="21.75" customHeight="1">
      <c r="A102" s="34" t="s">
        <v>87</v>
      </c>
      <c r="D102" s="41">
        <v>-7411616</v>
      </c>
      <c r="E102" s="41"/>
      <c r="F102" s="41">
        <v>-7018475</v>
      </c>
      <c r="G102" s="40"/>
      <c r="H102" s="121">
        <v>-7784407</v>
      </c>
      <c r="I102" s="40"/>
      <c r="J102" s="121">
        <v>-7355500</v>
      </c>
    </row>
    <row r="103" spans="1:10" ht="21.75" customHeight="1">
      <c r="A103" s="34" t="s">
        <v>276</v>
      </c>
      <c r="D103" s="44">
        <v>-2456433</v>
      </c>
      <c r="E103" s="41"/>
      <c r="F103" s="44">
        <v>-3746080</v>
      </c>
      <c r="G103" s="41"/>
      <c r="H103" s="121">
        <v>0</v>
      </c>
      <c r="I103" s="41"/>
      <c r="J103" s="121">
        <v>0</v>
      </c>
    </row>
    <row r="104" spans="1:10" ht="21.75" customHeight="1">
      <c r="A104" s="49" t="s">
        <v>275</v>
      </c>
      <c r="B104" s="56"/>
      <c r="C104" s="19"/>
      <c r="D104" s="165">
        <v>-114406</v>
      </c>
      <c r="E104" s="41"/>
      <c r="F104" s="165">
        <v>0</v>
      </c>
      <c r="G104" s="41"/>
      <c r="H104" s="165">
        <v>0</v>
      </c>
      <c r="I104" s="41"/>
      <c r="J104" s="165" t="s">
        <v>108</v>
      </c>
    </row>
    <row r="105" spans="1:10" ht="21.75" customHeight="1">
      <c r="A105" s="4" t="s">
        <v>280</v>
      </c>
      <c r="B105" s="4"/>
      <c r="C105" s="12"/>
      <c r="D105" s="102">
        <f>SUM(D86:D104)</f>
        <v>-2517489</v>
      </c>
      <c r="E105" s="16"/>
      <c r="F105" s="102">
        <f>SUM(F86:F104)</f>
        <v>29618497</v>
      </c>
      <c r="G105" s="16"/>
      <c r="H105" s="102">
        <f>SUM(H86:H104)</f>
        <v>10060436</v>
      </c>
      <c r="I105" s="16"/>
      <c r="J105" s="102">
        <f>SUM(J86:J104)</f>
        <v>-13739859</v>
      </c>
    </row>
    <row r="106" spans="1:10" ht="23.25" customHeight="1">
      <c r="A106" s="6" t="s">
        <v>41</v>
      </c>
      <c r="B106" s="6"/>
      <c r="C106" s="172"/>
      <c r="H106" s="231"/>
      <c r="I106" s="231"/>
      <c r="J106" s="231"/>
    </row>
    <row r="107" spans="1:10" ht="23.25" customHeight="1">
      <c r="A107" s="6" t="s">
        <v>30</v>
      </c>
      <c r="B107" s="173"/>
      <c r="C107" s="172"/>
      <c r="H107" s="231"/>
      <c r="I107" s="231"/>
      <c r="J107" s="231"/>
    </row>
    <row r="108" spans="1:10" ht="23.25" customHeight="1">
      <c r="A108" s="173"/>
      <c r="B108" s="1"/>
      <c r="C108" s="4"/>
      <c r="J108" s="53" t="s">
        <v>91</v>
      </c>
    </row>
    <row r="109" spans="1:10" ht="19.5" customHeight="1">
      <c r="A109" s="1"/>
      <c r="B109" s="1"/>
      <c r="C109" s="3"/>
      <c r="D109" s="229" t="s">
        <v>42</v>
      </c>
      <c r="E109" s="229"/>
      <c r="F109" s="229"/>
      <c r="G109" s="98"/>
      <c r="H109" s="229" t="s">
        <v>38</v>
      </c>
      <c r="I109" s="229"/>
      <c r="J109" s="229"/>
    </row>
    <row r="110" spans="1:10" ht="23.25" customHeight="1">
      <c r="A110" s="1"/>
      <c r="B110" s="1"/>
      <c r="C110" s="3"/>
      <c r="D110" s="233" t="s">
        <v>180</v>
      </c>
      <c r="E110" s="233"/>
      <c r="F110" s="233"/>
      <c r="G110" s="116"/>
      <c r="H110" s="233" t="s">
        <v>180</v>
      </c>
      <c r="I110" s="233"/>
      <c r="J110" s="233"/>
    </row>
    <row r="111" spans="1:10" ht="23.25" customHeight="1">
      <c r="A111" s="1"/>
      <c r="B111" s="1"/>
      <c r="D111" s="235" t="s">
        <v>143</v>
      </c>
      <c r="E111" s="236"/>
      <c r="F111" s="236"/>
      <c r="G111" s="110"/>
      <c r="H111" s="235" t="s">
        <v>143</v>
      </c>
      <c r="I111" s="236"/>
      <c r="J111" s="236"/>
    </row>
    <row r="112" spans="1:10" ht="23.25" customHeight="1">
      <c r="A112" s="1"/>
      <c r="C112" s="2" t="s">
        <v>1</v>
      </c>
      <c r="D112" s="60">
        <v>2560</v>
      </c>
      <c r="E112" s="99"/>
      <c r="F112" s="60">
        <v>2559</v>
      </c>
      <c r="G112" s="54"/>
      <c r="H112" s="60">
        <v>2560</v>
      </c>
      <c r="I112" s="99"/>
      <c r="J112" s="60">
        <v>2559</v>
      </c>
    </row>
    <row r="113" spans="1:10" ht="23.25" customHeight="1">
      <c r="A113" s="68" t="s">
        <v>313</v>
      </c>
      <c r="B113" s="1"/>
      <c r="D113" s="119"/>
      <c r="E113" s="99"/>
      <c r="F113" s="119"/>
      <c r="G113" s="54"/>
      <c r="H113" s="119"/>
      <c r="I113" s="99"/>
      <c r="J113" s="119"/>
    </row>
    <row r="114" spans="1:10" ht="23.25" customHeight="1">
      <c r="A114" s="68" t="s">
        <v>277</v>
      </c>
      <c r="B114" s="68"/>
      <c r="D114" s="195">
        <f>D54+D83+D105</f>
        <v>-7743656</v>
      </c>
      <c r="E114" s="99"/>
      <c r="F114" s="195">
        <f>F54+F83+F105</f>
        <v>-1934014</v>
      </c>
      <c r="G114" s="216"/>
      <c r="H114" s="195">
        <f>H54+H83+H105</f>
        <v>-5455433</v>
      </c>
      <c r="I114" s="216"/>
      <c r="J114" s="195">
        <f>J54+J83+J105</f>
        <v>-8464563</v>
      </c>
    </row>
    <row r="115" spans="1:10" ht="23.25" customHeight="1">
      <c r="A115" s="3" t="s">
        <v>278</v>
      </c>
      <c r="D115" s="119"/>
      <c r="E115" s="99"/>
      <c r="F115" s="217"/>
      <c r="G115" s="216"/>
      <c r="H115" s="217"/>
      <c r="I115" s="216"/>
      <c r="J115" s="217"/>
    </row>
    <row r="116" spans="1:10" ht="23.25" customHeight="1">
      <c r="A116" s="3" t="s">
        <v>279</v>
      </c>
      <c r="D116" s="218">
        <v>-1307531</v>
      </c>
      <c r="E116" s="99"/>
      <c r="F116" s="76">
        <v>520207</v>
      </c>
      <c r="G116" s="13"/>
      <c r="H116" s="219">
        <v>-19</v>
      </c>
      <c r="I116" s="13"/>
      <c r="J116" s="219">
        <v>132176</v>
      </c>
    </row>
    <row r="117" spans="1:10" ht="23.25" customHeight="1">
      <c r="A117" s="4" t="s">
        <v>312</v>
      </c>
      <c r="B117" s="4"/>
      <c r="D117" s="16">
        <f>SUM(D114:D116)</f>
        <v>-9051187</v>
      </c>
      <c r="E117" s="16"/>
      <c r="F117" s="16">
        <f>SUM(F114:F116)</f>
        <v>-1413807</v>
      </c>
      <c r="G117" s="16"/>
      <c r="H117" s="16">
        <f>SUM(H114:H116)</f>
        <v>-5455452</v>
      </c>
      <c r="I117" s="16"/>
      <c r="J117" s="16">
        <f>SUM(J114:J116)</f>
        <v>-8332387</v>
      </c>
    </row>
    <row r="118" spans="1:10" ht="23.25" customHeight="1">
      <c r="A118" s="68" t="s">
        <v>39</v>
      </c>
      <c r="D118" s="195">
        <v>30973674</v>
      </c>
      <c r="E118" s="41"/>
      <c r="F118" s="195">
        <v>32387481</v>
      </c>
      <c r="G118" s="41"/>
      <c r="H118" s="41">
        <f>J126</f>
        <v>9060731</v>
      </c>
      <c r="I118" s="41"/>
      <c r="J118" s="14">
        <v>17393118</v>
      </c>
    </row>
    <row r="119" spans="1:11" ht="23.25" customHeight="1" thickBot="1">
      <c r="A119" s="4" t="s">
        <v>40</v>
      </c>
      <c r="B119" s="4"/>
      <c r="D119" s="15">
        <f>SUM(D117:D118)</f>
        <v>21922487</v>
      </c>
      <c r="E119" s="16"/>
      <c r="F119" s="15">
        <f>SUM(F117:F118)</f>
        <v>30973674</v>
      </c>
      <c r="G119" s="16"/>
      <c r="H119" s="15">
        <f>SUM(H117:H118)</f>
        <v>3605279</v>
      </c>
      <c r="I119" s="16"/>
      <c r="J119" s="15">
        <f>SUM(J117:J118)</f>
        <v>9060731</v>
      </c>
      <c r="K119" s="13"/>
    </row>
    <row r="120" spans="1:10" ht="22.5" thickTop="1">
      <c r="A120" s="4"/>
      <c r="B120" s="7"/>
      <c r="C120" s="12"/>
      <c r="D120" s="66"/>
      <c r="E120" s="16"/>
      <c r="F120" s="66"/>
      <c r="G120" s="16"/>
      <c r="H120" s="66"/>
      <c r="I120" s="16"/>
      <c r="J120" s="66"/>
    </row>
    <row r="121" spans="1:10" ht="21" customHeight="1">
      <c r="A121" s="7" t="s">
        <v>55</v>
      </c>
      <c r="C121" s="12"/>
      <c r="D121" s="41"/>
      <c r="E121" s="41"/>
      <c r="F121" s="41"/>
      <c r="G121" s="41"/>
      <c r="H121" s="41"/>
      <c r="I121" s="41"/>
      <c r="J121" s="41"/>
    </row>
    <row r="122" spans="1:10" ht="21.75">
      <c r="A122" s="117" t="s">
        <v>150</v>
      </c>
      <c r="B122" s="4" t="s">
        <v>179</v>
      </c>
      <c r="C122" s="12"/>
      <c r="D122" s="13"/>
      <c r="E122" s="13"/>
      <c r="F122" s="13"/>
      <c r="G122" s="13"/>
      <c r="H122" s="13"/>
      <c r="I122" s="13"/>
      <c r="J122" s="13"/>
    </row>
    <row r="123" spans="2:10" ht="21.75">
      <c r="B123" s="34" t="s">
        <v>75</v>
      </c>
      <c r="D123" s="13"/>
      <c r="E123" s="13"/>
      <c r="F123" s="13"/>
      <c r="G123" s="13"/>
      <c r="H123" s="13"/>
      <c r="I123" s="13"/>
      <c r="J123" s="13"/>
    </row>
    <row r="124" spans="2:17" ht="21.75">
      <c r="B124" s="34" t="s">
        <v>2</v>
      </c>
      <c r="C124" s="2">
        <v>6</v>
      </c>
      <c r="D124" s="13">
        <v>22971716</v>
      </c>
      <c r="E124" s="13"/>
      <c r="F124" s="13">
        <v>34100378</v>
      </c>
      <c r="G124" s="13"/>
      <c r="H124" s="178">
        <f>'BL-8-11'!H9</f>
        <v>3608756</v>
      </c>
      <c r="I124" s="13"/>
      <c r="J124" s="178">
        <v>9067360</v>
      </c>
      <c r="K124" s="183"/>
      <c r="L124" s="183"/>
      <c r="M124" s="183"/>
      <c r="N124" s="183"/>
      <c r="O124" s="183"/>
      <c r="P124" s="183"/>
      <c r="Q124" s="183"/>
    </row>
    <row r="125" spans="2:17" ht="21.75">
      <c r="B125" s="34" t="s">
        <v>77</v>
      </c>
      <c r="C125" s="2">
        <v>23</v>
      </c>
      <c r="D125" s="14">
        <v>-1049229</v>
      </c>
      <c r="E125" s="13"/>
      <c r="F125" s="14">
        <v>-3126704</v>
      </c>
      <c r="G125" s="13"/>
      <c r="H125" s="14">
        <v>-3477</v>
      </c>
      <c r="I125" s="13"/>
      <c r="J125" s="14">
        <v>-6629</v>
      </c>
      <c r="K125" s="183"/>
      <c r="L125" s="183"/>
      <c r="M125" s="183"/>
      <c r="N125" s="183"/>
      <c r="O125" s="183"/>
      <c r="P125" s="183"/>
      <c r="Q125" s="183"/>
    </row>
    <row r="126" spans="2:12" ht="22.5" thickBot="1">
      <c r="B126" s="4" t="s">
        <v>78</v>
      </c>
      <c r="D126" s="15">
        <f>SUM(D124:D125)</f>
        <v>21922487</v>
      </c>
      <c r="E126" s="16"/>
      <c r="F126" s="15">
        <f>SUM(F124:F125)</f>
        <v>30973674</v>
      </c>
      <c r="G126" s="16"/>
      <c r="H126" s="15">
        <f>SUM(H124:H125)</f>
        <v>3605279</v>
      </c>
      <c r="I126" s="16"/>
      <c r="J126" s="15">
        <f>SUM(J124:J125)</f>
        <v>9060731</v>
      </c>
      <c r="K126" s="13"/>
      <c r="L126" s="13"/>
    </row>
    <row r="127" spans="2:12" ht="22.5" thickTop="1">
      <c r="B127" s="4"/>
      <c r="D127" s="66"/>
      <c r="E127" s="16"/>
      <c r="F127" s="66"/>
      <c r="G127" s="16"/>
      <c r="H127" s="66"/>
      <c r="I127" s="16"/>
      <c r="J127" s="66"/>
      <c r="K127" s="13"/>
      <c r="L127" s="13"/>
    </row>
    <row r="128" spans="1:14" ht="21.75">
      <c r="A128" s="117" t="s">
        <v>148</v>
      </c>
      <c r="B128" s="4" t="s">
        <v>149</v>
      </c>
      <c r="K128" s="13"/>
      <c r="L128" s="13"/>
      <c r="M128" s="13"/>
      <c r="N128" s="13"/>
    </row>
    <row r="129" spans="1:13" s="2" customFormat="1" ht="11.25" customHeight="1">
      <c r="A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s="2" customFormat="1" ht="23.25" customHeight="1">
      <c r="A130" s="3"/>
      <c r="B130" s="34" t="s">
        <v>298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s="2" customFormat="1" ht="23.25" customHeight="1">
      <c r="A131" s="3"/>
      <c r="B131" s="5" t="s">
        <v>286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ht="23.25" customHeight="1">
      <c r="B132" s="5"/>
    </row>
    <row r="133" spans="1:13" s="2" customFormat="1" ht="23.25" customHeight="1">
      <c r="A133" s="3"/>
      <c r="B133" s="34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s="2" customFormat="1" ht="23.25" customHeight="1">
      <c r="A134" s="3"/>
      <c r="B134" s="34"/>
      <c r="D134" s="3"/>
      <c r="E134" s="3"/>
      <c r="G134" s="3"/>
      <c r="H134" s="3"/>
      <c r="I134" s="3"/>
      <c r="J134" s="3"/>
      <c r="K134" s="3"/>
      <c r="L134" s="3"/>
      <c r="M134" s="3"/>
    </row>
    <row r="135" spans="1:13" s="2" customFormat="1" ht="23.25" customHeight="1">
      <c r="A135" s="3"/>
      <c r="B135" s="34"/>
      <c r="D135" s="3"/>
      <c r="E135" s="226"/>
      <c r="F135" s="3"/>
      <c r="G135" s="3"/>
      <c r="I135" s="3"/>
      <c r="J135" s="3"/>
      <c r="K135" s="3"/>
      <c r="L135" s="3"/>
      <c r="M135" s="3"/>
    </row>
    <row r="136" spans="1:13" s="2" customFormat="1" ht="23.25" customHeight="1">
      <c r="A136" s="3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</sheetData>
  <sheetProtection/>
  <mergeCells count="36">
    <mergeCell ref="D111:F111"/>
    <mergeCell ref="H111:J111"/>
    <mergeCell ref="H107:J107"/>
    <mergeCell ref="D109:F109"/>
    <mergeCell ref="H109:J109"/>
    <mergeCell ref="D110:F110"/>
    <mergeCell ref="H110:J110"/>
    <mergeCell ref="H106:J106"/>
    <mergeCell ref="D41:F41"/>
    <mergeCell ref="H41:J41"/>
    <mergeCell ref="H73:J73"/>
    <mergeCell ref="H74:J74"/>
    <mergeCell ref="D76:F76"/>
    <mergeCell ref="H6:J6"/>
    <mergeCell ref="H36:J36"/>
    <mergeCell ref="D77:F77"/>
    <mergeCell ref="H77:J77"/>
    <mergeCell ref="D78:F78"/>
    <mergeCell ref="H78:J78"/>
    <mergeCell ref="H76:J76"/>
    <mergeCell ref="H37:J37"/>
    <mergeCell ref="D6:F6"/>
    <mergeCell ref="A39:B39"/>
    <mergeCell ref="D39:F39"/>
    <mergeCell ref="H39:J39"/>
    <mergeCell ref="A40:B40"/>
    <mergeCell ref="D40:F40"/>
    <mergeCell ref="H40:J40"/>
    <mergeCell ref="H1:J1"/>
    <mergeCell ref="H2:J2"/>
    <mergeCell ref="A4:B4"/>
    <mergeCell ref="D4:F4"/>
    <mergeCell ref="H4:J4"/>
    <mergeCell ref="A5:B5"/>
    <mergeCell ref="D5:F5"/>
    <mergeCell ref="H5:J5"/>
  </mergeCells>
  <printOptions/>
  <pageMargins left="0.7" right="0.5" top="0.48" bottom="0.75" header="0.5" footer="0.5"/>
  <pageSetup firstPageNumber="19" useFirstPageNumber="1" horizontalDpi="600" verticalDpi="600" orientation="portrait" paperSize="9" scale="90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35" max="9" man="1"/>
    <brk id="72" max="9" man="1"/>
    <brk id="1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Ganittha, Thirasophitlert</cp:lastModifiedBy>
  <cp:lastPrinted>2018-02-23T13:40:27Z</cp:lastPrinted>
  <dcterms:created xsi:type="dcterms:W3CDTF">2006-01-06T08:39:44Z</dcterms:created>
  <dcterms:modified xsi:type="dcterms:W3CDTF">2018-02-23T14:15:09Z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