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80" yWindow="3980" windowWidth="10370" windowHeight="8100" tabRatio="802" activeTab="0"/>
  </bookViews>
  <sheets>
    <sheet name="BL-7-10" sheetId="1" r:id="rId1"/>
    <sheet name="PL-11-14" sheetId="2" r:id="rId2"/>
    <sheet name="CH 15" sheetId="3" r:id="rId3"/>
    <sheet name="CH 16" sheetId="4" r:id="rId4"/>
    <sheet name="CH 17" sheetId="5" r:id="rId5"/>
    <sheet name="CH 18" sheetId="6" r:id="rId6"/>
    <sheet name="CF-19-22" sheetId="7" r:id="rId7"/>
  </sheets>
  <definedNames>
    <definedName name="__FPMExcelClient_CellBasedFunctionStatus" localSheetId="0" hidden="1">"2_2_2_2_2"</definedName>
    <definedName name="__FPMExcelClient_CellBasedFunctionStatus" localSheetId="6" hidden="1">"2_2_2_2_2"</definedName>
    <definedName name="__FPMExcelClient_CellBasedFunctionStatus" localSheetId="2" hidden="1">"2_2_2_2_2"</definedName>
    <definedName name="__FPMExcelClient_CellBasedFunctionStatus" localSheetId="3" hidden="1">"2_2_2_2_2"</definedName>
    <definedName name="__FPMExcelClient_CellBasedFunctionStatus" localSheetId="4" hidden="1">"2_2_2_2_2"</definedName>
    <definedName name="__FPMExcelClient_CellBasedFunctionStatus" localSheetId="5" hidden="1">"2_2_2_2_2"</definedName>
    <definedName name="__FPMExcelClient_CellBasedFunctionStatus" localSheetId="1" hidden="1">"2_2_2_2_2"</definedName>
    <definedName name="_xlfn.IFERROR" hidden="1">#NAME?</definedName>
    <definedName name="_xlnm.Print_Area" localSheetId="0">'BL-7-10'!$A$1:$J$112</definedName>
    <definedName name="_xlnm.Print_Area" localSheetId="6">'CF-19-22'!$A$1:$J$145</definedName>
    <definedName name="_xlnm.Print_Area" localSheetId="2">'CH 15'!$A$1:$AI$41</definedName>
    <definedName name="_xlnm.Print_Area" localSheetId="3">'CH 16'!$A$1:$AI$34</definedName>
    <definedName name="_xlnm.Print_Area" localSheetId="4">'CH 17'!$A$1:$U$27</definedName>
    <definedName name="_xlnm.Print_Area" localSheetId="5">'CH 18'!$A$1:$U$23</definedName>
    <definedName name="_xlnm.Print_Area" localSheetId="1">'PL-11-14'!$A:$J</definedName>
  </definedNames>
  <calcPr fullCalcOnLoad="1"/>
</workbook>
</file>

<file path=xl/sharedStrings.xml><?xml version="1.0" encoding="utf-8"?>
<sst xmlns="http://schemas.openxmlformats.org/spreadsheetml/2006/main" count="670" uniqueCount="337">
  <si>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</si>
  <si>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</si>
  <si>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</si>
  <si>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</si>
  <si>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</si>
  <si>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</si>
  <si>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</si>
  <si>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</si>
  <si>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</si>
  <si>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</si>
  <si>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</si>
  <si>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</si>
  <si>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</si>
  <si>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</si>
  <si>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</si>
  <si>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</si>
  <si>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</si>
  <si>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</si>
  <si>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</si>
  <si>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</si>
  <si>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</si>
  <si>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</si>
  <si>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</si>
  <si>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</si>
  <si>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</si>
  <si>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</si>
  <si>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</si>
  <si>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</si>
  <si>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</si>
  <si>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</si>
  <si>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งบกระแสเงินสด</t>
  </si>
  <si>
    <t>ยังไม่ได้</t>
  </si>
  <si>
    <t xml:space="preserve">งบกำไรขาดทุน </t>
  </si>
  <si>
    <t>จ่ายภาษีเงินได้</t>
  </si>
  <si>
    <t xml:space="preserve">ที่ดิน อาคารและอุปกรณ์ </t>
  </si>
  <si>
    <t>ภาษีเงินได้ค้างจ่าย</t>
  </si>
  <si>
    <t>การเปลี่ยนแปลง</t>
  </si>
  <si>
    <t>ส่วนเกินทุน</t>
  </si>
  <si>
    <t>งบการเงินเฉพาะกิจการ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</si>
  <si>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</si>
  <si>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</si>
  <si>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</si>
  <si>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</si>
  <si>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</si>
  <si>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</si>
  <si>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</si>
  <si>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</si>
  <si>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</si>
  <si>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</si>
  <si>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</si>
  <si>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</si>
  <si>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</si>
  <si>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</si>
  <si>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</si>
  <si>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</si>
  <si>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</si>
  <si>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</si>
  <si>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</si>
  <si>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</si>
  <si>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</si>
  <si>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</si>
  <si>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</si>
  <si>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กำไรสำหรับปี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</si>
  <si>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</si>
  <si>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</si>
  <si>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</si>
  <si>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</si>
  <si>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</si>
  <si>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</si>
  <si>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</si>
  <si>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</si>
  <si>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ทุนสำรอง</t>
  </si>
  <si>
    <t>ต้นทุนทางการเงิน</t>
  </si>
  <si>
    <t>ประกอบด้วย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</si>
  <si>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</si>
  <si>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</si>
  <si>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</si>
  <si>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</si>
  <si>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</si>
  <si>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</si>
  <si>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</si>
  <si>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</si>
  <si>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</si>
  <si>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</si>
  <si>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 xml:space="preserve">   หุ้นทุนซื้อคืนที่ถือโดยบริษัทย่อย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</si>
  <si>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</si>
  <si>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</si>
  <si>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</si>
  <si>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กระแสเงินสดจากกิจกรรมดำเนินงาน (ต่อ)</t>
  </si>
  <si>
    <t>กระแสเงินสดจากกิจกรรมลงทุน (ต่อ)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</si>
  <si>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</si>
  <si>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</si>
  <si>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</si>
  <si>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</si>
  <si>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</si>
  <si>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 xml:space="preserve">งบแสดงการเปลี่ยนแปลงส่วนของผู้ถือหุ้น 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</si>
  <si>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</si>
  <si>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</si>
  <si>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</si>
  <si>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</si>
  <si>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</si>
  <si>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</si>
  <si>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</si>
  <si>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</si>
  <si>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>-</t>
  </si>
  <si>
    <t xml:space="preserve">   เข้าส่วนของผู้ถือหุ้น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</si>
  <si>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</si>
  <si>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</si>
  <si>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</si>
  <si>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</si>
  <si>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 xml:space="preserve"> มูลค่าหุ้นสามัญ</t>
  </si>
  <si>
    <t>รวมรายการผู้ถือหุ้นที่บันทึกโดยตรง</t>
  </si>
  <si>
    <t>งบกำไรขาดทุนเบ็ดเสร็จ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</si>
  <si>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</si>
  <si>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</si>
  <si>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</si>
  <si>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กำไรเบ็ดเสร็จรวมสำหรับปี</t>
  </si>
  <si>
    <t>กำไรขาดทุนเบ็ดเสร็จสำหรับปี</t>
  </si>
  <si>
    <t>รวมกำไรขาดทุนเบ็ดเสร็จสำหรับปี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</si>
  <si>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</si>
  <si>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</si>
  <si>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</si>
  <si>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</si>
  <si>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</si>
  <si>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</si>
  <si>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</si>
  <si>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</si>
  <si>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ตั๋วแลกเงิน</t>
  </si>
  <si>
    <t xml:space="preserve">   ส่วนเกินทุนอื่น</t>
  </si>
  <si>
    <t>ส่วนเกินทุนจากรายการกับกิจการ</t>
  </si>
  <si>
    <t xml:space="preserve">   ภายใต้การควบคุมเดียวกัน</t>
  </si>
  <si>
    <t>เงินปันผลค้างรับ</t>
  </si>
  <si>
    <t>31 ธันวาคม</t>
  </si>
  <si>
    <t>เงินสดจ่ายสุทธิจากการซื้อบริษัทย่อย</t>
  </si>
  <si>
    <t xml:space="preserve">     - อื่นๆ </t>
  </si>
  <si>
    <t>ค่าใช้จ่าย (รายได้) ภาษีเงินได้</t>
  </si>
  <si>
    <t>เงินสดจ่ายค่าสิทธิการเช่า</t>
  </si>
  <si>
    <t>2.</t>
  </si>
  <si>
    <t>รายการที่มิใช่เงินสด</t>
  </si>
  <si>
    <t>1.</t>
  </si>
  <si>
    <t xml:space="preserve">31 ธันวาคม 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</si>
  <si>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</si>
  <si>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</si>
  <si>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</si>
  <si>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</si>
  <si>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</si>
  <si>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</si>
  <si>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</si>
  <si>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</si>
  <si>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</si>
  <si>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</si>
  <si>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</si>
  <si>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</si>
  <si>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</si>
  <si>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</si>
  <si>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</si>
  <si>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</si>
  <si>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</si>
  <si>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</si>
  <si>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</si>
  <si>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   ส่วนที่เป็นของส่วนได้เสีย</t>
  </si>
  <si>
    <t xml:space="preserve">      ที่ไม่มีอำนาจควบคุม</t>
  </si>
  <si>
    <t xml:space="preserve">      เงินปันผลจ่าย</t>
  </si>
  <si>
    <t>ส่วนเกินทุนจาก</t>
  </si>
  <si>
    <t>ในบริษัทย่อย</t>
  </si>
  <si>
    <t xml:space="preserve">   บริษัทย่อยออกหุ้นเพิ่มทุน</t>
  </si>
  <si>
    <t xml:space="preserve">เจ้าหนี้การค้าและเจ้าหนี้อื่น </t>
  </si>
  <si>
    <t>เงินสดรับจากการออกหุ้นสามัญเพิ่มทุน</t>
  </si>
  <si>
    <t xml:space="preserve">เงินสดและรายการเทียบเท่าเงินสด </t>
  </si>
  <si>
    <t xml:space="preserve">สำหรับปีสิ้นสุดวันที่ </t>
  </si>
  <si>
    <t xml:space="preserve">งบกระแสเงินสด </t>
  </si>
  <si>
    <t xml:space="preserve">   เงินปันผลจ่าย</t>
  </si>
  <si>
    <t>เงินลงทุนชั่วคราว</t>
  </si>
  <si>
    <t xml:space="preserve">   การได้มาซึ่งบริษัทย่อยที่มีส่วนได้เสีย</t>
  </si>
  <si>
    <t>ค่าเสื่อมราคา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</si>
  <si>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</si>
  <si>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</si>
  <si>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และบริษัทร่วม</t>
  </si>
  <si>
    <t xml:space="preserve">      ของบริษัทย่อยและบริษัทร่วม</t>
  </si>
  <si>
    <t xml:space="preserve">   การเปลี่ยนแปลงส่วนได้เสียในบริษัทร่วม</t>
  </si>
  <si>
    <t>ส่วนแบ่งกำไรจากเงินลงทุนในบริษัทร่วม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</si>
  <si>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</si>
  <si>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</si>
  <si>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</si>
  <si>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ผลต่างจากการตีราคาสินทรัพย์</t>
  </si>
  <si>
    <t>เงินกู้ยืมระยะสั้นจากการร่วมค้า</t>
  </si>
  <si>
    <t>13, 14</t>
  </si>
  <si>
    <t>ส่วนแบ่งกำไรจากเงินลงทุนในบริษัทร่วมและการร่วมค้า</t>
  </si>
  <si>
    <t>ค่าเสื่อมราคาของสินทรัพย์ชีวภาพ</t>
  </si>
  <si>
    <t>สิทธิการเช่า</t>
  </si>
  <si>
    <t>กำไรขาดทุนเบ็ดเสร็จรวมสำหรับปี</t>
  </si>
  <si>
    <t>5, 23</t>
  </si>
  <si>
    <t>16, 17</t>
  </si>
  <si>
    <t>สำหรับปีสิ้นสุดวันที่ 31 ธันวาคม 2560</t>
  </si>
  <si>
    <t>ยอดคงเหลือ ณ วันที่ 1 มกราคม 2560</t>
  </si>
  <si>
    <t>ยอดคงเหลือ ณ วันที่ 31 ธันวาคม 2560</t>
  </si>
  <si>
    <t>หุ้นกู้ด้อยสิทธิที่มีลักษณะคล้ายทุน</t>
  </si>
  <si>
    <t>ต้นทุนในการจัดจำหน่าย</t>
  </si>
  <si>
    <t>รายการที่อาจถูกจัดประเภทใหม่</t>
  </si>
  <si>
    <t xml:space="preserve">   ไว้ในกำไรหรือขาดทุนในภายหลัง</t>
  </si>
  <si>
    <t xml:space="preserve">   เงินลงทุนเผื่อขาย</t>
  </si>
  <si>
    <t>ผลต่างของอัตราแลกเปลี่ยนจากการ</t>
  </si>
  <si>
    <t xml:space="preserve">   แปลงค่างบการเงิน</t>
  </si>
  <si>
    <t>ภาษีเงินได้ของรายการที่อาจถูกจัดประเภทใหม่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</si>
  <si>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</si>
  <si>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</si>
  <si>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</si>
  <si>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</si>
  <si>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</si>
  <si>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 xml:space="preserve"> - สุทธิจากภาษี</t>
  </si>
  <si>
    <t xml:space="preserve">   ส่วนที่เป็นของส่วนได้เสียที่ไม่มีอำนาจควบคุม</t>
  </si>
  <si>
    <t>กำไร (ขาดทุน) เบ็ดเสร็จอื่นสำหรับปี</t>
  </si>
  <si>
    <t>ผลต่างของ</t>
  </si>
  <si>
    <t>อัตราแลกเปลี่ยน</t>
  </si>
  <si>
    <t>จากการแปลงค่า</t>
  </si>
  <si>
    <t>งบการเงิน</t>
  </si>
  <si>
    <t xml:space="preserve">   เงินทุนที่ได้รับจากผู้ถือหุ้นและการจัดสรรส่วนทุนให้ผู้ถือหุ้น</t>
  </si>
  <si>
    <t xml:space="preserve">   ออกหุ้นสามัญเพิ่มทุน</t>
  </si>
  <si>
    <t xml:space="preserve">      ออกหุ้นสามัญเพิ่มทุน</t>
  </si>
  <si>
    <t xml:space="preserve">      การซื้อหุ้นทุนซื้อคืน</t>
  </si>
  <si>
    <t xml:space="preserve">   การเปลี่ยนแปลงในส่วนได้เสียของบริษัทย่อยและบริษัทร่วม</t>
  </si>
  <si>
    <t xml:space="preserve">   บริษัทย่อยเลิกกิจการ</t>
  </si>
  <si>
    <t xml:space="preserve">         ผลประโยชน์พนักงานที่กำหนดไว้</t>
  </si>
  <si>
    <t>การออกหุ้นกู้ด้อยสิทธิที่มีลักษณะคล้ายทุน</t>
  </si>
  <si>
    <t>ค่าใช้จ่ายในการออกหุ้นกู้ด้อยสิทธิที่มีลักษณะคล้ายทุน - สุทธิจากภาษีเงินได้</t>
  </si>
  <si>
    <t>ดอกเบี้ยจ่ายสำหรับหุ้นกู้ด้อยสิทธิที่มีลักษณะคล้ายทุน - สุทธิจากภาษีเงินได้</t>
  </si>
  <si>
    <t>หุ้นกู้ด้อยสิทธิ</t>
  </si>
  <si>
    <t>ที่มีลักษณะ</t>
  </si>
  <si>
    <t>คล้ายทุน</t>
  </si>
  <si>
    <t>ปรับรายการที่กระทบกำไรเป็นเงินสดรับ (จ่าย)</t>
  </si>
  <si>
    <t>กำไรจากการเลิกบริษัทย่อย</t>
  </si>
  <si>
    <t>กระแสเงินสดสุทธิได้มาจาก (ใช้ไปใน) กิจกรรมดำเนินงาน</t>
  </si>
  <si>
    <t>เงินสดรับจากเงินลงทุนชั่วคราว</t>
  </si>
  <si>
    <t>เงินสดจ่ายเพื่อซื้อเงินลงทุน</t>
  </si>
  <si>
    <t>เงินสดรับจากการขายเงินลงทุน</t>
  </si>
  <si>
    <t xml:space="preserve">เงินสดจ่ายเพื่อซื้อที่ดิน อาคารและอุปกรณ์ </t>
  </si>
  <si>
    <t>เงินสดจ่ายเพื่อซื้ออสังหาริมทรัพย์เพื่อการลงทุน</t>
  </si>
  <si>
    <t>เงินสดรับจากการขายที่ดิน อาคารและอุปกรณ์</t>
  </si>
  <si>
    <t>เงินสดรับจากการขายสินทรัพย์ไม่มีตัวตนอื่น</t>
  </si>
  <si>
    <t xml:space="preserve">เงินสดจ่ายเพื่อซื้อสินทรัพย์ไม่มีตัวตนอื่น </t>
  </si>
  <si>
    <t>เงินสดรับจากการเลิกบริษัทย่อย</t>
  </si>
  <si>
    <t>ดอกเบี้ยจ่าย</t>
  </si>
  <si>
    <t>เงินสดรับจาก (จ่ายเพื่อชำระคืน) ตั๋วแลกเงิน</t>
  </si>
  <si>
    <t>เงินสดที่ผู้เช่าจ่ายเพื่อลดจำนวนหนี้สินซึ่งเกิดขึ้น</t>
  </si>
  <si>
    <t xml:space="preserve">   จากสัญญาเช่าการเงิน</t>
  </si>
  <si>
    <t>เงินสดจ่ายเพื่อชำระเงินกู้ยืมระยะยาวจากสถาบันการเงิน</t>
  </si>
  <si>
    <t>เงินสดจ่ายเพื่อชำระคืนหุ้นกู้</t>
  </si>
  <si>
    <t>เงินสดรับจากการออกหุ้นกู้ด้อยสิทธิ</t>
  </si>
  <si>
    <t xml:space="preserve">   ที่มีลักษณะคล้ายทุน</t>
  </si>
  <si>
    <t>เงินสดจ่ายชำระต้นทุนธุรกรรมทางการเงิน</t>
  </si>
  <si>
    <t>เงินสดจ่ายเพื่อซื้อส่วนได้เสียที่ไม่มีอำนาจควบคุม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</si>
  <si>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</si>
  <si>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</si>
  <si>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</si>
  <si>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</si>
  <si>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กระแสเงินสดสุทธิได้มาจาก (ใช้ไปใน) กิจกรรมจัดหาเงิน</t>
  </si>
  <si>
    <t>8, 34</t>
  </si>
  <si>
    <t>31, 34</t>
  </si>
  <si>
    <t>32, 34</t>
  </si>
  <si>
    <t>ขาดทุนจากอัตราแลกเปลี่ยนสุทธิ</t>
  </si>
  <si>
    <t xml:space="preserve">ค่าใช้จ่าย (รายได้) ภาษีเงินได้ </t>
  </si>
  <si>
    <t>ประมาณการหนี้สินสำหรับผลประโยชน์พนักงาน</t>
  </si>
  <si>
    <t>กำไรก่อนค่าใช้จ่าย (รายได้) ภาษีเงินได้</t>
  </si>
  <si>
    <t>การเปลี่ยนแปลงในมูลค่ายุติธรรมสุทธิของ</t>
  </si>
  <si>
    <t>ยุติธรรมสุทธิของ</t>
  </si>
  <si>
    <t>(กลับรายการ) ขาดทุนจากการด้อยค่าของอาคาร</t>
  </si>
  <si>
    <t xml:space="preserve">     - ขาดทุนจากการวัดมูลค่าใหม่ของ</t>
  </si>
  <si>
    <t>เงินให้กู้ยืมระยะยาวแก่บริษัทร่วม</t>
  </si>
  <si>
    <t>เงินสดรับจาก (จ่ายเพื่อชำระคืน) เงินกู้ยืมระยะสั้น</t>
  </si>
  <si>
    <t>เงินให้กู้ยืมระยะสั้นแก่การร่วมค้า</t>
  </si>
  <si>
    <t xml:space="preserve">   ในบริษัทย่อยและบริษัทร่วม</t>
  </si>
  <si>
    <t>ส่วนเกินทุนจากการเปลี่ยนแปลงส่วนได้เสีย</t>
  </si>
  <si>
    <t>รวมส่วนของผู้ถือหุ้นของบริษัท</t>
  </si>
  <si>
    <t>การแบ่งปันกำไร</t>
  </si>
  <si>
    <t>การแบ่งปันกำไรขาดทุนเบ็ดเสร็จรวม</t>
  </si>
  <si>
    <t>ของบริษัท</t>
  </si>
  <si>
    <t xml:space="preserve">      รวมเงินทุนที่ได้รับจากผู้ถือหุ้นและการจัดสรรส่วนทุนให้ผู้ถือหุ้น</t>
  </si>
  <si>
    <t>โอนไปสำรองตามกฎหมาย</t>
  </si>
  <si>
    <t xml:space="preserve">   รวมเงินทุนที่ได้รับจากผู้ถือหุ้นและการจัดสรรส่วนทุนให้ผู้ถือหุ้น</t>
  </si>
  <si>
    <t xml:space="preserve">    กำไร</t>
  </si>
  <si>
    <t>จ่ายผลประโยชน์พนักงาน</t>
  </si>
  <si>
    <t>สำหรับปีสิ้นสุดวันที่ 31 ธันวาคม 2561</t>
  </si>
  <si>
    <t>ยอดคงเหลือ ณ วันที่ 1 มกราคม 2561</t>
  </si>
  <si>
    <t>ยอดคงเหลือ ณ วันที่ 31 ธันวาคม 2561</t>
  </si>
  <si>
    <t>ส่วนของหนี้สินระยะยาวที่ถึงกำหนดชำระ</t>
  </si>
  <si>
    <t>รายการกับผู้ถือหุ้นที่บันทึกโดยตรงเข้าส่วนของผู้ถือหุ้น</t>
  </si>
  <si>
    <t>รายการผู้ถือหุ้นที่บันทึกโดยตรงเข้าส่วนของผู้ถือหุ้น</t>
  </si>
  <si>
    <t>(กำไร) ขาดทุนจากอัตราแลกเปลี่ยนที่ยังไม่เกิดขึ้นจริง</t>
  </si>
  <si>
    <t>กำไรจากการเปลี่ยนแปลงมูลค่ายุติธรรม</t>
  </si>
  <si>
    <t>จัดประเภทการเปลี่ยนแปลงในมูลค่ายุติธรรมสุทธิ</t>
  </si>
  <si>
    <t xml:space="preserve">   ของเงินลงทุนเผื่อขายไปกำไรหรือขาดทุน</t>
  </si>
  <si>
    <t xml:space="preserve">   ของเงินลงทุนในบริษัทร่วม</t>
  </si>
  <si>
    <t>(กำไร) ขาดทุนจากการเปลี่ยนแปลงมูลค่ายุติธรรม</t>
  </si>
  <si>
    <t xml:space="preserve">   เป็นบริษัทย่อยไปกำไรขาดทุน</t>
  </si>
  <si>
    <t xml:space="preserve">   ได้เสียในการร่วมค้าที่มีอยู่ก่อนการเปลี่ยนสภาพ</t>
  </si>
  <si>
    <t>จัดประเภทผลต่างจากการแปลงค่างบการเงินจากส่วน</t>
  </si>
  <si>
    <t>รวมรายการผู้ถือหุ้นที่บันทึกโดยตรงเข้าส่วนของผู้ถือหุ้น</t>
  </si>
  <si>
    <t>ขาดทุนจากการด้อยค่าของค่าความนิยม</t>
  </si>
  <si>
    <t>กำไรจากการเปลี่ยนแปลงมูลค่ายุติธรรมของ</t>
  </si>
  <si>
    <t xml:space="preserve">   เงินลงทุนในการร่วมค้า</t>
  </si>
  <si>
    <t>เงินสดรับค่าสิทธิการเช่า</t>
  </si>
  <si>
    <t>เงินสดจ่ายเพื่อชำระคืนเงินกู้ยืมระยะสั้นจากบริษัทอื่น</t>
  </si>
  <si>
    <t xml:space="preserve">   จากการปรับลดมูลค่าสินค้าคงเหลือ</t>
  </si>
  <si>
    <t xml:space="preserve">(กลับรายการ) หนี้สูญและหนี้สงสัยจะสูญ </t>
  </si>
  <si>
    <t>ขาดทุนจากการขายและตัดจำหน่าย</t>
  </si>
  <si>
    <t xml:space="preserve">   ที่ดิน อาคาร อุปกรณ์ และสินทรัพย์ไม่มีตัวตนอื่น</t>
  </si>
  <si>
    <t>กระแสเงินสดสุทธิใช้ไปในกิจกรรมลงทุน</t>
  </si>
  <si>
    <t>เงินสดรับจากเงินกู้ยืมระยะสั้นจากการร่วมค้า</t>
  </si>
  <si>
    <t>โอนไปกำไรสะสม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</si>
  <si>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</si>
  <si>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</si>
  <si>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>เงินสดจ่ายจากการให้กู้ยืมระยะสั้นแก่บริษัทย่อย</t>
  </si>
  <si>
    <t>เงินปันผลจ่ายให้ผู้ถือหุ้นของบริษัทสุทธิจากส่วนที่เป็นของ</t>
  </si>
  <si>
    <t xml:space="preserve">เงินสดและรายการเทียบเท่าเงินสดเพิ่มขึ้น (ลดลง) สุทธิ </t>
  </si>
  <si>
    <t>เงินสดและรายการเทียบเท่าเงินสดเพิ่มขึ้น (ลดลง) สุทธิ</t>
  </si>
  <si>
    <t xml:space="preserve">   พนักงานที่กำหนดไว้</t>
  </si>
  <si>
    <t>ขาดทุนจากการวัดมูลค่าใหม่ของผลประโยชน์</t>
  </si>
  <si>
    <t>เงินสดจ่ายจากการให้กู้ยืมระยะยาวแก่บริษัทร่วม</t>
  </si>
  <si>
    <t>เงินสดรับ (จ่าย) จากการให้กู้ยืมระยะยาวแก่บริษัทย่อย</t>
  </si>
  <si>
    <t>เงินสดรับ (จ่าย) จากการให้กู้ยืมระยะสั้นแก่</t>
  </si>
  <si>
    <t xml:space="preserve">  บริษัทร่วมและการร่วมค้า</t>
  </si>
  <si>
    <t xml:space="preserve">   จากสถาบันการเงิน</t>
  </si>
  <si>
    <t>10, 13, 15</t>
  </si>
  <si>
    <t>ขาดทุนจากการด้อยค่าของเงินลงทุนในบริษัทย่อย</t>
  </si>
  <si>
    <t xml:space="preserve">   อุปกรณ์ และสินทรัพย์ที่ถือไว้เพื่อขาย</t>
  </si>
  <si>
    <t>2.2  ในระหว่างปี 2561 บริษัทย่อยแห่งหนึ่งได้ทำการตัดรายการบัญชีหุ้นกู้อนุพันธ์  (Exchangeable  Bonds)  (“หุ้นกู้”)  เป็นจำนวนเงินต้น</t>
  </si>
  <si>
    <t xml:space="preserve">      รวมการจัดสรรส่วนทุนให้ผู้ถือหุ้น</t>
  </si>
  <si>
    <t xml:space="preserve">(กลับรายการ) ผลขาดทุน </t>
  </si>
  <si>
    <r>
      <t>2.1  ณ  วันที่  31  ธันวาคม  2561  กลุ่มบริษัทและบริษัทมีเงินปันผลค้างรับเป็นจำนวนเงิน  201  ล้านบาท และ  3,228  ล้านบาท ตามลำดับ</t>
    </r>
    <r>
      <rPr>
        <i/>
        <sz val="15"/>
        <rFont val="Angsana New"/>
        <family val="1"/>
      </rPr>
      <t xml:space="preserve"> </t>
    </r>
  </si>
  <si>
    <t>2.3  ในระหว่างปี  2561  บริษัทได้นำเงินลงทุนในบริษัทที่เกี่ยวข้องกันเป็นจำนวนเงิน  528  ล้านบาท  ไปชำระค่าหุ้นเพิ่มทุนในบริษัทย่อย</t>
  </si>
  <si>
    <t xml:space="preserve"> ซีพี ออลล์ จำกัด (มหาชน) ตามเงื่อนไขที่ระบุไว้ในข้อกำหนดสิทธิของหุ้นกู้  (ดูรายละเอียดในหมายเหตุข้อ 23)</t>
  </si>
  <si>
    <t>(2560: 171 ล้านบาท และ 3,600 ล้านบาท ตามลำดับ)</t>
  </si>
  <si>
    <t xml:space="preserve">        ข้อ 15)</t>
  </si>
  <si>
    <t xml:space="preserve"> รวม 144 ล้านเหรียญสหรัฐ หรือเทียบเท่า 4,580  ล้านบาท เนื่องจากผู้ถือหุ้นกู้ได้ขอใช้สิทธิแปลงสภาพหุ้นกู้เป็นหุ้นสามัญของบริษัท </t>
  </si>
  <si>
    <t xml:space="preserve">        แห่งหนึ่งโดยมีกำไรจากการชำระค่าหุ้นดังกล่าวในงบการเงินเฉพาะกิจการเป็นจำนวนเงิน 6,455 ล้านบาท (ดูรายละเอียดในหมายเหตุ</t>
  </si>
  <si>
    <t xml:space="preserve">2.4   ณ  วันที่  31  ธันวาคม  2561  กลุ่มบริษัทมียอดค้างชำระค่าหุ้นจากการซื้อส่วนได้เสียที่ไม่มีอำนาจควบคุมในบริษัทย่อยบางแห่ง  </t>
  </si>
  <si>
    <t xml:space="preserve">  เป็นจำนวนเงิน 5 ล้านปอนด์สเตอร์ลิง หรือเทียบเท่าประมาณ 237 ล้านบาท (ดูรายละเอียดในหมายเหตุข้อ 4.4)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</si>
</sst>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[$-409]dddd\,\ mmmm\ dd\,\ yyyy"/>
    <numFmt numFmtId="169" formatCode="[$-409]h:mm:ss\ AM/PM"/>
    <numFmt numFmtId="170" formatCode="_(* #,##0.0_);_(* \(#,##0.0\);_(* &quot;-&quot;_);_(@_)"/>
    <numFmt numFmtId="171" formatCode="_(* #,##0.00_);_(* \(#,##0.00\);_(* &quot;-&quot;_);_(@_)"/>
    <numFmt numFmtId="172" formatCode="_([$$-409]* #,##0.00_);_([$$-409]* \(#,##0.00\);_([$$-409]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5"/>
      <name val="Webdings"/>
      <family val="1"/>
    </font>
    <font>
      <sz val="14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Angsana New"/>
      <family val="1"/>
    </font>
    <font>
      <b/>
      <sz val="15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ngsana New"/>
      <family val="1"/>
    </font>
    <font>
      <b/>
      <sz val="15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3" fontId="4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42" applyNumberFormat="1" applyFont="1" applyFill="1" applyAlignment="1">
      <alignment/>
    </xf>
    <xf numFmtId="43" fontId="4" fillId="0" borderId="0" xfId="42" applyFont="1" applyFill="1" applyAlignment="1">
      <alignment/>
    </xf>
    <xf numFmtId="43" fontId="7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4" fontId="7" fillId="0" borderId="10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8" fillId="0" borderId="0" xfId="42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/>
    </xf>
    <xf numFmtId="165" fontId="4" fillId="0" borderId="10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4" fontId="4" fillId="0" borderId="0" xfId="42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1" fontId="4" fillId="0" borderId="1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164" fontId="5" fillId="0" borderId="0" xfId="45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41" fontId="55" fillId="0" borderId="0" xfId="42" applyNumberFormat="1" applyFont="1" applyFill="1" applyAlignment="1">
      <alignment horizontal="right"/>
    </xf>
    <xf numFmtId="164" fontId="55" fillId="0" borderId="0" xfId="42" applyNumberFormat="1" applyFont="1" applyFill="1" applyAlignment="1">
      <alignment horizontal="right"/>
    </xf>
    <xf numFmtId="164" fontId="7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0" fontId="56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45" applyNumberFormat="1" applyFont="1" applyFill="1" applyBorder="1" applyAlignment="1">
      <alignment horizontal="right"/>
    </xf>
    <xf numFmtId="43" fontId="7" fillId="0" borderId="0" xfId="45" applyFont="1" applyFill="1" applyAlignment="1">
      <alignment horizontal="right"/>
    </xf>
    <xf numFmtId="43" fontId="7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8" fillId="0" borderId="14" xfId="45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4" fontId="8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164" fontId="7" fillId="0" borderId="1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45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41" fontId="4" fillId="0" borderId="0" xfId="42" applyNumberFormat="1" applyFont="1" applyFill="1" applyBorder="1" applyAlignment="1">
      <alignment horizontal="right"/>
    </xf>
    <xf numFmtId="41" fontId="0" fillId="0" borderId="0" xfId="0" applyNumberForma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1" fontId="0" fillId="0" borderId="10" xfId="42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41" fontId="0" fillId="0" borderId="10" xfId="46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71" fontId="4" fillId="0" borderId="12" xfId="45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41" fontId="0" fillId="0" borderId="0" xfId="45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1" fontId="0" fillId="0" borderId="0" xfId="45" applyNumberFormat="1" applyFont="1" applyFill="1" applyAlignment="1">
      <alignment horizontal="right"/>
    </xf>
    <xf numFmtId="164" fontId="0" fillId="0" borderId="10" xfId="42" applyNumberFormat="1" applyFont="1" applyFill="1" applyBorder="1" applyAlignment="1">
      <alignment/>
    </xf>
    <xf numFmtId="164" fontId="4" fillId="0" borderId="0" xfId="45" applyNumberFormat="1" applyFont="1" applyFill="1" applyBorder="1" applyAlignment="1">
      <alignment horizontal="right"/>
    </xf>
    <xf numFmtId="164" fontId="4" fillId="0" borderId="10" xfId="45" applyNumberFormat="1" applyFont="1" applyFill="1" applyBorder="1" applyAlignment="1">
      <alignment horizontal="right"/>
    </xf>
    <xf numFmtId="164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Alignment="1">
      <alignment/>
    </xf>
    <xf numFmtId="164" fontId="4" fillId="0" borderId="12" xfId="42" applyNumberFormat="1" applyFont="1" applyFill="1" applyBorder="1" applyAlignment="1">
      <alignment horizontal="right"/>
    </xf>
    <xf numFmtId="164" fontId="4" fillId="0" borderId="0" xfId="42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4" fillId="0" borderId="0" xfId="46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164" fontId="7" fillId="0" borderId="0" xfId="42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164" fontId="0" fillId="0" borderId="10" xfId="47" applyNumberFormat="1" applyFont="1" applyFill="1" applyBorder="1" applyAlignment="1">
      <alignment horizontal="right"/>
    </xf>
    <xf numFmtId="164" fontId="0" fillId="0" borderId="10" xfId="45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164" fontId="0" fillId="0" borderId="10" xfId="42" applyNumberFormat="1" applyFont="1" applyFill="1" applyBorder="1" applyAlignment="1">
      <alignment horizontal="right"/>
    </xf>
    <xf numFmtId="44" fontId="0" fillId="0" borderId="10" xfId="0" applyNumberFormat="1" applyFill="1" applyBorder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 indent="2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indent="2"/>
    </xf>
    <xf numFmtId="41" fontId="0" fillId="0" borderId="10" xfId="42" applyNumberFormat="1" applyFont="1" applyFill="1" applyBorder="1" applyAlignment="1" quotePrefix="1">
      <alignment horizontal="right"/>
    </xf>
    <xf numFmtId="164" fontId="0" fillId="0" borderId="0" xfId="42" applyNumberFormat="1" applyFont="1" applyFill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165" fontId="0" fillId="0" borderId="0" xfId="45" applyNumberFormat="1" applyFont="1" applyFill="1" applyBorder="1" applyAlignment="1">
      <alignment horizontal="right"/>
    </xf>
    <xf numFmtId="165" fontId="0" fillId="0" borderId="10" xfId="45" applyNumberFormat="1" applyFont="1" applyFill="1" applyBorder="1" applyAlignment="1">
      <alignment horizontal="right"/>
    </xf>
    <xf numFmtId="41" fontId="8" fillId="0" borderId="12" xfId="0" applyNumberFormat="1" applyFont="1" applyFill="1" applyBorder="1" applyAlignment="1">
      <alignment horizontal="right"/>
    </xf>
    <xf numFmtId="41" fontId="4" fillId="0" borderId="13" xfId="42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left" indent="2"/>
    </xf>
    <xf numFmtId="164" fontId="0" fillId="0" borderId="0" xfId="42" applyNumberFormat="1" applyFont="1" applyFill="1" applyAlignment="1" quotePrefix="1">
      <alignment horizontal="right"/>
    </xf>
    <xf numFmtId="43" fontId="0" fillId="0" borderId="0" xfId="0" applyNumberFormat="1" applyFill="1" applyBorder="1" applyAlignment="1" quotePrefix="1">
      <alignment horizontal="right"/>
    </xf>
    <xf numFmtId="41" fontId="0" fillId="0" borderId="0" xfId="42" applyNumberFormat="1" applyFont="1" applyFill="1" applyAlignment="1">
      <alignment horizontal="right"/>
    </xf>
    <xf numFmtId="43" fontId="0" fillId="0" borderId="10" xfId="0" applyNumberFormat="1" applyFill="1" applyBorder="1" applyAlignment="1" quotePrefix="1">
      <alignment horizontal="right"/>
    </xf>
    <xf numFmtId="165" fontId="4" fillId="0" borderId="0" xfId="45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omma 3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22.5" customHeight="1"/>
  <cols>
    <col min="1" max="1" width="42.140625" style="96" customWidth="1"/>
    <col min="2" max="2" width="8.140625" style="2" customWidth="1"/>
    <col min="3" max="3" width="1.421875" style="3" customWidth="1"/>
    <col min="4" max="4" width="14.00390625" style="3" customWidth="1"/>
    <col min="5" max="5" width="1.421875" style="3" customWidth="1"/>
    <col min="6" max="6" width="14.00390625" style="3" customWidth="1"/>
    <col min="7" max="7" width="1.421875" style="3" customWidth="1"/>
    <col min="8" max="8" width="14.00390625" style="3" customWidth="1"/>
    <col min="9" max="9" width="1.421875" style="3" customWidth="1"/>
    <col min="10" max="10" width="14.00390625" style="3" customWidth="1"/>
    <col min="11" max="11" width="9.140625" style="3" customWidth="1"/>
    <col min="12" max="12" width="41.00390625" style="3" customWidth="1"/>
    <col min="13" max="13" width="5.00390625" style="3" customWidth="1"/>
    <col min="14" max="14" width="12.00390625" style="3" customWidth="1"/>
    <col min="15" max="15" width="13.140625" style="3" customWidth="1"/>
    <col min="16" max="16" width="11.140625" style="3" customWidth="1"/>
    <col min="17" max="17" width="15.8515625" style="8" customWidth="1"/>
    <col min="18" max="18" width="18.7109375" style="3" customWidth="1"/>
    <col min="19" max="20" width="9.140625" style="3" customWidth="1"/>
    <col min="21" max="21" width="12.57421875" style="8" customWidth="1"/>
    <col min="22" max="16384" width="9.140625" style="3" customWidth="1"/>
  </cols>
  <sheetData>
    <row r="1" ht="22.5" customHeight="1">
      <c r="A1" s="93" t="s">
        <v>41</v>
      </c>
    </row>
    <row r="2" ht="22.5" customHeight="1">
      <c r="A2" s="93" t="s">
        <v>90</v>
      </c>
    </row>
    <row r="3" spans="1:16" ht="22.5" customHeight="1">
      <c r="A3" s="99"/>
      <c r="J3" s="116" t="s">
        <v>87</v>
      </c>
      <c r="N3" s="181"/>
      <c r="O3" s="181"/>
      <c r="P3" s="181"/>
    </row>
    <row r="4" spans="2:16" ht="22.5" customHeight="1">
      <c r="B4" s="19"/>
      <c r="C4" s="19"/>
      <c r="D4" s="238" t="s">
        <v>42</v>
      </c>
      <c r="E4" s="238"/>
      <c r="F4" s="238"/>
      <c r="G4" s="97"/>
      <c r="H4" s="238" t="s">
        <v>38</v>
      </c>
      <c r="I4" s="238"/>
      <c r="J4" s="238"/>
      <c r="N4" s="181"/>
      <c r="O4" s="181"/>
      <c r="P4" s="181"/>
    </row>
    <row r="5" spans="3:16" ht="22.5" customHeight="1">
      <c r="C5" s="98"/>
      <c r="D5" s="237" t="s">
        <v>140</v>
      </c>
      <c r="E5" s="237"/>
      <c r="F5" s="237"/>
      <c r="G5" s="54"/>
      <c r="H5" s="237" t="s">
        <v>140</v>
      </c>
      <c r="I5" s="237"/>
      <c r="J5" s="237"/>
      <c r="N5" s="181"/>
      <c r="O5" s="181"/>
      <c r="P5" s="181"/>
    </row>
    <row r="6" spans="1:17" ht="22.5" customHeight="1">
      <c r="A6" s="93" t="s">
        <v>0</v>
      </c>
      <c r="B6" s="19" t="s">
        <v>1</v>
      </c>
      <c r="C6" s="98"/>
      <c r="D6" s="60">
        <v>2561</v>
      </c>
      <c r="E6" s="98"/>
      <c r="F6" s="60">
        <v>2560</v>
      </c>
      <c r="G6" s="54"/>
      <c r="H6" s="60">
        <v>2561</v>
      </c>
      <c r="I6" s="98"/>
      <c r="J6" s="60">
        <v>2560</v>
      </c>
      <c r="N6" s="181"/>
      <c r="O6" s="181"/>
      <c r="P6" s="181"/>
      <c r="Q6" s="36"/>
    </row>
    <row r="7" spans="1:16" ht="22.5" customHeight="1">
      <c r="A7" s="93"/>
      <c r="B7" s="19"/>
      <c r="C7" s="98"/>
      <c r="D7" s="54"/>
      <c r="E7" s="98"/>
      <c r="F7" s="141"/>
      <c r="G7" s="54"/>
      <c r="H7" s="54"/>
      <c r="I7" s="98"/>
      <c r="J7" s="141"/>
      <c r="N7" s="181"/>
      <c r="O7" s="181"/>
      <c r="P7" s="181"/>
    </row>
    <row r="8" spans="1:16" ht="22.5" customHeight="1">
      <c r="A8" s="118" t="s">
        <v>141</v>
      </c>
      <c r="C8" s="13"/>
      <c r="D8" s="41"/>
      <c r="E8" s="41"/>
      <c r="F8" s="41"/>
      <c r="G8" s="41"/>
      <c r="H8" s="41"/>
      <c r="I8" s="41"/>
      <c r="J8" s="41"/>
      <c r="N8" s="181"/>
      <c r="O8" s="181"/>
      <c r="P8" s="181"/>
    </row>
    <row r="9" spans="1:16" ht="22.5" customHeight="1">
      <c r="A9" s="96" t="s">
        <v>2</v>
      </c>
      <c r="B9" s="2">
        <v>6</v>
      </c>
      <c r="C9" s="13"/>
      <c r="D9" s="13">
        <v>31478037</v>
      </c>
      <c r="E9" s="13"/>
      <c r="F9" s="13">
        <v>22971716</v>
      </c>
      <c r="G9" s="13"/>
      <c r="H9" s="8">
        <v>4405856</v>
      </c>
      <c r="I9" s="13"/>
      <c r="J9" s="8">
        <v>3608756</v>
      </c>
      <c r="N9" s="181"/>
      <c r="O9" s="181"/>
      <c r="P9" s="181"/>
    </row>
    <row r="10" spans="1:16" ht="22.5" customHeight="1">
      <c r="A10" s="96" t="s">
        <v>172</v>
      </c>
      <c r="C10" s="13"/>
      <c r="D10" s="13">
        <v>1555490</v>
      </c>
      <c r="E10" s="13"/>
      <c r="F10" s="13">
        <v>3866394</v>
      </c>
      <c r="G10" s="13"/>
      <c r="H10" s="183">
        <v>0</v>
      </c>
      <c r="I10" s="13"/>
      <c r="J10" s="119">
        <v>0</v>
      </c>
      <c r="N10" s="181"/>
      <c r="O10" s="181"/>
      <c r="P10" s="181"/>
    </row>
    <row r="11" spans="1:10" ht="22.5" customHeight="1">
      <c r="A11" s="96" t="s">
        <v>142</v>
      </c>
      <c r="B11" s="2">
        <v>7</v>
      </c>
      <c r="C11" s="13"/>
      <c r="D11" s="13">
        <v>40749353</v>
      </c>
      <c r="E11" s="13"/>
      <c r="F11" s="13">
        <v>36133672</v>
      </c>
      <c r="G11" s="13"/>
      <c r="H11" s="8">
        <v>3050636</v>
      </c>
      <c r="I11" s="13"/>
      <c r="J11" s="36">
        <v>3658844</v>
      </c>
    </row>
    <row r="12" spans="1:10" ht="22.5" customHeight="1">
      <c r="A12" s="107" t="s">
        <v>43</v>
      </c>
      <c r="B12" s="2">
        <v>5</v>
      </c>
      <c r="C12" s="13"/>
      <c r="D12" s="226" t="s">
        <v>104</v>
      </c>
      <c r="E12" s="13"/>
      <c r="F12" s="119">
        <v>0</v>
      </c>
      <c r="G12" s="13"/>
      <c r="H12" s="8">
        <v>60622000</v>
      </c>
      <c r="I12" s="13"/>
      <c r="J12" s="8">
        <v>36556000</v>
      </c>
    </row>
    <row r="13" spans="1:10" ht="22.5" customHeight="1">
      <c r="A13" s="107" t="s">
        <v>269</v>
      </c>
      <c r="B13" s="2">
        <v>5</v>
      </c>
      <c r="C13" s="13"/>
      <c r="D13" s="226">
        <v>16624</v>
      </c>
      <c r="E13" s="13"/>
      <c r="F13" s="183">
        <v>558541</v>
      </c>
      <c r="G13" s="13"/>
      <c r="H13" s="183">
        <v>0</v>
      </c>
      <c r="I13" s="13"/>
      <c r="J13" s="119">
        <v>0</v>
      </c>
    </row>
    <row r="14" spans="1:10" ht="22.5" customHeight="1">
      <c r="A14" s="29" t="s">
        <v>3</v>
      </c>
      <c r="B14" s="2">
        <v>8</v>
      </c>
      <c r="C14" s="13"/>
      <c r="D14" s="13">
        <v>59631804</v>
      </c>
      <c r="E14" s="13"/>
      <c r="F14" s="13">
        <v>55117570</v>
      </c>
      <c r="G14" s="13"/>
      <c r="H14" s="8">
        <v>3660905</v>
      </c>
      <c r="I14" s="13"/>
      <c r="J14" s="8">
        <v>3630932</v>
      </c>
    </row>
    <row r="15" spans="1:10" ht="22.5" customHeight="1">
      <c r="A15" s="33" t="s">
        <v>123</v>
      </c>
      <c r="B15" s="2">
        <v>9</v>
      </c>
      <c r="C15" s="13"/>
      <c r="D15" s="13">
        <v>34677589</v>
      </c>
      <c r="E15" s="13"/>
      <c r="F15" s="13">
        <v>29973327</v>
      </c>
      <c r="G15" s="13"/>
      <c r="H15" s="8">
        <v>847253</v>
      </c>
      <c r="I15" s="13"/>
      <c r="J15" s="8">
        <v>1159072</v>
      </c>
    </row>
    <row r="16" spans="1:10" ht="22.5" customHeight="1">
      <c r="A16" s="29" t="s">
        <v>81</v>
      </c>
      <c r="C16" s="13"/>
      <c r="D16" s="13">
        <v>8120183</v>
      </c>
      <c r="E16" s="13"/>
      <c r="F16" s="13">
        <v>6657021</v>
      </c>
      <c r="G16" s="13"/>
      <c r="H16" s="183">
        <v>0</v>
      </c>
      <c r="I16" s="13"/>
      <c r="J16" s="119">
        <v>0</v>
      </c>
    </row>
    <row r="17" spans="1:10" ht="22.5" customHeight="1">
      <c r="A17" s="29" t="s">
        <v>82</v>
      </c>
      <c r="C17" s="13"/>
      <c r="D17" s="13">
        <v>2155930</v>
      </c>
      <c r="E17" s="13"/>
      <c r="F17" s="13">
        <v>2110715</v>
      </c>
      <c r="G17" s="13"/>
      <c r="H17" s="8">
        <v>181016</v>
      </c>
      <c r="I17" s="13"/>
      <c r="J17" s="8">
        <v>152511</v>
      </c>
    </row>
    <row r="18" spans="1:10" ht="22.5" customHeight="1">
      <c r="A18" s="33" t="s">
        <v>131</v>
      </c>
      <c r="B18" s="2">
        <v>5</v>
      </c>
      <c r="C18" s="13"/>
      <c r="D18" s="13">
        <v>201159</v>
      </c>
      <c r="E18" s="13"/>
      <c r="F18" s="13">
        <v>170632</v>
      </c>
      <c r="G18" s="13"/>
      <c r="H18" s="183">
        <v>3228208</v>
      </c>
      <c r="I18" s="13"/>
      <c r="J18" s="119">
        <v>3600000</v>
      </c>
    </row>
    <row r="19" spans="1:10" ht="22.5" customHeight="1">
      <c r="A19" s="96" t="s">
        <v>77</v>
      </c>
      <c r="C19" s="13"/>
      <c r="D19" s="121"/>
      <c r="E19" s="13"/>
      <c r="F19" s="121"/>
      <c r="G19" s="13"/>
      <c r="H19" s="8"/>
      <c r="I19" s="13"/>
      <c r="J19" s="8"/>
    </row>
    <row r="20" spans="1:10" ht="22.5" customHeight="1">
      <c r="A20" s="29" t="s">
        <v>78</v>
      </c>
      <c r="B20" s="2">
        <v>20</v>
      </c>
      <c r="C20" s="13"/>
      <c r="D20" s="13">
        <v>1134452</v>
      </c>
      <c r="E20" s="13"/>
      <c r="F20" s="13">
        <v>818209</v>
      </c>
      <c r="G20" s="13"/>
      <c r="H20" s="183">
        <v>0</v>
      </c>
      <c r="I20" s="13"/>
      <c r="J20" s="119">
        <v>0</v>
      </c>
    </row>
    <row r="21" spans="1:10" ht="22.5" customHeight="1">
      <c r="A21" s="29" t="s">
        <v>4</v>
      </c>
      <c r="C21" s="13"/>
      <c r="D21" s="122">
        <v>5822133</v>
      </c>
      <c r="E21" s="13"/>
      <c r="F21" s="122">
        <v>6069307</v>
      </c>
      <c r="G21" s="13"/>
      <c r="H21" s="28">
        <v>32115</v>
      </c>
      <c r="I21" s="13"/>
      <c r="J21" s="28">
        <v>319223</v>
      </c>
    </row>
    <row r="22" spans="1:21" s="4" customFormat="1" ht="22.5" customHeight="1">
      <c r="A22" s="99" t="s">
        <v>5</v>
      </c>
      <c r="B22" s="12"/>
      <c r="C22" s="16"/>
      <c r="D22" s="101">
        <f>SUM(D9:D21)</f>
        <v>185542754</v>
      </c>
      <c r="E22" s="16"/>
      <c r="F22" s="101">
        <f>SUM(F8:F21)</f>
        <v>164447104</v>
      </c>
      <c r="G22" s="16"/>
      <c r="H22" s="101">
        <f>SUM(H9:H21)</f>
        <v>76027989</v>
      </c>
      <c r="I22" s="16"/>
      <c r="J22" s="101">
        <f>SUM(J9:J21)</f>
        <v>52685338</v>
      </c>
      <c r="Q22" s="9"/>
      <c r="U22" s="9"/>
    </row>
    <row r="23" spans="1:21" s="4" customFormat="1" ht="22.5" customHeight="1">
      <c r="A23" s="99"/>
      <c r="B23" s="12"/>
      <c r="C23" s="16"/>
      <c r="D23" s="66"/>
      <c r="E23" s="16"/>
      <c r="G23" s="16"/>
      <c r="H23" s="66"/>
      <c r="I23" s="16"/>
      <c r="Q23" s="9"/>
      <c r="U23" s="9"/>
    </row>
    <row r="24" ht="22.5" customHeight="1">
      <c r="A24" s="93" t="s">
        <v>41</v>
      </c>
    </row>
    <row r="25" ht="22.5" customHeight="1">
      <c r="A25" s="93" t="s">
        <v>90</v>
      </c>
    </row>
    <row r="26" spans="1:10" ht="22.5" customHeight="1">
      <c r="A26" s="99"/>
      <c r="J26" s="116" t="s">
        <v>87</v>
      </c>
    </row>
    <row r="27" spans="2:10" ht="22.5" customHeight="1">
      <c r="B27" s="19"/>
      <c r="C27" s="19"/>
      <c r="D27" s="238" t="s">
        <v>42</v>
      </c>
      <c r="E27" s="238"/>
      <c r="F27" s="238"/>
      <c r="G27" s="97"/>
      <c r="H27" s="238" t="s">
        <v>38</v>
      </c>
      <c r="I27" s="238"/>
      <c r="J27" s="238"/>
    </row>
    <row r="28" spans="1:10" ht="22.5" customHeight="1">
      <c r="A28" s="3"/>
      <c r="B28" s="3"/>
      <c r="C28" s="98"/>
      <c r="D28" s="237" t="s">
        <v>140</v>
      </c>
      <c r="E28" s="237"/>
      <c r="F28" s="237"/>
      <c r="G28" s="54"/>
      <c r="H28" s="237" t="s">
        <v>140</v>
      </c>
      <c r="I28" s="237"/>
      <c r="J28" s="237"/>
    </row>
    <row r="29" spans="1:10" ht="22.5" customHeight="1">
      <c r="A29" s="93" t="s">
        <v>83</v>
      </c>
      <c r="B29" s="19" t="s">
        <v>1</v>
      </c>
      <c r="C29" s="98"/>
      <c r="D29" s="60">
        <v>2561</v>
      </c>
      <c r="E29" s="98"/>
      <c r="F29" s="60">
        <v>2560</v>
      </c>
      <c r="G29" s="54"/>
      <c r="H29" s="60">
        <v>2561</v>
      </c>
      <c r="I29" s="98"/>
      <c r="J29" s="60">
        <v>2560</v>
      </c>
    </row>
    <row r="30" spans="1:10" ht="22.5" customHeight="1">
      <c r="A30" s="93"/>
      <c r="B30" s="19"/>
      <c r="C30" s="98"/>
      <c r="D30" s="54"/>
      <c r="E30" s="98"/>
      <c r="F30" s="117"/>
      <c r="G30" s="54"/>
      <c r="H30" s="54"/>
      <c r="I30" s="98"/>
      <c r="J30" s="117"/>
    </row>
    <row r="31" spans="1:10" ht="22.5" customHeight="1">
      <c r="A31" s="118" t="s">
        <v>6</v>
      </c>
      <c r="C31" s="13"/>
      <c r="D31" s="41"/>
      <c r="E31" s="41"/>
      <c r="F31" s="41"/>
      <c r="G31" s="41"/>
      <c r="H31" s="41"/>
      <c r="I31" s="41"/>
      <c r="J31" s="41"/>
    </row>
    <row r="32" spans="1:10" ht="22.5" customHeight="1">
      <c r="A32" s="42" t="s">
        <v>91</v>
      </c>
      <c r="B32" s="2">
        <v>10</v>
      </c>
      <c r="C32" s="13"/>
      <c r="D32" s="27">
        <v>4261522</v>
      </c>
      <c r="E32" s="41"/>
      <c r="F32" s="27">
        <v>5910158</v>
      </c>
      <c r="G32" s="41"/>
      <c r="H32" s="232" t="s">
        <v>104</v>
      </c>
      <c r="I32" s="41"/>
      <c r="J32" s="43" t="s">
        <v>104</v>
      </c>
    </row>
    <row r="33" spans="1:10" ht="22.5" customHeight="1">
      <c r="A33" s="107" t="s">
        <v>64</v>
      </c>
      <c r="B33" s="2">
        <v>11</v>
      </c>
      <c r="C33" s="13"/>
      <c r="D33" s="224" t="s">
        <v>104</v>
      </c>
      <c r="E33" s="13"/>
      <c r="F33" s="43" t="s">
        <v>104</v>
      </c>
      <c r="G33" s="13"/>
      <c r="H33" s="25">
        <v>151976480</v>
      </c>
      <c r="I33" s="13"/>
      <c r="J33" s="25">
        <v>133236916</v>
      </c>
    </row>
    <row r="34" spans="1:10" ht="22.5" customHeight="1">
      <c r="A34" s="178" t="s">
        <v>182</v>
      </c>
      <c r="B34" s="2">
        <v>13</v>
      </c>
      <c r="C34" s="13"/>
      <c r="D34" s="27">
        <v>96125533</v>
      </c>
      <c r="E34" s="13"/>
      <c r="F34" s="27">
        <v>84225527</v>
      </c>
      <c r="G34" s="13"/>
      <c r="H34" s="41">
        <v>334809</v>
      </c>
      <c r="I34" s="13"/>
      <c r="J34" s="41">
        <v>334809</v>
      </c>
    </row>
    <row r="35" spans="1:10" ht="22.5" customHeight="1">
      <c r="A35" s="42" t="s">
        <v>183</v>
      </c>
      <c r="B35" s="2">
        <v>14</v>
      </c>
      <c r="C35" s="13"/>
      <c r="D35" s="27">
        <v>9595506</v>
      </c>
      <c r="E35" s="13"/>
      <c r="F35" s="27">
        <v>6949351</v>
      </c>
      <c r="G35" s="13"/>
      <c r="H35" s="11">
        <v>4360381</v>
      </c>
      <c r="I35" s="41"/>
      <c r="J35" s="43">
        <v>1882164</v>
      </c>
    </row>
    <row r="36" spans="1:10" ht="22.5" customHeight="1">
      <c r="A36" s="42" t="s">
        <v>65</v>
      </c>
      <c r="B36" s="2">
        <v>15</v>
      </c>
      <c r="C36" s="13"/>
      <c r="D36" s="8">
        <v>1504511</v>
      </c>
      <c r="E36" s="13"/>
      <c r="F36" s="8">
        <v>1542009</v>
      </c>
      <c r="G36" s="13"/>
      <c r="H36" s="41">
        <v>150291</v>
      </c>
      <c r="I36" s="13"/>
      <c r="J36" s="41">
        <v>678170</v>
      </c>
    </row>
    <row r="37" spans="1:10" ht="22.5" customHeight="1">
      <c r="A37" s="42" t="s">
        <v>126</v>
      </c>
      <c r="C37" s="13"/>
      <c r="D37" s="8">
        <v>33313</v>
      </c>
      <c r="E37" s="13"/>
      <c r="F37" s="8">
        <v>34395</v>
      </c>
      <c r="G37" s="13"/>
      <c r="H37" s="232" t="s">
        <v>104</v>
      </c>
      <c r="I37" s="41"/>
      <c r="J37" s="43" t="s">
        <v>104</v>
      </c>
    </row>
    <row r="38" spans="1:10" ht="22.5" customHeight="1">
      <c r="A38" s="96" t="s">
        <v>48</v>
      </c>
      <c r="B38" s="2">
        <v>5</v>
      </c>
      <c r="C38" s="13"/>
      <c r="D38" s="224" t="s">
        <v>104</v>
      </c>
      <c r="E38" s="13"/>
      <c r="F38" s="43" t="s">
        <v>104</v>
      </c>
      <c r="G38" s="13"/>
      <c r="H38" s="41">
        <v>15673186</v>
      </c>
      <c r="I38" s="13"/>
      <c r="J38" s="41">
        <v>16939090</v>
      </c>
    </row>
    <row r="39" spans="1:10" ht="22.5" customHeight="1">
      <c r="A39" s="107" t="s">
        <v>267</v>
      </c>
      <c r="B39" s="2">
        <v>5</v>
      </c>
      <c r="C39" s="13"/>
      <c r="D39" s="43">
        <v>6150</v>
      </c>
      <c r="E39" s="13"/>
      <c r="F39" s="43">
        <v>2700</v>
      </c>
      <c r="G39" s="13"/>
      <c r="H39" s="232" t="s">
        <v>104</v>
      </c>
      <c r="I39" s="13"/>
      <c r="J39" s="43" t="s">
        <v>104</v>
      </c>
    </row>
    <row r="40" spans="1:10" ht="22.5" customHeight="1">
      <c r="A40" s="42" t="s">
        <v>92</v>
      </c>
      <c r="B40" s="2">
        <v>16</v>
      </c>
      <c r="C40" s="13"/>
      <c r="D40" s="8">
        <v>1850902</v>
      </c>
      <c r="E40" s="13"/>
      <c r="F40" s="8">
        <v>1729341</v>
      </c>
      <c r="G40" s="13"/>
      <c r="H40" s="41">
        <v>354663</v>
      </c>
      <c r="I40" s="13"/>
      <c r="J40" s="41">
        <v>199863</v>
      </c>
    </row>
    <row r="41" spans="1:10" ht="22.5" customHeight="1">
      <c r="A41" s="42" t="s">
        <v>34</v>
      </c>
      <c r="B41" s="2">
        <v>17</v>
      </c>
      <c r="C41" s="25"/>
      <c r="D41" s="8">
        <v>195200722</v>
      </c>
      <c r="E41" s="25"/>
      <c r="F41" s="8">
        <v>189060060</v>
      </c>
      <c r="G41" s="25"/>
      <c r="H41" s="41">
        <v>16218982</v>
      </c>
      <c r="I41" s="25"/>
      <c r="J41" s="41">
        <v>16839701</v>
      </c>
    </row>
    <row r="42" spans="1:10" ht="22.5" customHeight="1">
      <c r="A42" s="33" t="s">
        <v>124</v>
      </c>
      <c r="B42" s="2">
        <v>9</v>
      </c>
      <c r="C42" s="25"/>
      <c r="D42" s="8">
        <v>8216165</v>
      </c>
      <c r="E42" s="25"/>
      <c r="F42" s="8">
        <v>7764161</v>
      </c>
      <c r="G42" s="25"/>
      <c r="H42" s="232" t="s">
        <v>104</v>
      </c>
      <c r="I42" s="41"/>
      <c r="J42" s="43" t="s">
        <v>104</v>
      </c>
    </row>
    <row r="43" spans="1:10" ht="22.5" customHeight="1">
      <c r="A43" s="42" t="s">
        <v>93</v>
      </c>
      <c r="B43" s="2">
        <v>18</v>
      </c>
      <c r="C43" s="25"/>
      <c r="D43" s="8">
        <v>95428170</v>
      </c>
      <c r="E43" s="25"/>
      <c r="F43" s="8">
        <v>99522368</v>
      </c>
      <c r="G43" s="25"/>
      <c r="H43" s="232" t="s">
        <v>104</v>
      </c>
      <c r="I43" s="41"/>
      <c r="J43" s="43" t="s">
        <v>104</v>
      </c>
    </row>
    <row r="44" spans="1:10" ht="22.5" customHeight="1">
      <c r="A44" s="42" t="s">
        <v>143</v>
      </c>
      <c r="B44" s="2">
        <v>19</v>
      </c>
      <c r="C44" s="13"/>
      <c r="D44" s="8">
        <v>16211916</v>
      </c>
      <c r="E44" s="13"/>
      <c r="F44" s="8">
        <v>16484693</v>
      </c>
      <c r="G44" s="13"/>
      <c r="H44" s="13">
        <v>32632</v>
      </c>
      <c r="I44" s="13"/>
      <c r="J44" s="13">
        <v>36600</v>
      </c>
    </row>
    <row r="45" spans="1:10" ht="22.5" customHeight="1">
      <c r="A45" s="96" t="s">
        <v>77</v>
      </c>
      <c r="C45" s="13"/>
      <c r="D45" s="8"/>
      <c r="E45" s="13"/>
      <c r="F45" s="8"/>
      <c r="G45" s="13"/>
      <c r="H45" s="13"/>
      <c r="I45" s="13"/>
      <c r="J45" s="13"/>
    </row>
    <row r="46" spans="1:10" ht="22.5" customHeight="1">
      <c r="A46" s="29" t="s">
        <v>78</v>
      </c>
      <c r="B46" s="2">
        <v>20</v>
      </c>
      <c r="C46" s="8"/>
      <c r="D46" s="8">
        <v>1600</v>
      </c>
      <c r="E46" s="8"/>
      <c r="F46" s="8">
        <v>2577</v>
      </c>
      <c r="G46" s="8"/>
      <c r="H46" s="232" t="s">
        <v>104</v>
      </c>
      <c r="I46" s="41"/>
      <c r="J46" s="43" t="s">
        <v>104</v>
      </c>
    </row>
    <row r="47" spans="1:10" ht="22.5" customHeight="1">
      <c r="A47" s="96" t="s">
        <v>144</v>
      </c>
      <c r="B47" s="2">
        <v>21</v>
      </c>
      <c r="C47" s="13"/>
      <c r="D47" s="8">
        <v>3384069</v>
      </c>
      <c r="E47" s="13"/>
      <c r="F47" s="8">
        <v>4727324</v>
      </c>
      <c r="G47" s="13"/>
      <c r="H47" s="13">
        <v>1572692</v>
      </c>
      <c r="I47" s="13"/>
      <c r="J47" s="13">
        <v>2990483</v>
      </c>
    </row>
    <row r="48" spans="1:10" ht="22.5" customHeight="1">
      <c r="A48" s="42" t="s">
        <v>189</v>
      </c>
      <c r="B48" s="2">
        <v>22</v>
      </c>
      <c r="C48" s="13"/>
      <c r="D48" s="8">
        <v>8301979</v>
      </c>
      <c r="E48" s="13"/>
      <c r="F48" s="8">
        <v>7869990</v>
      </c>
      <c r="G48" s="13"/>
      <c r="H48" s="232" t="s">
        <v>104</v>
      </c>
      <c r="I48" s="41"/>
      <c r="J48" s="43" t="s">
        <v>104</v>
      </c>
    </row>
    <row r="49" spans="1:10" ht="22.5" customHeight="1">
      <c r="A49" s="96" t="s">
        <v>7</v>
      </c>
      <c r="C49" s="13"/>
      <c r="D49" s="28">
        <v>2426039</v>
      </c>
      <c r="E49" s="13"/>
      <c r="F49" s="28">
        <v>3225190</v>
      </c>
      <c r="G49" s="13"/>
      <c r="H49" s="14">
        <v>196110</v>
      </c>
      <c r="I49" s="13"/>
      <c r="J49" s="14">
        <v>161005</v>
      </c>
    </row>
    <row r="50" spans="1:21" s="4" customFormat="1" ht="22.5" customHeight="1">
      <c r="A50" s="99" t="s">
        <v>8</v>
      </c>
      <c r="B50" s="12"/>
      <c r="C50" s="16"/>
      <c r="D50" s="101">
        <f>SUM(D32:D49)</f>
        <v>442548097</v>
      </c>
      <c r="E50" s="16"/>
      <c r="F50" s="101">
        <f>SUM(F32:F49)</f>
        <v>429049844</v>
      </c>
      <c r="G50" s="16"/>
      <c r="H50" s="101">
        <f>SUM(H32:H49)</f>
        <v>190870226</v>
      </c>
      <c r="I50" s="16"/>
      <c r="J50" s="101">
        <f>SUM(J32:J49)</f>
        <v>173298801</v>
      </c>
      <c r="Q50" s="9"/>
      <c r="U50" s="9"/>
    </row>
    <row r="51" spans="1:21" s="4" customFormat="1" ht="22.5" customHeight="1">
      <c r="A51" s="99"/>
      <c r="B51" s="12"/>
      <c r="C51" s="16"/>
      <c r="D51" s="16"/>
      <c r="E51" s="16"/>
      <c r="F51" s="16"/>
      <c r="G51" s="16"/>
      <c r="H51" s="16"/>
      <c r="I51" s="16"/>
      <c r="J51" s="16"/>
      <c r="L51" s="9"/>
      <c r="Q51" s="9"/>
      <c r="U51" s="9"/>
    </row>
    <row r="52" spans="1:21" s="4" customFormat="1" ht="22.5" customHeight="1" thickBot="1">
      <c r="A52" s="99" t="s">
        <v>9</v>
      </c>
      <c r="B52" s="12"/>
      <c r="C52" s="16"/>
      <c r="D52" s="124">
        <f>+D50+D22</f>
        <v>628090851</v>
      </c>
      <c r="E52" s="16"/>
      <c r="F52" s="124">
        <f>+F50+F22</f>
        <v>593496948</v>
      </c>
      <c r="G52" s="16"/>
      <c r="H52" s="124">
        <f>+H50+H22</f>
        <v>266898215</v>
      </c>
      <c r="I52" s="16"/>
      <c r="J52" s="124">
        <f>+J50+J22</f>
        <v>225984139</v>
      </c>
      <c r="L52" s="125"/>
      <c r="M52" s="125"/>
      <c r="N52" s="125"/>
      <c r="O52" s="125"/>
      <c r="P52" s="125"/>
      <c r="Q52" s="126"/>
      <c r="R52" s="125"/>
      <c r="U52" s="9"/>
    </row>
    <row r="53" spans="1:21" s="4" customFormat="1" ht="22.5" customHeight="1" thickTop="1">
      <c r="A53" s="99"/>
      <c r="B53" s="12"/>
      <c r="C53" s="16"/>
      <c r="D53" s="66"/>
      <c r="E53" s="16"/>
      <c r="F53" s="66"/>
      <c r="G53" s="16"/>
      <c r="H53" s="66"/>
      <c r="I53" s="16"/>
      <c r="J53" s="66"/>
      <c r="Q53" s="9"/>
      <c r="U53" s="9"/>
    </row>
    <row r="54" ht="22.5" customHeight="1">
      <c r="A54" s="93" t="s">
        <v>41</v>
      </c>
    </row>
    <row r="55" ht="22.5" customHeight="1">
      <c r="A55" s="93" t="s">
        <v>90</v>
      </c>
    </row>
    <row r="56" spans="1:10" ht="22.5" customHeight="1">
      <c r="A56" s="99"/>
      <c r="J56" s="116" t="s">
        <v>87</v>
      </c>
    </row>
    <row r="57" spans="2:10" ht="22.5" customHeight="1">
      <c r="B57" s="19"/>
      <c r="C57" s="19"/>
      <c r="D57" s="238" t="s">
        <v>42</v>
      </c>
      <c r="E57" s="238"/>
      <c r="F57" s="238"/>
      <c r="G57" s="97"/>
      <c r="H57" s="238" t="s">
        <v>38</v>
      </c>
      <c r="I57" s="238"/>
      <c r="J57" s="238"/>
    </row>
    <row r="58" spans="1:10" ht="22.5" customHeight="1">
      <c r="A58" s="3"/>
      <c r="B58" s="3"/>
      <c r="C58" s="98"/>
      <c r="D58" s="237" t="s">
        <v>140</v>
      </c>
      <c r="E58" s="237"/>
      <c r="F58" s="237"/>
      <c r="G58" s="54"/>
      <c r="H58" s="237" t="s">
        <v>140</v>
      </c>
      <c r="I58" s="237"/>
      <c r="J58" s="237"/>
    </row>
    <row r="59" spans="1:10" ht="22.5" customHeight="1">
      <c r="A59" s="93" t="s">
        <v>10</v>
      </c>
      <c r="B59" s="19" t="s">
        <v>1</v>
      </c>
      <c r="C59" s="98"/>
      <c r="D59" s="60">
        <v>2561</v>
      </c>
      <c r="E59" s="98"/>
      <c r="F59" s="60">
        <v>2560</v>
      </c>
      <c r="G59" s="54"/>
      <c r="H59" s="60">
        <v>2561</v>
      </c>
      <c r="I59" s="98"/>
      <c r="J59" s="60">
        <v>2560</v>
      </c>
    </row>
    <row r="60" spans="2:11" ht="22.5" customHeight="1">
      <c r="B60" s="19"/>
      <c r="C60" s="56"/>
      <c r="D60" s="85"/>
      <c r="E60" s="56"/>
      <c r="F60" s="85"/>
      <c r="G60" s="54"/>
      <c r="H60" s="85"/>
      <c r="I60" s="56"/>
      <c r="J60" s="85"/>
      <c r="K60" s="56"/>
    </row>
    <row r="61" spans="1:10" ht="22.5" customHeight="1">
      <c r="A61" s="118" t="s">
        <v>11</v>
      </c>
      <c r="B61" s="19"/>
      <c r="C61" s="13"/>
      <c r="D61" s="41"/>
      <c r="E61" s="41"/>
      <c r="F61" s="41"/>
      <c r="G61" s="41"/>
      <c r="H61" s="41"/>
      <c r="I61" s="41"/>
      <c r="J61" s="41"/>
    </row>
    <row r="62" spans="1:10" ht="22.5" customHeight="1">
      <c r="A62" s="96" t="s">
        <v>56</v>
      </c>
      <c r="C62" s="105"/>
      <c r="D62" s="105"/>
      <c r="E62" s="105"/>
      <c r="F62" s="105"/>
      <c r="G62" s="105"/>
      <c r="H62" s="105"/>
      <c r="I62" s="105"/>
      <c r="J62" s="105"/>
    </row>
    <row r="63" spans="1:10" ht="22.5" customHeight="1">
      <c r="A63" s="42" t="s">
        <v>145</v>
      </c>
      <c r="B63" s="2">
        <v>23</v>
      </c>
      <c r="C63" s="13"/>
      <c r="D63" s="127">
        <v>61312159</v>
      </c>
      <c r="E63" s="13"/>
      <c r="F63" s="127">
        <v>68077205</v>
      </c>
      <c r="G63" s="13"/>
      <c r="H63" s="13">
        <v>2463</v>
      </c>
      <c r="I63" s="13"/>
      <c r="J63" s="13">
        <v>3477</v>
      </c>
    </row>
    <row r="64" spans="1:10" ht="22.5" customHeight="1">
      <c r="A64" s="42" t="s">
        <v>127</v>
      </c>
      <c r="B64" s="2">
        <v>23</v>
      </c>
      <c r="C64" s="13"/>
      <c r="D64" s="127">
        <v>32243942</v>
      </c>
      <c r="E64" s="13"/>
      <c r="F64" s="127">
        <v>35945586</v>
      </c>
      <c r="G64" s="13"/>
      <c r="H64" s="127">
        <v>17204109</v>
      </c>
      <c r="I64" s="13"/>
      <c r="J64" s="127">
        <v>15440590</v>
      </c>
    </row>
    <row r="65" spans="1:10" ht="22.5" customHeight="1">
      <c r="A65" s="96" t="s">
        <v>45</v>
      </c>
      <c r="B65" s="2">
        <v>24</v>
      </c>
      <c r="C65" s="13"/>
      <c r="D65" s="8">
        <v>35458644</v>
      </c>
      <c r="E65" s="13"/>
      <c r="F65" s="8">
        <v>34837343</v>
      </c>
      <c r="G65" s="13"/>
      <c r="H65" s="13">
        <v>1245798</v>
      </c>
      <c r="I65" s="13"/>
      <c r="J65" s="13">
        <v>1384152</v>
      </c>
    </row>
    <row r="66" spans="1:10" ht="22.5" customHeight="1">
      <c r="A66" s="42" t="s">
        <v>185</v>
      </c>
      <c r="B66" s="2" t="s">
        <v>191</v>
      </c>
      <c r="C66" s="13"/>
      <c r="D66" s="8">
        <v>660716</v>
      </c>
      <c r="E66" s="13"/>
      <c r="F66" s="8">
        <v>417608</v>
      </c>
      <c r="G66" s="13"/>
      <c r="H66" s="233" t="s">
        <v>104</v>
      </c>
      <c r="I66" s="13"/>
      <c r="J66" s="121" t="s">
        <v>104</v>
      </c>
    </row>
    <row r="67" spans="1:10" ht="22.5" customHeight="1">
      <c r="A67" s="42" t="s">
        <v>284</v>
      </c>
      <c r="C67" s="13"/>
      <c r="E67" s="13"/>
      <c r="G67" s="13"/>
      <c r="H67" s="234"/>
      <c r="I67" s="13"/>
      <c r="J67" s="102"/>
    </row>
    <row r="68" spans="1:10" ht="22.5" customHeight="1">
      <c r="A68" s="42" t="s">
        <v>44</v>
      </c>
      <c r="B68" s="2">
        <v>23</v>
      </c>
      <c r="C68" s="13"/>
      <c r="D68" s="8">
        <v>27128370</v>
      </c>
      <c r="E68" s="13"/>
      <c r="F68" s="8">
        <v>25251497</v>
      </c>
      <c r="G68" s="13"/>
      <c r="H68" s="234">
        <v>8500000</v>
      </c>
      <c r="I68" s="13"/>
      <c r="J68" s="102">
        <v>9000000</v>
      </c>
    </row>
    <row r="69" spans="1:10" ht="22.5" customHeight="1">
      <c r="A69" s="96" t="s">
        <v>58</v>
      </c>
      <c r="C69" s="13"/>
      <c r="D69" s="11">
        <v>11555211</v>
      </c>
      <c r="E69" s="13"/>
      <c r="F69" s="11">
        <v>10996851</v>
      </c>
      <c r="G69" s="13"/>
      <c r="H69" s="13">
        <v>200756</v>
      </c>
      <c r="I69" s="13"/>
      <c r="J69" s="13">
        <v>167846</v>
      </c>
    </row>
    <row r="70" spans="1:10" ht="22.5" customHeight="1">
      <c r="A70" s="96" t="s">
        <v>35</v>
      </c>
      <c r="C70" s="13"/>
      <c r="D70" s="8">
        <v>1256492</v>
      </c>
      <c r="E70" s="13"/>
      <c r="F70" s="8">
        <v>1625305</v>
      </c>
      <c r="G70" s="13"/>
      <c r="H70" s="233" t="s">
        <v>104</v>
      </c>
      <c r="I70" s="13"/>
      <c r="J70" s="121" t="s">
        <v>104</v>
      </c>
    </row>
    <row r="71" spans="1:10" ht="22.5" customHeight="1">
      <c r="A71" s="96" t="s">
        <v>12</v>
      </c>
      <c r="B71" s="2" t="s">
        <v>55</v>
      </c>
      <c r="C71" s="13"/>
      <c r="D71" s="28">
        <v>12596625</v>
      </c>
      <c r="E71" s="13"/>
      <c r="F71" s="28">
        <v>13467004</v>
      </c>
      <c r="G71" s="13"/>
      <c r="H71" s="14">
        <v>1649944</v>
      </c>
      <c r="I71" s="13"/>
      <c r="J71" s="14">
        <v>1465120</v>
      </c>
    </row>
    <row r="72" spans="1:21" s="4" customFormat="1" ht="22.5" customHeight="1">
      <c r="A72" s="99" t="s">
        <v>13</v>
      </c>
      <c r="B72" s="12"/>
      <c r="C72" s="16"/>
      <c r="D72" s="101">
        <f>SUM(D63:D71)</f>
        <v>182212159</v>
      </c>
      <c r="E72" s="16"/>
      <c r="F72" s="101">
        <f>SUM(F63:F71)</f>
        <v>190618399</v>
      </c>
      <c r="G72" s="16"/>
      <c r="H72" s="101">
        <f>SUM(H63:H71)</f>
        <v>28803070</v>
      </c>
      <c r="I72" s="16"/>
      <c r="J72" s="101">
        <f>SUM(J63:J71)</f>
        <v>27461185</v>
      </c>
      <c r="Q72" s="9"/>
      <c r="U72" s="9"/>
    </row>
    <row r="73" spans="3:10" ht="22.5" customHeight="1">
      <c r="C73" s="13"/>
      <c r="D73" s="13"/>
      <c r="E73" s="13"/>
      <c r="F73" s="13"/>
      <c r="G73" s="13"/>
      <c r="H73" s="13"/>
      <c r="I73" s="13"/>
      <c r="J73" s="13"/>
    </row>
    <row r="74" spans="1:10" ht="22.5" customHeight="1">
      <c r="A74" s="118" t="s">
        <v>146</v>
      </c>
      <c r="C74" s="13"/>
      <c r="D74" s="13"/>
      <c r="E74" s="13"/>
      <c r="F74" s="13"/>
      <c r="G74" s="13"/>
      <c r="H74" s="13"/>
      <c r="I74" s="13"/>
      <c r="J74" s="13"/>
    </row>
    <row r="75" spans="1:11" ht="22.5" customHeight="1">
      <c r="A75" s="96" t="s">
        <v>46</v>
      </c>
      <c r="B75" s="2">
        <v>23</v>
      </c>
      <c r="C75" s="13"/>
      <c r="D75" s="41">
        <v>208948336</v>
      </c>
      <c r="E75" s="41"/>
      <c r="F75" s="41">
        <v>159018495</v>
      </c>
      <c r="G75" s="41"/>
      <c r="H75" s="27">
        <v>95378585</v>
      </c>
      <c r="I75" s="41"/>
      <c r="J75" s="27">
        <v>64000000</v>
      </c>
      <c r="K75" s="56"/>
    </row>
    <row r="76" spans="1:11" ht="22.5" customHeight="1">
      <c r="A76" s="96" t="s">
        <v>148</v>
      </c>
      <c r="B76" s="2">
        <v>21</v>
      </c>
      <c r="C76" s="41"/>
      <c r="D76" s="41">
        <v>9087554</v>
      </c>
      <c r="E76" s="41"/>
      <c r="F76" s="41">
        <v>9985310</v>
      </c>
      <c r="G76" s="41"/>
      <c r="H76" s="233" t="s">
        <v>104</v>
      </c>
      <c r="I76" s="121"/>
      <c r="J76" s="185" t="s">
        <v>104</v>
      </c>
      <c r="K76" s="56"/>
    </row>
    <row r="77" spans="1:11" ht="22.5" customHeight="1">
      <c r="A77" s="42" t="s">
        <v>261</v>
      </c>
      <c r="B77" s="2">
        <v>25</v>
      </c>
      <c r="C77" s="41"/>
      <c r="D77" s="41">
        <v>5966062</v>
      </c>
      <c r="E77" s="41"/>
      <c r="F77" s="41">
        <v>5765752</v>
      </c>
      <c r="G77" s="41"/>
      <c r="H77" s="183">
        <v>1688656</v>
      </c>
      <c r="I77" s="41"/>
      <c r="J77" s="119">
        <v>1619785</v>
      </c>
      <c r="K77" s="56"/>
    </row>
    <row r="78" spans="1:11" ht="22.5" customHeight="1">
      <c r="A78" s="96" t="s">
        <v>147</v>
      </c>
      <c r="C78" s="41"/>
      <c r="D78" s="215">
        <v>3218486</v>
      </c>
      <c r="E78" s="41"/>
      <c r="F78" s="215">
        <v>1467136</v>
      </c>
      <c r="G78" s="41"/>
      <c r="H78" s="235" t="s">
        <v>104</v>
      </c>
      <c r="I78" s="27"/>
      <c r="J78" s="216" t="s">
        <v>104</v>
      </c>
      <c r="K78" s="56"/>
    </row>
    <row r="79" spans="1:21" s="4" customFormat="1" ht="22.5" customHeight="1">
      <c r="A79" s="99" t="s">
        <v>14</v>
      </c>
      <c r="B79" s="12"/>
      <c r="C79" s="16"/>
      <c r="D79" s="89">
        <f>SUM(D75:D78)</f>
        <v>227220438</v>
      </c>
      <c r="E79" s="16"/>
      <c r="F79" s="89">
        <f>SUM(F75:F78)</f>
        <v>176236693</v>
      </c>
      <c r="G79" s="16"/>
      <c r="H79" s="89">
        <f>SUM(H75:H78)</f>
        <v>97067241</v>
      </c>
      <c r="I79" s="26"/>
      <c r="J79" s="89">
        <f>SUM(J75:J78)</f>
        <v>65619785</v>
      </c>
      <c r="Q79" s="9"/>
      <c r="U79" s="9"/>
    </row>
    <row r="80" spans="1:21" s="4" customFormat="1" ht="22.5" customHeight="1">
      <c r="A80" s="99"/>
      <c r="B80" s="12"/>
      <c r="C80" s="16"/>
      <c r="D80" s="16"/>
      <c r="E80" s="16"/>
      <c r="F80" s="16"/>
      <c r="G80" s="16"/>
      <c r="H80" s="16"/>
      <c r="I80" s="16"/>
      <c r="J80" s="16"/>
      <c r="Q80" s="9"/>
      <c r="U80" s="9"/>
    </row>
    <row r="81" spans="1:21" s="4" customFormat="1" ht="22.5" customHeight="1">
      <c r="A81" s="99" t="s">
        <v>15</v>
      </c>
      <c r="B81" s="12"/>
      <c r="C81" s="16"/>
      <c r="D81" s="89">
        <f>SUM(D72+D79)</f>
        <v>409432597</v>
      </c>
      <c r="E81" s="16"/>
      <c r="F81" s="89">
        <f>SUM(F72+F79)</f>
        <v>366855092</v>
      </c>
      <c r="G81" s="16"/>
      <c r="H81" s="89">
        <f>+H79+H72</f>
        <v>125870311</v>
      </c>
      <c r="I81" s="16"/>
      <c r="J81" s="89">
        <f>+J79+J72</f>
        <v>93080970</v>
      </c>
      <c r="Q81" s="9"/>
      <c r="U81" s="9"/>
    </row>
    <row r="82" spans="1:10" ht="22.5" customHeight="1">
      <c r="A82" s="93" t="s">
        <v>41</v>
      </c>
      <c r="B82" s="94"/>
      <c r="C82" s="95"/>
      <c r="D82" s="95"/>
      <c r="E82" s="95"/>
      <c r="F82" s="95"/>
      <c r="G82" s="95"/>
      <c r="H82" s="95"/>
      <c r="I82" s="95"/>
      <c r="J82" s="95"/>
    </row>
    <row r="83" spans="1:10" ht="22.5" customHeight="1">
      <c r="A83" s="93" t="s">
        <v>90</v>
      </c>
      <c r="B83" s="94"/>
      <c r="C83" s="95"/>
      <c r="D83" s="95"/>
      <c r="E83" s="95"/>
      <c r="F83" s="95"/>
      <c r="G83" s="95"/>
      <c r="H83" s="95"/>
      <c r="I83" s="95"/>
      <c r="J83" s="95"/>
    </row>
    <row r="84" spans="1:10" ht="22.5" customHeight="1">
      <c r="A84" s="99"/>
      <c r="J84" s="116" t="s">
        <v>87</v>
      </c>
    </row>
    <row r="85" spans="2:10" ht="22.5" customHeight="1">
      <c r="B85" s="19"/>
      <c r="C85" s="19"/>
      <c r="D85" s="238" t="s">
        <v>42</v>
      </c>
      <c r="E85" s="238"/>
      <c r="F85" s="238"/>
      <c r="G85" s="97"/>
      <c r="H85" s="238" t="s">
        <v>38</v>
      </c>
      <c r="I85" s="238"/>
      <c r="J85" s="238"/>
    </row>
    <row r="86" spans="1:10" ht="22.5" customHeight="1">
      <c r="A86" s="3"/>
      <c r="B86" s="3"/>
      <c r="C86" s="98"/>
      <c r="D86" s="237" t="s">
        <v>140</v>
      </c>
      <c r="E86" s="237"/>
      <c r="F86" s="237"/>
      <c r="G86" s="54"/>
      <c r="H86" s="237" t="s">
        <v>140</v>
      </c>
      <c r="I86" s="237"/>
      <c r="J86" s="237"/>
    </row>
    <row r="87" spans="1:10" ht="22.5" customHeight="1">
      <c r="A87" s="93" t="s">
        <v>149</v>
      </c>
      <c r="B87" s="19" t="s">
        <v>1</v>
      </c>
      <c r="C87" s="98"/>
      <c r="D87" s="60">
        <v>2561</v>
      </c>
      <c r="E87" s="98"/>
      <c r="F87" s="60">
        <v>2560</v>
      </c>
      <c r="G87" s="54"/>
      <c r="H87" s="60">
        <v>2561</v>
      </c>
      <c r="I87" s="98"/>
      <c r="J87" s="60">
        <v>2560</v>
      </c>
    </row>
    <row r="88" spans="2:10" ht="22.5" customHeight="1">
      <c r="B88" s="19"/>
      <c r="D88" s="85"/>
      <c r="E88" s="56"/>
      <c r="F88" s="85"/>
      <c r="G88" s="54"/>
      <c r="H88" s="85"/>
      <c r="I88" s="56"/>
      <c r="J88" s="85"/>
    </row>
    <row r="89" spans="1:10" ht="22.5" customHeight="1">
      <c r="A89" s="118" t="s">
        <v>16</v>
      </c>
      <c r="B89" s="19"/>
      <c r="C89" s="105"/>
      <c r="D89" s="128"/>
      <c r="E89" s="128"/>
      <c r="F89" s="128"/>
      <c r="G89" s="128"/>
      <c r="H89" s="128"/>
      <c r="I89" s="128"/>
      <c r="J89" s="128"/>
    </row>
    <row r="90" spans="1:10" ht="22.5" customHeight="1">
      <c r="A90" s="129" t="s">
        <v>17</v>
      </c>
      <c r="B90" s="19">
        <v>26</v>
      </c>
      <c r="C90" s="128"/>
      <c r="D90" s="128"/>
      <c r="E90" s="128"/>
      <c r="F90" s="128"/>
      <c r="G90" s="128"/>
      <c r="H90" s="128"/>
      <c r="I90" s="128"/>
      <c r="J90" s="128"/>
    </row>
    <row r="91" spans="1:10" ht="22.5" customHeight="1" thickBot="1">
      <c r="A91" s="129" t="s">
        <v>150</v>
      </c>
      <c r="B91" s="19"/>
      <c r="C91" s="41"/>
      <c r="D91" s="130">
        <v>9291530</v>
      </c>
      <c r="E91" s="41"/>
      <c r="F91" s="130">
        <v>9291530</v>
      </c>
      <c r="G91" s="41"/>
      <c r="H91" s="106">
        <v>9291530</v>
      </c>
      <c r="I91" s="41"/>
      <c r="J91" s="106">
        <v>9291530</v>
      </c>
    </row>
    <row r="92" spans="1:10" ht="22.5" customHeight="1" thickTop="1">
      <c r="A92" s="129" t="s">
        <v>151</v>
      </c>
      <c r="B92" s="19"/>
      <c r="C92" s="41"/>
      <c r="D92" s="8">
        <v>8611242</v>
      </c>
      <c r="E92" s="41"/>
      <c r="F92" s="8">
        <v>8611242</v>
      </c>
      <c r="G92" s="41"/>
      <c r="H92" s="11">
        <v>8611242</v>
      </c>
      <c r="I92" s="41"/>
      <c r="J92" s="43">
        <v>8611242</v>
      </c>
    </row>
    <row r="93" spans="1:10" ht="22.5" customHeight="1">
      <c r="A93" s="131" t="s">
        <v>152</v>
      </c>
      <c r="B93" s="2">
        <v>27</v>
      </c>
      <c r="C93" s="132"/>
      <c r="D93" s="225">
        <v>-2909249</v>
      </c>
      <c r="E93" s="132"/>
      <c r="F93" s="132">
        <v>-2909249</v>
      </c>
      <c r="G93" s="132"/>
      <c r="H93" s="233" t="s">
        <v>104</v>
      </c>
      <c r="I93" s="132"/>
      <c r="J93" s="121" t="s">
        <v>104</v>
      </c>
    </row>
    <row r="94" spans="1:10" ht="22.5" customHeight="1">
      <c r="A94" s="129" t="s">
        <v>66</v>
      </c>
      <c r="B94" s="2">
        <v>28</v>
      </c>
      <c r="C94" s="132"/>
      <c r="D94" s="133"/>
      <c r="E94" s="132"/>
      <c r="F94" s="133"/>
      <c r="G94" s="132"/>
      <c r="H94" s="132"/>
      <c r="I94" s="132"/>
      <c r="J94" s="132"/>
    </row>
    <row r="95" spans="1:10" ht="22.5" customHeight="1">
      <c r="A95" s="96" t="s">
        <v>153</v>
      </c>
      <c r="B95" s="19"/>
      <c r="C95" s="41"/>
      <c r="D95" s="127">
        <v>57298909</v>
      </c>
      <c r="E95" s="41"/>
      <c r="F95" s="127">
        <v>57298909</v>
      </c>
      <c r="G95" s="41"/>
      <c r="H95" s="8">
        <v>56408882</v>
      </c>
      <c r="I95" s="41"/>
      <c r="J95" s="8">
        <v>56408882</v>
      </c>
    </row>
    <row r="96" spans="1:10" ht="22.5" customHeight="1">
      <c r="A96" s="42" t="s">
        <v>128</v>
      </c>
      <c r="B96" s="19"/>
      <c r="C96" s="41"/>
      <c r="D96" s="127">
        <v>3470021</v>
      </c>
      <c r="E96" s="41"/>
      <c r="F96" s="127">
        <v>3470021</v>
      </c>
      <c r="G96" s="41"/>
      <c r="H96" s="11">
        <v>3470021</v>
      </c>
      <c r="I96" s="41"/>
      <c r="J96" s="43">
        <v>3470021</v>
      </c>
    </row>
    <row r="97" spans="1:10" ht="22.5" customHeight="1">
      <c r="A97" s="42" t="s">
        <v>271</v>
      </c>
      <c r="B97" s="19"/>
      <c r="C97" s="41"/>
      <c r="D97" s="127"/>
      <c r="E97" s="41"/>
      <c r="F97" s="127"/>
      <c r="G97" s="41"/>
      <c r="H97" s="41"/>
      <c r="I97" s="41"/>
      <c r="J97" s="41"/>
    </row>
    <row r="98" spans="1:10" ht="22.5" customHeight="1">
      <c r="A98" s="42" t="s">
        <v>270</v>
      </c>
      <c r="B98" s="19"/>
      <c r="C98" s="41"/>
      <c r="D98" s="127">
        <v>3500083</v>
      </c>
      <c r="E98" s="41"/>
      <c r="F98" s="127">
        <v>3949783</v>
      </c>
      <c r="G98" s="41"/>
      <c r="H98" s="233" t="s">
        <v>104</v>
      </c>
      <c r="I98" s="132"/>
      <c r="J98" s="121" t="s">
        <v>104</v>
      </c>
    </row>
    <row r="99" spans="1:10" ht="22.5" customHeight="1">
      <c r="A99" s="42" t="s">
        <v>129</v>
      </c>
      <c r="B99" s="19"/>
      <c r="C99" s="41"/>
      <c r="D99" s="127"/>
      <c r="E99" s="41"/>
      <c r="F99" s="127"/>
      <c r="G99" s="41"/>
      <c r="H99" s="41"/>
      <c r="I99" s="41"/>
      <c r="J99" s="41"/>
    </row>
    <row r="100" spans="1:10" ht="22.5" customHeight="1">
      <c r="A100" s="42" t="s">
        <v>130</v>
      </c>
      <c r="B100" s="19"/>
      <c r="C100" s="41"/>
      <c r="D100" s="132">
        <v>-5159</v>
      </c>
      <c r="E100" s="41"/>
      <c r="F100" s="132">
        <v>-5159</v>
      </c>
      <c r="G100" s="41"/>
      <c r="H100" s="11">
        <v>490423</v>
      </c>
      <c r="I100" s="41"/>
      <c r="J100" s="43">
        <v>490423</v>
      </c>
    </row>
    <row r="101" spans="1:10" ht="22.5" customHeight="1">
      <c r="A101" s="129" t="s">
        <v>47</v>
      </c>
      <c r="B101" s="19"/>
      <c r="C101" s="41"/>
      <c r="D101" s="127"/>
      <c r="E101" s="41"/>
      <c r="F101" s="127"/>
      <c r="G101" s="41"/>
      <c r="H101" s="41"/>
      <c r="I101" s="41"/>
      <c r="J101" s="41"/>
    </row>
    <row r="102" spans="1:10" ht="22.5" customHeight="1">
      <c r="A102" s="129" t="s">
        <v>154</v>
      </c>
      <c r="B102" s="19">
        <v>28</v>
      </c>
      <c r="C102" s="41"/>
      <c r="D102" s="127"/>
      <c r="E102" s="41"/>
      <c r="F102" s="127"/>
      <c r="G102" s="41"/>
      <c r="H102" s="41"/>
      <c r="I102" s="41"/>
      <c r="J102" s="41"/>
    </row>
    <row r="103" spans="1:10" ht="22.5" customHeight="1">
      <c r="A103" s="129" t="s">
        <v>155</v>
      </c>
      <c r="B103" s="19"/>
      <c r="C103" s="41"/>
      <c r="D103" s="8">
        <v>929166</v>
      </c>
      <c r="E103" s="41"/>
      <c r="F103" s="8">
        <v>929166</v>
      </c>
      <c r="G103" s="41"/>
      <c r="H103" s="8">
        <v>929166</v>
      </c>
      <c r="I103" s="41"/>
      <c r="J103" s="8">
        <v>929166</v>
      </c>
    </row>
    <row r="104" spans="1:10" ht="22.5" customHeight="1">
      <c r="A104" s="129" t="s">
        <v>156</v>
      </c>
      <c r="B104" s="19"/>
      <c r="C104" s="41"/>
      <c r="D104" s="127">
        <v>92078740</v>
      </c>
      <c r="E104" s="41"/>
      <c r="F104" s="127">
        <v>82115694</v>
      </c>
      <c r="G104" s="41"/>
      <c r="H104" s="27">
        <v>53296242</v>
      </c>
      <c r="I104" s="41"/>
      <c r="J104" s="27">
        <v>45171051</v>
      </c>
    </row>
    <row r="105" spans="1:10" ht="22.5" customHeight="1">
      <c r="A105" s="45" t="s">
        <v>94</v>
      </c>
      <c r="B105" s="19"/>
      <c r="C105" s="41"/>
      <c r="D105" s="28">
        <v>-12440598</v>
      </c>
      <c r="E105" s="41"/>
      <c r="F105" s="28">
        <v>-445209</v>
      </c>
      <c r="G105" s="41"/>
      <c r="H105" s="14">
        <v>2821928</v>
      </c>
      <c r="I105" s="41"/>
      <c r="J105" s="14">
        <v>2822384</v>
      </c>
    </row>
    <row r="106" spans="1:21" s="4" customFormat="1" ht="22.5" customHeight="1">
      <c r="A106" s="99" t="s">
        <v>96</v>
      </c>
      <c r="B106" s="12"/>
      <c r="C106" s="16"/>
      <c r="D106" s="16">
        <f>SUM(D92:D105)</f>
        <v>150533155</v>
      </c>
      <c r="E106" s="16"/>
      <c r="F106" s="16">
        <f>SUM(F92:F105)</f>
        <v>153015198</v>
      </c>
      <c r="G106" s="16"/>
      <c r="H106" s="16">
        <f>SUM(H92:H105)</f>
        <v>126027904</v>
      </c>
      <c r="I106" s="16"/>
      <c r="J106" s="16">
        <f>SUM(J92:J105)</f>
        <v>117903169</v>
      </c>
      <c r="Q106" s="9"/>
      <c r="U106" s="9"/>
    </row>
    <row r="107" spans="1:21" s="68" customFormat="1" ht="22.5" customHeight="1">
      <c r="A107" s="107" t="s">
        <v>196</v>
      </c>
      <c r="B107" s="2">
        <v>29</v>
      </c>
      <c r="C107" s="100"/>
      <c r="D107" s="189">
        <v>15000000</v>
      </c>
      <c r="E107" s="100"/>
      <c r="F107" s="189">
        <v>15000000</v>
      </c>
      <c r="G107" s="100"/>
      <c r="H107" s="189">
        <v>15000000</v>
      </c>
      <c r="I107" s="100"/>
      <c r="J107" s="189">
        <v>15000000</v>
      </c>
      <c r="Q107" s="8"/>
      <c r="U107" s="8"/>
    </row>
    <row r="108" spans="1:21" s="4" customFormat="1" ht="22.5" customHeight="1">
      <c r="A108" s="99" t="s">
        <v>272</v>
      </c>
      <c r="B108" s="12"/>
      <c r="C108" s="16"/>
      <c r="D108" s="16">
        <f>SUM(D106:D107)</f>
        <v>165533155</v>
      </c>
      <c r="E108" s="16"/>
      <c r="F108" s="16">
        <f>SUM(F106:F107)</f>
        <v>168015198</v>
      </c>
      <c r="G108" s="16"/>
      <c r="H108" s="16">
        <f>SUM(H106:H107)</f>
        <v>141027904</v>
      </c>
      <c r="I108" s="16"/>
      <c r="J108" s="16">
        <f>SUM(J106:J107)</f>
        <v>132903169</v>
      </c>
      <c r="Q108" s="9"/>
      <c r="U108" s="9"/>
    </row>
    <row r="109" spans="1:10" ht="22.5" customHeight="1">
      <c r="A109" s="96" t="s">
        <v>114</v>
      </c>
      <c r="B109" s="2">
        <v>12</v>
      </c>
      <c r="C109" s="41"/>
      <c r="D109" s="28">
        <v>53125099</v>
      </c>
      <c r="E109" s="41"/>
      <c r="F109" s="28">
        <v>58626658</v>
      </c>
      <c r="G109" s="41"/>
      <c r="H109" s="177">
        <v>0</v>
      </c>
      <c r="I109" s="13"/>
      <c r="J109" s="103">
        <v>0</v>
      </c>
    </row>
    <row r="110" spans="1:21" s="4" customFormat="1" ht="22.5" customHeight="1">
      <c r="A110" s="99" t="s">
        <v>18</v>
      </c>
      <c r="B110" s="2"/>
      <c r="C110" s="66"/>
      <c r="D110" s="101">
        <f>SUM(D108:D109)</f>
        <v>218658254</v>
      </c>
      <c r="E110" s="66"/>
      <c r="F110" s="101">
        <f>SUM(F108:F109)</f>
        <v>226641856</v>
      </c>
      <c r="G110" s="66"/>
      <c r="H110" s="101">
        <f>SUM(H108:H109)</f>
        <v>141027904</v>
      </c>
      <c r="I110" s="66"/>
      <c r="J110" s="101">
        <f>SUM(J108:J109)</f>
        <v>132903169</v>
      </c>
      <c r="P110" s="134"/>
      <c r="Q110" s="9"/>
      <c r="U110" s="9"/>
    </row>
    <row r="111" spans="1:10" ht="22.5" customHeight="1">
      <c r="A111" s="99"/>
      <c r="C111" s="13"/>
      <c r="D111" s="13"/>
      <c r="E111" s="13"/>
      <c r="F111" s="13"/>
      <c r="G111" s="13"/>
      <c r="H111" s="13"/>
      <c r="I111" s="13"/>
      <c r="J111" s="13"/>
    </row>
    <row r="112" spans="1:18" ht="22.5" customHeight="1" thickBot="1">
      <c r="A112" s="99" t="s">
        <v>19</v>
      </c>
      <c r="C112" s="16"/>
      <c r="D112" s="124">
        <f>SUM(D81+D110)</f>
        <v>628090851</v>
      </c>
      <c r="E112" s="16"/>
      <c r="F112" s="124">
        <f>SUM(F81+F110)</f>
        <v>593496948</v>
      </c>
      <c r="G112" s="16"/>
      <c r="H112" s="124">
        <f>SUM(H81+H110)</f>
        <v>266898215</v>
      </c>
      <c r="I112" s="16"/>
      <c r="J112" s="124">
        <f>SUM(J81+J110)</f>
        <v>225984139</v>
      </c>
      <c r="M112" s="125"/>
      <c r="N112" s="125"/>
      <c r="O112" s="125"/>
      <c r="P112" s="125"/>
      <c r="Q112" s="126"/>
      <c r="R112" s="125"/>
    </row>
    <row r="113" spans="1:10" ht="22.5" customHeight="1" thickTop="1">
      <c r="A113" s="99"/>
      <c r="C113" s="135"/>
      <c r="D113" s="136"/>
      <c r="E113" s="135"/>
      <c r="F113" s="136"/>
      <c r="G113" s="135"/>
      <c r="H113" s="136"/>
      <c r="I113" s="135"/>
      <c r="J113" s="136"/>
    </row>
    <row r="114" spans="4:10" ht="22.5" customHeight="1">
      <c r="D114" s="13"/>
      <c r="F114" s="13"/>
      <c r="H114" s="13"/>
      <c r="J114" s="13"/>
    </row>
    <row r="115" spans="4:10" ht="22.5" customHeight="1">
      <c r="D115" s="176"/>
      <c r="E115" s="176"/>
      <c r="F115" s="176"/>
      <c r="G115" s="176"/>
      <c r="H115" s="176"/>
      <c r="I115" s="176"/>
      <c r="J115" s="176"/>
    </row>
    <row r="116" spans="1:10" ht="22.5" customHeight="1">
      <c r="A116" s="99"/>
      <c r="B116" s="12"/>
      <c r="C116" s="4"/>
      <c r="D116" s="10"/>
      <c r="E116" s="9"/>
      <c r="F116" s="10"/>
      <c r="G116" s="9"/>
      <c r="H116" s="10"/>
      <c r="I116" s="9"/>
      <c r="J116" s="10"/>
    </row>
  </sheetData>
  <sheetProtection/>
  <mergeCells count="16">
    <mergeCell ref="D4:F4"/>
    <mergeCell ref="H4:J4"/>
    <mergeCell ref="D27:F27"/>
    <mergeCell ref="H27:J27"/>
    <mergeCell ref="D57:F57"/>
    <mergeCell ref="H57:J57"/>
    <mergeCell ref="D86:F86"/>
    <mergeCell ref="H86:J86"/>
    <mergeCell ref="D58:F58"/>
    <mergeCell ref="H58:J58"/>
    <mergeCell ref="D5:F5"/>
    <mergeCell ref="H5:J5"/>
    <mergeCell ref="D28:F28"/>
    <mergeCell ref="H28:J28"/>
    <mergeCell ref="D85:F85"/>
    <mergeCell ref="H85:J85"/>
  </mergeCells>
  <printOptions/>
  <pageMargins left="0.7" right="0.7" top="0.48" bottom="0.5" header="0.5" footer="0.5"/>
  <pageSetup firstPageNumber="7" useFirstPageNumber="1" fitToHeight="0" fitToWidth="1" horizontalDpi="600" verticalDpi="600" orientation="portrait" paperSize="9" scale="89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23" max="255" man="1"/>
    <brk id="53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03"/>
  <sheetViews>
    <sheetView zoomScaleSheetLayoutView="85" zoomScalePageLayoutView="0" workbookViewId="0" topLeftCell="A1">
      <selection activeCell="A1" sqref="A1"/>
    </sheetView>
  </sheetViews>
  <sheetFormatPr defaultColWidth="9.140625" defaultRowHeight="22.5" customHeight="1"/>
  <cols>
    <col min="1" max="1" width="47.140625" style="96" customWidth="1"/>
    <col min="2" max="2" width="11.00390625" style="2" bestFit="1" customWidth="1"/>
    <col min="3" max="3" width="1.1484375" style="3" customWidth="1"/>
    <col min="4" max="4" width="13.00390625" style="3" bestFit="1" customWidth="1"/>
    <col min="5" max="5" width="0.85546875" style="3" customWidth="1"/>
    <col min="6" max="6" width="13.00390625" style="3" bestFit="1" customWidth="1"/>
    <col min="7" max="7" width="0.85546875" style="3" customWidth="1"/>
    <col min="8" max="8" width="12.421875" style="3" bestFit="1" customWidth="1"/>
    <col min="9" max="9" width="1.421875" style="3" customWidth="1"/>
    <col min="10" max="10" width="12.8515625" style="3" customWidth="1"/>
    <col min="11" max="11" width="9.140625" style="3" customWidth="1"/>
    <col min="12" max="12" width="10.140625" style="3" customWidth="1"/>
    <col min="13" max="13" width="1.8515625" style="3" customWidth="1"/>
    <col min="14" max="14" width="12.00390625" style="3" customWidth="1"/>
    <col min="15" max="15" width="1.8515625" style="3" customWidth="1"/>
    <col min="16" max="16" width="11.140625" style="3" customWidth="1"/>
    <col min="17" max="17" width="15.8515625" style="8" customWidth="1"/>
    <col min="18" max="18" width="18.7109375" style="3" customWidth="1"/>
    <col min="19" max="20" width="9.140625" style="3" customWidth="1"/>
    <col min="21" max="21" width="12.57421875" style="8" customWidth="1"/>
    <col min="22" max="16384" width="9.140625" style="3" customWidth="1"/>
  </cols>
  <sheetData>
    <row r="1" spans="1:10" ht="22.5" customHeight="1">
      <c r="A1" s="93" t="s">
        <v>41</v>
      </c>
      <c r="B1" s="94"/>
      <c r="C1" s="95"/>
      <c r="D1" s="95"/>
      <c r="E1" s="95"/>
      <c r="F1" s="95"/>
      <c r="G1" s="95"/>
      <c r="H1" s="239"/>
      <c r="I1" s="239"/>
      <c r="J1" s="239"/>
    </row>
    <row r="2" spans="1:10" ht="22.5" customHeight="1">
      <c r="A2" s="93" t="s">
        <v>32</v>
      </c>
      <c r="B2" s="94"/>
      <c r="C2" s="95"/>
      <c r="D2" s="95"/>
      <c r="E2" s="95"/>
      <c r="F2" s="95"/>
      <c r="G2" s="95"/>
      <c r="H2" s="239"/>
      <c r="I2" s="239"/>
      <c r="J2" s="239"/>
    </row>
    <row r="3" spans="1:10" ht="22.5" customHeight="1">
      <c r="A3" s="93"/>
      <c r="B3" s="6"/>
      <c r="C3" s="95"/>
      <c r="D3" s="95"/>
      <c r="E3" s="95"/>
      <c r="F3" s="95"/>
      <c r="G3" s="95"/>
      <c r="H3" s="95"/>
      <c r="I3" s="95"/>
      <c r="J3" s="53" t="s">
        <v>87</v>
      </c>
    </row>
    <row r="4" spans="1:10" ht="22.5" customHeight="1">
      <c r="A4" s="93"/>
      <c r="B4" s="19"/>
      <c r="C4" s="19"/>
      <c r="D4" s="238" t="s">
        <v>42</v>
      </c>
      <c r="E4" s="238"/>
      <c r="F4" s="238"/>
      <c r="G4" s="97"/>
      <c r="H4" s="238" t="s">
        <v>38</v>
      </c>
      <c r="I4" s="238"/>
      <c r="J4" s="238"/>
    </row>
    <row r="5" spans="1:10" ht="26.25" customHeight="1">
      <c r="A5" s="93"/>
      <c r="B5" s="19"/>
      <c r="C5" s="19"/>
      <c r="D5" s="240" t="s">
        <v>169</v>
      </c>
      <c r="E5" s="241"/>
      <c r="F5" s="241"/>
      <c r="G5" s="114"/>
      <c r="H5" s="240" t="s">
        <v>169</v>
      </c>
      <c r="I5" s="241"/>
      <c r="J5" s="241"/>
    </row>
    <row r="6" spans="1:10" ht="22.5" customHeight="1">
      <c r="A6" s="93"/>
      <c r="B6" s="19"/>
      <c r="C6" s="19"/>
      <c r="D6" s="242" t="s">
        <v>132</v>
      </c>
      <c r="E6" s="243"/>
      <c r="F6" s="243"/>
      <c r="G6" s="109"/>
      <c r="H6" s="242" t="s">
        <v>132</v>
      </c>
      <c r="I6" s="243"/>
      <c r="J6" s="243"/>
    </row>
    <row r="7" spans="1:10" ht="22.5" customHeight="1">
      <c r="A7" s="93"/>
      <c r="B7" s="19" t="s">
        <v>1</v>
      </c>
      <c r="C7" s="98"/>
      <c r="D7" s="60">
        <v>2561</v>
      </c>
      <c r="E7" s="98"/>
      <c r="F7" s="60">
        <v>2560</v>
      </c>
      <c r="G7" s="54"/>
      <c r="H7" s="60">
        <v>2561</v>
      </c>
      <c r="I7" s="98"/>
      <c r="J7" s="60">
        <v>2560</v>
      </c>
    </row>
    <row r="8" spans="1:10" ht="22.5" customHeight="1">
      <c r="A8" s="118" t="s">
        <v>157</v>
      </c>
      <c r="B8" s="2">
        <v>5</v>
      </c>
      <c r="C8" s="13"/>
      <c r="D8" s="41"/>
      <c r="E8" s="41"/>
      <c r="F8" s="41"/>
      <c r="G8" s="41"/>
      <c r="H8" s="41"/>
      <c r="I8" s="41"/>
      <c r="J8" s="41"/>
    </row>
    <row r="9" spans="1:10" ht="22.5" customHeight="1">
      <c r="A9" s="96" t="s">
        <v>59</v>
      </c>
      <c r="C9" s="13"/>
      <c r="D9" s="105">
        <v>541937396</v>
      </c>
      <c r="E9" s="13"/>
      <c r="F9" s="105">
        <v>501507496</v>
      </c>
      <c r="G9" s="13"/>
      <c r="H9" s="13">
        <v>26021010</v>
      </c>
      <c r="I9" s="13"/>
      <c r="J9" s="13">
        <v>28231395</v>
      </c>
    </row>
    <row r="10" spans="1:10" ht="22.5" customHeight="1">
      <c r="A10" s="42" t="s">
        <v>20</v>
      </c>
      <c r="C10" s="13"/>
      <c r="D10" s="105">
        <v>918378</v>
      </c>
      <c r="E10" s="13"/>
      <c r="F10" s="105">
        <v>936923</v>
      </c>
      <c r="G10" s="13"/>
      <c r="H10" s="8">
        <v>4386778</v>
      </c>
      <c r="I10" s="13"/>
      <c r="J10" s="8">
        <v>3548936</v>
      </c>
    </row>
    <row r="11" spans="1:10" ht="22.5" customHeight="1">
      <c r="A11" s="42" t="s">
        <v>52</v>
      </c>
      <c r="C11" s="13"/>
      <c r="D11" s="105">
        <v>92722</v>
      </c>
      <c r="E11" s="13"/>
      <c r="F11" s="105">
        <v>97287</v>
      </c>
      <c r="G11" s="13"/>
      <c r="H11" s="8">
        <v>10650656</v>
      </c>
      <c r="I11" s="13"/>
      <c r="J11" s="8">
        <v>13958276</v>
      </c>
    </row>
    <row r="12" spans="1:10" ht="22.5" customHeight="1">
      <c r="A12" s="107" t="s">
        <v>288</v>
      </c>
      <c r="C12" s="137"/>
      <c r="D12" s="102"/>
      <c r="E12" s="13"/>
      <c r="F12" s="102"/>
      <c r="G12" s="13"/>
      <c r="H12" s="102"/>
      <c r="I12" s="13"/>
      <c r="J12" s="102"/>
    </row>
    <row r="13" spans="1:10" ht="22.5" customHeight="1">
      <c r="A13" s="107" t="s">
        <v>291</v>
      </c>
      <c r="B13" s="2">
        <v>4</v>
      </c>
      <c r="C13" s="137"/>
      <c r="D13" s="102">
        <v>95239</v>
      </c>
      <c r="E13" s="13"/>
      <c r="F13" s="102">
        <v>0</v>
      </c>
      <c r="G13" s="13"/>
      <c r="H13" s="102">
        <v>0</v>
      </c>
      <c r="I13" s="13"/>
      <c r="J13" s="102">
        <v>0</v>
      </c>
    </row>
    <row r="14" spans="1:10" ht="22.5" customHeight="1">
      <c r="A14" s="42" t="s">
        <v>85</v>
      </c>
      <c r="B14" s="2" t="s">
        <v>322</v>
      </c>
      <c r="C14" s="137"/>
      <c r="D14" s="11">
        <v>9327996</v>
      </c>
      <c r="E14" s="137"/>
      <c r="F14" s="11">
        <v>10428763</v>
      </c>
      <c r="G14" s="13"/>
      <c r="H14" s="102">
        <v>6454810</v>
      </c>
      <c r="I14" s="13"/>
      <c r="J14" s="102">
        <v>0</v>
      </c>
    </row>
    <row r="15" spans="1:10" ht="22.5" customHeight="1">
      <c r="A15" s="96" t="s">
        <v>21</v>
      </c>
      <c r="C15" s="13"/>
      <c r="D15" s="105">
        <v>3130765</v>
      </c>
      <c r="E15" s="13"/>
      <c r="F15" s="105">
        <v>2226472</v>
      </c>
      <c r="G15" s="13"/>
      <c r="H15" s="138">
        <v>103023</v>
      </c>
      <c r="I15" s="13"/>
      <c r="J15" s="138">
        <v>87136</v>
      </c>
    </row>
    <row r="16" spans="1:10" ht="22.5" customHeight="1">
      <c r="A16" s="99" t="s">
        <v>22</v>
      </c>
      <c r="B16" s="12"/>
      <c r="C16" s="16"/>
      <c r="D16" s="123">
        <f>SUM(D9:D15)</f>
        <v>555502496</v>
      </c>
      <c r="E16" s="16"/>
      <c r="F16" s="123">
        <f>SUM(F9:F15)</f>
        <v>515196941</v>
      </c>
      <c r="G16" s="16"/>
      <c r="H16" s="123">
        <f>SUM(H9:H15)</f>
        <v>47616277</v>
      </c>
      <c r="I16" s="16"/>
      <c r="J16" s="123">
        <f>SUM(J9:J15)</f>
        <v>45825743</v>
      </c>
    </row>
    <row r="17" spans="1:10" ht="21">
      <c r="A17" s="244"/>
      <c r="B17" s="244"/>
      <c r="C17" s="13"/>
      <c r="D17" s="13"/>
      <c r="E17" s="13"/>
      <c r="F17" s="13"/>
      <c r="G17" s="13"/>
      <c r="H17" s="13"/>
      <c r="I17" s="13"/>
      <c r="J17" s="13"/>
    </row>
    <row r="18" spans="1:10" ht="22.5" customHeight="1">
      <c r="A18" s="118" t="s">
        <v>158</v>
      </c>
      <c r="B18" s="2">
        <v>5</v>
      </c>
      <c r="C18" s="13"/>
      <c r="D18" s="13"/>
      <c r="E18" s="13"/>
      <c r="F18" s="13"/>
      <c r="G18" s="13"/>
      <c r="H18" s="13"/>
      <c r="I18" s="13"/>
      <c r="J18" s="13"/>
    </row>
    <row r="19" spans="1:10" ht="22.5" customHeight="1">
      <c r="A19" s="96" t="s">
        <v>57</v>
      </c>
      <c r="B19" s="2" t="s">
        <v>256</v>
      </c>
      <c r="C19" s="13"/>
      <c r="D19" s="105">
        <v>476228200</v>
      </c>
      <c r="E19" s="13"/>
      <c r="F19" s="105">
        <v>441421552</v>
      </c>
      <c r="G19" s="8"/>
      <c r="H19" s="8">
        <v>24415422</v>
      </c>
      <c r="I19" s="8"/>
      <c r="J19" s="8">
        <v>25755071</v>
      </c>
    </row>
    <row r="20" spans="1:10" ht="22.5" customHeight="1">
      <c r="A20" s="42" t="s">
        <v>292</v>
      </c>
      <c r="C20" s="13"/>
      <c r="E20" s="13"/>
      <c r="G20" s="13"/>
      <c r="H20" s="13"/>
      <c r="I20" s="13"/>
      <c r="J20" s="13"/>
    </row>
    <row r="21" spans="1:10" ht="22.5" customHeight="1">
      <c r="A21" s="42" t="s">
        <v>159</v>
      </c>
      <c r="B21" s="2">
        <v>9</v>
      </c>
      <c r="C21" s="13"/>
      <c r="D21" s="102">
        <v>-3974589</v>
      </c>
      <c r="E21" s="13"/>
      <c r="F21" s="105">
        <v>56554</v>
      </c>
      <c r="G21" s="13"/>
      <c r="H21" s="102">
        <v>0</v>
      </c>
      <c r="I21" s="13"/>
      <c r="J21" s="102">
        <v>0</v>
      </c>
    </row>
    <row r="22" spans="1:10" ht="22.5" customHeight="1">
      <c r="A22" s="107" t="s">
        <v>197</v>
      </c>
      <c r="B22" s="2" t="s">
        <v>257</v>
      </c>
      <c r="C22" s="13"/>
      <c r="D22" s="105">
        <v>20825346</v>
      </c>
      <c r="E22" s="13"/>
      <c r="F22" s="105">
        <v>20597460</v>
      </c>
      <c r="G22" s="8"/>
      <c r="H22" s="8">
        <v>879367</v>
      </c>
      <c r="I22" s="8"/>
      <c r="J22" s="8">
        <v>907894</v>
      </c>
    </row>
    <row r="23" spans="1:10" ht="22.5" customHeight="1">
      <c r="A23" s="96" t="s">
        <v>67</v>
      </c>
      <c r="B23" s="2" t="s">
        <v>258</v>
      </c>
      <c r="C23" s="13"/>
      <c r="D23" s="44">
        <v>31223387</v>
      </c>
      <c r="E23" s="13"/>
      <c r="F23" s="44">
        <v>31190622</v>
      </c>
      <c r="G23" s="8"/>
      <c r="H23" s="36">
        <v>2931469</v>
      </c>
      <c r="I23" s="8"/>
      <c r="J23" s="36">
        <v>3082584</v>
      </c>
    </row>
    <row r="24" spans="1:10" ht="22.5" customHeight="1">
      <c r="A24" s="107" t="s">
        <v>259</v>
      </c>
      <c r="C24" s="13"/>
      <c r="D24" s="102">
        <v>203243</v>
      </c>
      <c r="E24" s="13"/>
      <c r="F24" s="102">
        <v>21487</v>
      </c>
      <c r="G24" s="8"/>
      <c r="H24" s="8">
        <v>164962</v>
      </c>
      <c r="I24" s="8"/>
      <c r="J24" s="8">
        <v>1205919</v>
      </c>
    </row>
    <row r="25" spans="1:10" ht="22.5" customHeight="1">
      <c r="A25" s="42" t="s">
        <v>72</v>
      </c>
      <c r="B25" s="2">
        <v>35</v>
      </c>
      <c r="D25" s="28">
        <v>11703447</v>
      </c>
      <c r="F25" s="28">
        <v>11743356</v>
      </c>
      <c r="G25" s="8"/>
      <c r="H25" s="28">
        <v>3765130</v>
      </c>
      <c r="I25" s="8"/>
      <c r="J25" s="28">
        <v>3727784</v>
      </c>
    </row>
    <row r="26" spans="1:10" ht="22.5" customHeight="1">
      <c r="A26" s="99" t="s">
        <v>23</v>
      </c>
      <c r="B26" s="12"/>
      <c r="C26" s="16"/>
      <c r="D26" s="101">
        <f>SUM(D19:D25)</f>
        <v>536209034</v>
      </c>
      <c r="E26" s="16"/>
      <c r="F26" s="101">
        <f>SUM(F19:F25)</f>
        <v>505031031</v>
      </c>
      <c r="G26" s="16"/>
      <c r="H26" s="101">
        <f>SUM(H19:H25)</f>
        <v>32156350</v>
      </c>
      <c r="I26" s="16"/>
      <c r="J26" s="101">
        <f>SUM(J19:J25)</f>
        <v>34679252</v>
      </c>
    </row>
    <row r="27" spans="1:10" ht="21">
      <c r="A27" s="244"/>
      <c r="B27" s="244"/>
      <c r="C27" s="13"/>
      <c r="D27" s="13"/>
      <c r="E27" s="13"/>
      <c r="F27" s="13"/>
      <c r="G27" s="13"/>
      <c r="H27" s="13"/>
      <c r="I27" s="13"/>
      <c r="J27" s="13"/>
    </row>
    <row r="28" spans="1:3" ht="22.5" customHeight="1">
      <c r="A28" s="42" t="s">
        <v>180</v>
      </c>
      <c r="C28" s="13"/>
    </row>
    <row r="29" spans="1:10" ht="22.5" customHeight="1">
      <c r="A29" s="42" t="s">
        <v>181</v>
      </c>
      <c r="B29" s="2" t="s">
        <v>186</v>
      </c>
      <c r="C29" s="13"/>
      <c r="D29" s="139">
        <v>8343121</v>
      </c>
      <c r="E29" s="13"/>
      <c r="F29" s="139">
        <v>7983044</v>
      </c>
      <c r="G29" s="9"/>
      <c r="H29" s="103">
        <v>0</v>
      </c>
      <c r="I29" s="37"/>
      <c r="J29" s="103">
        <v>0</v>
      </c>
    </row>
    <row r="30" spans="1:10" ht="22.5" customHeight="1">
      <c r="A30" s="99" t="s">
        <v>262</v>
      </c>
      <c r="C30" s="13"/>
      <c r="D30" s="16">
        <f>D16-D26+D29</f>
        <v>27636583</v>
      </c>
      <c r="E30" s="13"/>
      <c r="F30" s="16">
        <f>F16-F26+F29</f>
        <v>18148954</v>
      </c>
      <c r="G30" s="16"/>
      <c r="H30" s="16">
        <f>H16-H26</f>
        <v>15459927</v>
      </c>
      <c r="I30" s="16"/>
      <c r="J30" s="16">
        <f>J16-J26</f>
        <v>11146491</v>
      </c>
    </row>
    <row r="31" spans="1:10" ht="22.5" customHeight="1">
      <c r="A31" s="42" t="s">
        <v>260</v>
      </c>
      <c r="B31" s="2">
        <v>36</v>
      </c>
      <c r="C31" s="13"/>
      <c r="D31" s="28">
        <v>6211904</v>
      </c>
      <c r="E31" s="13"/>
      <c r="F31" s="28">
        <v>250648</v>
      </c>
      <c r="G31" s="8"/>
      <c r="H31" s="28">
        <v>1563220</v>
      </c>
      <c r="I31" s="8"/>
      <c r="J31" s="28">
        <v>-468673</v>
      </c>
    </row>
    <row r="32" spans="1:11" ht="22.5" customHeight="1" thickBot="1">
      <c r="A32" s="99" t="s">
        <v>62</v>
      </c>
      <c r="C32" s="16"/>
      <c r="D32" s="124">
        <f>D30-D31</f>
        <v>21424679</v>
      </c>
      <c r="E32" s="16"/>
      <c r="F32" s="124">
        <f>F30-F31</f>
        <v>17898306</v>
      </c>
      <c r="G32" s="16"/>
      <c r="H32" s="124">
        <f>H30-H31</f>
        <v>13896707</v>
      </c>
      <c r="I32" s="16"/>
      <c r="J32" s="124">
        <f>J30-J31</f>
        <v>11615164</v>
      </c>
      <c r="K32" s="13"/>
    </row>
    <row r="33" spans="1:2" ht="22.5" customHeight="1" thickTop="1">
      <c r="A33" s="93" t="s">
        <v>41</v>
      </c>
      <c r="B33" s="3"/>
    </row>
    <row r="34" spans="1:4" ht="22.5" customHeight="1">
      <c r="A34" s="93" t="s">
        <v>32</v>
      </c>
      <c r="B34" s="3"/>
      <c r="D34" s="13"/>
    </row>
    <row r="35" spans="1:10" ht="22.5" customHeight="1">
      <c r="A35" s="6"/>
      <c r="B35" s="6"/>
      <c r="C35" s="95"/>
      <c r="D35" s="95"/>
      <c r="E35" s="95"/>
      <c r="F35" s="95"/>
      <c r="G35" s="95"/>
      <c r="H35" s="95"/>
      <c r="I35" s="95"/>
      <c r="J35" s="53" t="s">
        <v>87</v>
      </c>
    </row>
    <row r="36" spans="1:10" ht="22.5" customHeight="1">
      <c r="A36" s="6"/>
      <c r="B36" s="19"/>
      <c r="C36" s="19"/>
      <c r="D36" s="238" t="s">
        <v>42</v>
      </c>
      <c r="E36" s="238"/>
      <c r="F36" s="238"/>
      <c r="G36" s="97"/>
      <c r="H36" s="238" t="s">
        <v>38</v>
      </c>
      <c r="I36" s="238"/>
      <c r="J36" s="238"/>
    </row>
    <row r="37" spans="1:10" ht="26.25" customHeight="1">
      <c r="A37" s="93"/>
      <c r="B37" s="19"/>
      <c r="C37" s="19"/>
      <c r="D37" s="240" t="s">
        <v>169</v>
      </c>
      <c r="E37" s="241"/>
      <c r="F37" s="241"/>
      <c r="G37" s="114"/>
      <c r="H37" s="240" t="s">
        <v>169</v>
      </c>
      <c r="I37" s="241"/>
      <c r="J37" s="241"/>
    </row>
    <row r="38" spans="1:10" ht="22.5" customHeight="1">
      <c r="A38" s="6"/>
      <c r="B38" s="19"/>
      <c r="C38" s="19"/>
      <c r="D38" s="242" t="s">
        <v>132</v>
      </c>
      <c r="E38" s="243"/>
      <c r="F38" s="243"/>
      <c r="G38" s="109"/>
      <c r="H38" s="242" t="s">
        <v>132</v>
      </c>
      <c r="I38" s="243"/>
      <c r="J38" s="243"/>
    </row>
    <row r="39" spans="1:10" ht="22.5" customHeight="1">
      <c r="A39" s="6"/>
      <c r="B39" s="19" t="s">
        <v>1</v>
      </c>
      <c r="C39" s="98"/>
      <c r="D39" s="60">
        <v>2561</v>
      </c>
      <c r="E39" s="98"/>
      <c r="F39" s="60">
        <v>2560</v>
      </c>
      <c r="G39" s="54"/>
      <c r="H39" s="60">
        <v>2561</v>
      </c>
      <c r="I39" s="98"/>
      <c r="J39" s="60">
        <v>2560</v>
      </c>
    </row>
    <row r="40" spans="1:10" ht="22.5" customHeight="1">
      <c r="A40" s="99" t="s">
        <v>273</v>
      </c>
      <c r="C40" s="13"/>
      <c r="D40" s="13"/>
      <c r="E40" s="13"/>
      <c r="F40" s="13"/>
      <c r="G40" s="13"/>
      <c r="H40" s="13"/>
      <c r="I40" s="13"/>
      <c r="J40" s="13"/>
    </row>
    <row r="41" spans="1:10" ht="22.5" customHeight="1">
      <c r="A41" s="42" t="s">
        <v>115</v>
      </c>
      <c r="C41" s="13"/>
      <c r="D41" s="13">
        <v>15531470</v>
      </c>
      <c r="E41" s="13"/>
      <c r="F41" s="13">
        <v>15259320</v>
      </c>
      <c r="G41" s="8"/>
      <c r="H41" s="27">
        <v>13896707</v>
      </c>
      <c r="I41" s="8"/>
      <c r="J41" s="27">
        <f>J32</f>
        <v>11615164</v>
      </c>
    </row>
    <row r="42" spans="1:10" ht="22.5" customHeight="1">
      <c r="A42" s="3" t="s">
        <v>160</v>
      </c>
      <c r="C42" s="13"/>
      <c r="D42" s="13"/>
      <c r="E42" s="13"/>
      <c r="F42" s="13"/>
      <c r="G42" s="8"/>
      <c r="H42" s="27"/>
      <c r="I42" s="8"/>
      <c r="J42" s="27"/>
    </row>
    <row r="43" spans="1:10" ht="22.5" customHeight="1">
      <c r="A43" s="3" t="s">
        <v>161</v>
      </c>
      <c r="C43" s="13"/>
      <c r="D43" s="140">
        <v>5893209</v>
      </c>
      <c r="E43" s="13"/>
      <c r="F43" s="140">
        <v>2638986</v>
      </c>
      <c r="G43" s="8"/>
      <c r="H43" s="103">
        <v>0</v>
      </c>
      <c r="I43" s="8"/>
      <c r="J43" s="103">
        <v>0</v>
      </c>
    </row>
    <row r="44" spans="1:10" ht="22.5" customHeight="1" thickBot="1">
      <c r="A44" s="99" t="s">
        <v>62</v>
      </c>
      <c r="C44" s="66"/>
      <c r="D44" s="15">
        <f>SUM(D41:D43)</f>
        <v>21424679</v>
      </c>
      <c r="E44" s="66"/>
      <c r="F44" s="15">
        <f>SUM(F41:F43)</f>
        <v>17898306</v>
      </c>
      <c r="G44" s="66"/>
      <c r="H44" s="15">
        <f>SUM(H41:H43)</f>
        <v>13896707</v>
      </c>
      <c r="I44" s="66"/>
      <c r="J44" s="15">
        <f>SUM(J41:J43)</f>
        <v>11615164</v>
      </c>
    </row>
    <row r="45" spans="1:10" ht="22.5" customHeight="1" thickTop="1">
      <c r="A45" s="99"/>
      <c r="C45" s="16"/>
      <c r="D45" s="66"/>
      <c r="E45" s="16"/>
      <c r="F45" s="66"/>
      <c r="G45" s="16"/>
      <c r="H45" s="66"/>
      <c r="I45" s="16"/>
      <c r="J45" s="66"/>
    </row>
    <row r="46" spans="1:10" ht="26.25" customHeight="1" thickBot="1">
      <c r="A46" s="99" t="s">
        <v>86</v>
      </c>
      <c r="B46" s="2">
        <v>38</v>
      </c>
      <c r="C46" s="13"/>
      <c r="D46" s="182">
        <v>1.82</v>
      </c>
      <c r="E46" s="13"/>
      <c r="F46" s="182">
        <v>1.91</v>
      </c>
      <c r="G46" s="18"/>
      <c r="H46" s="182">
        <v>1.54</v>
      </c>
      <c r="I46" s="18"/>
      <c r="J46" s="182">
        <v>1.37</v>
      </c>
    </row>
    <row r="47" spans="1:2" ht="22.5" customHeight="1" thickTop="1">
      <c r="A47" s="3"/>
      <c r="B47" s="3"/>
    </row>
    <row r="49" spans="1:10" ht="19.5" customHeight="1">
      <c r="A49" s="93" t="s">
        <v>41</v>
      </c>
      <c r="B49" s="94"/>
      <c r="C49" s="95"/>
      <c r="D49" s="95"/>
      <c r="E49" s="95"/>
      <c r="F49" s="95"/>
      <c r="G49" s="95"/>
      <c r="H49" s="102"/>
      <c r="I49" s="102"/>
      <c r="J49" s="102"/>
    </row>
    <row r="50" spans="1:10" ht="19.5" customHeight="1">
      <c r="A50" s="93" t="s">
        <v>112</v>
      </c>
      <c r="B50" s="94"/>
      <c r="C50" s="95"/>
      <c r="D50" s="95"/>
      <c r="E50" s="95"/>
      <c r="F50" s="95"/>
      <c r="G50" s="95"/>
      <c r="H50" s="239"/>
      <c r="I50" s="239"/>
      <c r="J50" s="239"/>
    </row>
    <row r="51" spans="1:10" ht="19.5" customHeight="1">
      <c r="A51" s="6"/>
      <c r="B51" s="6"/>
      <c r="C51" s="95"/>
      <c r="D51" s="95"/>
      <c r="E51" s="95"/>
      <c r="F51" s="95"/>
      <c r="G51" s="95"/>
      <c r="H51" s="95"/>
      <c r="I51" s="95"/>
      <c r="J51" s="53" t="s">
        <v>87</v>
      </c>
    </row>
    <row r="52" spans="1:10" ht="22.5" customHeight="1">
      <c r="A52" s="6"/>
      <c r="B52" s="19"/>
      <c r="C52" s="19"/>
      <c r="D52" s="238" t="s">
        <v>42</v>
      </c>
      <c r="E52" s="238"/>
      <c r="F52" s="238"/>
      <c r="G52" s="97"/>
      <c r="H52" s="238" t="s">
        <v>38</v>
      </c>
      <c r="I52" s="238"/>
      <c r="J52" s="238"/>
    </row>
    <row r="53" spans="1:10" ht="26.25" customHeight="1">
      <c r="A53" s="93"/>
      <c r="B53" s="19"/>
      <c r="C53" s="19"/>
      <c r="D53" s="240" t="s">
        <v>169</v>
      </c>
      <c r="E53" s="241"/>
      <c r="F53" s="241"/>
      <c r="G53" s="114"/>
      <c r="H53" s="240" t="s">
        <v>169</v>
      </c>
      <c r="I53" s="241"/>
      <c r="J53" s="241"/>
    </row>
    <row r="54" spans="1:10" ht="19.5" customHeight="1">
      <c r="A54" s="6"/>
      <c r="B54" s="19"/>
      <c r="C54" s="19"/>
      <c r="D54" s="242" t="s">
        <v>132</v>
      </c>
      <c r="E54" s="243"/>
      <c r="F54" s="243"/>
      <c r="G54" s="109"/>
      <c r="H54" s="242" t="s">
        <v>132</v>
      </c>
      <c r="I54" s="243"/>
      <c r="J54" s="243"/>
    </row>
    <row r="55" spans="1:10" ht="19.5" customHeight="1">
      <c r="A55" s="6"/>
      <c r="B55" s="19" t="s">
        <v>1</v>
      </c>
      <c r="C55" s="98"/>
      <c r="D55" s="60">
        <v>2561</v>
      </c>
      <c r="E55" s="98"/>
      <c r="F55" s="60">
        <v>2560</v>
      </c>
      <c r="G55" s="54"/>
      <c r="H55" s="60">
        <v>2561</v>
      </c>
      <c r="I55" s="98"/>
      <c r="J55" s="60">
        <v>2560</v>
      </c>
    </row>
    <row r="56" spans="1:10" ht="5.25" customHeight="1">
      <c r="A56" s="6"/>
      <c r="B56" s="6"/>
      <c r="C56" s="95"/>
      <c r="D56" s="95"/>
      <c r="E56" s="95"/>
      <c r="F56" s="95"/>
      <c r="G56" s="95"/>
      <c r="H56" s="95"/>
      <c r="I56" s="95"/>
      <c r="J56" s="95"/>
    </row>
    <row r="57" spans="1:21" ht="21.75">
      <c r="A57" s="99" t="s">
        <v>62</v>
      </c>
      <c r="D57" s="16">
        <f>D44</f>
        <v>21424679</v>
      </c>
      <c r="E57" s="4"/>
      <c r="F57" s="16">
        <f>F44</f>
        <v>17898306</v>
      </c>
      <c r="G57" s="4"/>
      <c r="H57" s="16">
        <f>H44</f>
        <v>13896707</v>
      </c>
      <c r="I57" s="4"/>
      <c r="J57" s="16">
        <f>J44</f>
        <v>11615164</v>
      </c>
      <c r="K57" s="176"/>
      <c r="L57" s="190"/>
      <c r="Q57" s="3"/>
      <c r="U57" s="3"/>
    </row>
    <row r="58" spans="11:21" ht="6" customHeight="1">
      <c r="K58" s="176"/>
      <c r="L58" s="190"/>
      <c r="Q58" s="3"/>
      <c r="U58" s="3"/>
    </row>
    <row r="59" spans="1:21" ht="21.75">
      <c r="A59" s="99" t="s">
        <v>113</v>
      </c>
      <c r="K59" s="176"/>
      <c r="L59" s="190"/>
      <c r="Q59" s="3"/>
      <c r="U59" s="3"/>
    </row>
    <row r="60" spans="1:21" ht="21.75">
      <c r="A60" s="118" t="s">
        <v>198</v>
      </c>
      <c r="K60" s="176"/>
      <c r="L60" s="190"/>
      <c r="Q60" s="3"/>
      <c r="U60" s="3"/>
    </row>
    <row r="61" spans="1:21" ht="21.75">
      <c r="A61" s="118" t="s">
        <v>199</v>
      </c>
      <c r="K61" s="175"/>
      <c r="L61" s="190"/>
      <c r="M61" s="190"/>
      <c r="N61" s="190"/>
      <c r="O61" s="190"/>
      <c r="Q61" s="3"/>
      <c r="U61" s="3"/>
    </row>
    <row r="62" spans="1:21" ht="21">
      <c r="A62" s="42" t="s">
        <v>263</v>
      </c>
      <c r="D62" s="36"/>
      <c r="F62" s="36"/>
      <c r="H62" s="191"/>
      <c r="J62" s="191"/>
      <c r="K62" s="176"/>
      <c r="L62" s="190"/>
      <c r="Q62" s="3"/>
      <c r="U62" s="3"/>
    </row>
    <row r="63" spans="1:21" ht="21">
      <c r="A63" s="42" t="s">
        <v>200</v>
      </c>
      <c r="B63" s="2">
        <v>10</v>
      </c>
      <c r="D63" s="36">
        <v>-1094821</v>
      </c>
      <c r="F63" s="36">
        <v>699469</v>
      </c>
      <c r="H63" s="191">
        <v>0</v>
      </c>
      <c r="J63" s="191">
        <v>0</v>
      </c>
      <c r="K63" s="175"/>
      <c r="L63" s="190"/>
      <c r="M63" s="190"/>
      <c r="N63" s="190"/>
      <c r="O63" s="190"/>
      <c r="Q63" s="3"/>
      <c r="U63" s="3"/>
    </row>
    <row r="64" spans="1:21" ht="21">
      <c r="A64" s="42" t="s">
        <v>289</v>
      </c>
      <c r="D64" s="36"/>
      <c r="F64" s="36"/>
      <c r="H64" s="191"/>
      <c r="J64" s="191"/>
      <c r="K64" s="175"/>
      <c r="L64" s="190"/>
      <c r="M64" s="190"/>
      <c r="N64" s="190"/>
      <c r="O64" s="190"/>
      <c r="Q64" s="3"/>
      <c r="U64" s="3"/>
    </row>
    <row r="65" spans="1:21" ht="21">
      <c r="A65" s="42" t="s">
        <v>290</v>
      </c>
      <c r="B65" s="2">
        <v>10</v>
      </c>
      <c r="D65" s="36">
        <v>-441729</v>
      </c>
      <c r="F65" s="191">
        <v>0</v>
      </c>
      <c r="H65" s="191">
        <v>0</v>
      </c>
      <c r="J65" s="191">
        <v>0</v>
      </c>
      <c r="K65" s="175"/>
      <c r="L65" s="190"/>
      <c r="M65" s="190"/>
      <c r="N65" s="190"/>
      <c r="O65" s="190"/>
      <c r="Q65" s="3"/>
      <c r="U65" s="3"/>
    </row>
    <row r="66" spans="1:21" ht="21">
      <c r="A66" s="42" t="s">
        <v>201</v>
      </c>
      <c r="D66" s="36"/>
      <c r="F66" s="36"/>
      <c r="H66" s="191"/>
      <c r="J66" s="191"/>
      <c r="K66" s="176"/>
      <c r="L66" s="190"/>
      <c r="Q66" s="3"/>
      <c r="U66" s="3"/>
    </row>
    <row r="67" spans="1:21" ht="21">
      <c r="A67" s="107" t="s">
        <v>202</v>
      </c>
      <c r="D67" s="8">
        <v>-13445931</v>
      </c>
      <c r="F67" s="8">
        <v>-10946096</v>
      </c>
      <c r="H67" s="191">
        <v>0</v>
      </c>
      <c r="J67" s="191">
        <v>0</v>
      </c>
      <c r="K67" s="176"/>
      <c r="L67" s="190"/>
      <c r="Q67" s="3"/>
      <c r="U67" s="3"/>
    </row>
    <row r="68" spans="1:21" ht="21">
      <c r="A68" s="107" t="s">
        <v>295</v>
      </c>
      <c r="D68" s="8"/>
      <c r="F68" s="8"/>
      <c r="H68" s="191"/>
      <c r="J68" s="191"/>
      <c r="K68" s="176"/>
      <c r="L68" s="190"/>
      <c r="Q68" s="3"/>
      <c r="U68" s="3"/>
    </row>
    <row r="69" spans="1:21" ht="21">
      <c r="A69" s="107" t="s">
        <v>294</v>
      </c>
      <c r="F69" s="8"/>
      <c r="H69" s="191"/>
      <c r="J69" s="191"/>
      <c r="K69" s="176"/>
      <c r="L69" s="190"/>
      <c r="Q69" s="3"/>
      <c r="U69" s="3"/>
    </row>
    <row r="70" spans="1:21" ht="21">
      <c r="A70" s="107" t="s">
        <v>293</v>
      </c>
      <c r="D70" s="8">
        <v>-3650</v>
      </c>
      <c r="F70" s="191">
        <v>0</v>
      </c>
      <c r="H70" s="191">
        <v>0</v>
      </c>
      <c r="J70" s="191">
        <v>0</v>
      </c>
      <c r="K70" s="176"/>
      <c r="L70" s="190"/>
      <c r="Q70" s="3"/>
      <c r="U70" s="3"/>
    </row>
    <row r="71" spans="1:21" ht="21">
      <c r="A71" s="42" t="s">
        <v>203</v>
      </c>
      <c r="D71" s="36"/>
      <c r="F71" s="36"/>
      <c r="H71" s="191"/>
      <c r="J71" s="191"/>
      <c r="K71" s="175"/>
      <c r="L71" s="190"/>
      <c r="M71" s="190"/>
      <c r="N71" s="190"/>
      <c r="O71" s="190"/>
      <c r="Q71" s="3"/>
      <c r="U71" s="3"/>
    </row>
    <row r="72" spans="1:21" ht="21">
      <c r="A72" s="42" t="s">
        <v>199</v>
      </c>
      <c r="B72" s="2">
        <v>36</v>
      </c>
      <c r="D72" s="192">
        <v>346041</v>
      </c>
      <c r="F72" s="192">
        <v>396846</v>
      </c>
      <c r="H72" s="153">
        <v>0</v>
      </c>
      <c r="J72" s="153">
        <v>0</v>
      </c>
      <c r="K72" s="175"/>
      <c r="L72" s="190"/>
      <c r="M72" s="190"/>
      <c r="N72" s="190"/>
      <c r="O72" s="190"/>
      <c r="Q72" s="3"/>
      <c r="U72" s="3"/>
    </row>
    <row r="73" spans="1:21" ht="21.75">
      <c r="A73" s="99" t="s">
        <v>204</v>
      </c>
      <c r="D73" s="193"/>
      <c r="E73" s="62"/>
      <c r="F73" s="193"/>
      <c r="G73" s="62"/>
      <c r="H73" s="172"/>
      <c r="I73" s="62"/>
      <c r="J73" s="172"/>
      <c r="K73" s="175"/>
      <c r="L73" s="190"/>
      <c r="M73" s="190"/>
      <c r="N73" s="190"/>
      <c r="O73" s="190"/>
      <c r="Q73" s="3"/>
      <c r="U73" s="3"/>
    </row>
    <row r="74" spans="1:21" ht="21.75">
      <c r="A74" s="99" t="s">
        <v>205</v>
      </c>
      <c r="D74" s="194">
        <f>SUM(D62:D72)</f>
        <v>-14640090</v>
      </c>
      <c r="E74" s="62"/>
      <c r="F74" s="194">
        <f>SUM(F62:F72)</f>
        <v>-9849781</v>
      </c>
      <c r="G74" s="62"/>
      <c r="H74" s="158">
        <v>0</v>
      </c>
      <c r="I74" s="62"/>
      <c r="J74" s="158">
        <v>0</v>
      </c>
      <c r="K74" s="175"/>
      <c r="L74" s="190"/>
      <c r="M74" s="190"/>
      <c r="N74" s="190"/>
      <c r="O74" s="190"/>
      <c r="Q74" s="3"/>
      <c r="U74" s="3"/>
    </row>
    <row r="75" spans="1:21" ht="9.75" customHeight="1">
      <c r="A75" s="99"/>
      <c r="D75" s="193"/>
      <c r="E75" s="62"/>
      <c r="F75" s="193"/>
      <c r="G75" s="62"/>
      <c r="H75" s="160"/>
      <c r="I75" s="62"/>
      <c r="J75" s="160"/>
      <c r="K75" s="175"/>
      <c r="L75" s="190"/>
      <c r="M75" s="190"/>
      <c r="N75" s="190"/>
      <c r="O75" s="190"/>
      <c r="Q75" s="3"/>
      <c r="U75" s="3"/>
    </row>
    <row r="76" spans="1:21" ht="21.75">
      <c r="A76" s="118" t="s">
        <v>206</v>
      </c>
      <c r="K76" s="175"/>
      <c r="L76" s="190"/>
      <c r="M76" s="190"/>
      <c r="N76" s="190"/>
      <c r="O76" s="190"/>
      <c r="Q76" s="3"/>
      <c r="U76" s="3"/>
    </row>
    <row r="77" spans="1:21" ht="21.75">
      <c r="A77" s="118" t="s">
        <v>199</v>
      </c>
      <c r="K77" s="175"/>
      <c r="L77" s="190"/>
      <c r="M77" s="190"/>
      <c r="N77" s="190"/>
      <c r="O77" s="190"/>
      <c r="Q77" s="3"/>
      <c r="U77" s="3"/>
    </row>
    <row r="78" spans="1:21" ht="21">
      <c r="A78" s="42" t="s">
        <v>184</v>
      </c>
      <c r="B78" s="2">
        <v>17</v>
      </c>
      <c r="D78" s="191">
        <v>0</v>
      </c>
      <c r="F78" s="13">
        <v>109484</v>
      </c>
      <c r="H78" s="191">
        <v>0</v>
      </c>
      <c r="J78" s="191">
        <v>0</v>
      </c>
      <c r="K78" s="175"/>
      <c r="L78" s="190"/>
      <c r="M78" s="190"/>
      <c r="N78" s="190"/>
      <c r="O78" s="190"/>
      <c r="Q78" s="3"/>
      <c r="U78" s="3"/>
    </row>
    <row r="79" spans="1:21" ht="21">
      <c r="A79" s="42" t="s">
        <v>316</v>
      </c>
      <c r="K79" s="175"/>
      <c r="L79" s="190"/>
      <c r="M79" s="190"/>
      <c r="N79" s="190"/>
      <c r="O79" s="190"/>
      <c r="Q79" s="3"/>
      <c r="U79" s="3"/>
    </row>
    <row r="80" spans="1:21" ht="21">
      <c r="A80" s="42" t="s">
        <v>315</v>
      </c>
      <c r="D80" s="13">
        <v>-63001</v>
      </c>
      <c r="F80" s="13">
        <v>-51070</v>
      </c>
      <c r="H80" s="191">
        <v>0</v>
      </c>
      <c r="J80" s="191">
        <v>0</v>
      </c>
      <c r="K80" s="176"/>
      <c r="L80" s="190"/>
      <c r="Q80" s="3"/>
      <c r="U80" s="3"/>
    </row>
    <row r="81" spans="1:21" ht="21">
      <c r="A81" s="42" t="s">
        <v>207</v>
      </c>
      <c r="D81" s="13"/>
      <c r="F81" s="13"/>
      <c r="K81" s="176"/>
      <c r="L81" s="190"/>
      <c r="Q81" s="3"/>
      <c r="U81" s="3"/>
    </row>
    <row r="82" spans="1:21" ht="21">
      <c r="A82" s="42" t="s">
        <v>199</v>
      </c>
      <c r="B82" s="2">
        <v>36</v>
      </c>
      <c r="D82" s="14">
        <v>-9244</v>
      </c>
      <c r="F82" s="14">
        <v>-1908</v>
      </c>
      <c r="H82" s="153">
        <v>0</v>
      </c>
      <c r="I82" s="68"/>
      <c r="J82" s="153">
        <v>0</v>
      </c>
      <c r="K82" s="176"/>
      <c r="L82" s="190"/>
      <c r="Q82" s="3"/>
      <c r="U82" s="3"/>
    </row>
    <row r="83" spans="1:21" ht="21.75">
      <c r="A83" s="99" t="s">
        <v>208</v>
      </c>
      <c r="D83" s="195"/>
      <c r="E83" s="56"/>
      <c r="F83" s="195"/>
      <c r="G83" s="56"/>
      <c r="H83" s="119"/>
      <c r="I83" s="56"/>
      <c r="J83" s="119"/>
      <c r="K83" s="176"/>
      <c r="L83" s="190"/>
      <c r="Q83" s="3"/>
      <c r="U83" s="3"/>
    </row>
    <row r="84" spans="1:21" ht="21.75">
      <c r="A84" s="99" t="s">
        <v>205</v>
      </c>
      <c r="D84" s="194">
        <f>SUM(D78:D82)</f>
        <v>-72245</v>
      </c>
      <c r="E84" s="4"/>
      <c r="F84" s="194">
        <f>SUM(F78:F82)</f>
        <v>56506</v>
      </c>
      <c r="G84" s="4"/>
      <c r="H84" s="158">
        <v>0</v>
      </c>
      <c r="I84" s="4"/>
      <c r="J84" s="158">
        <v>0</v>
      </c>
      <c r="K84" s="176"/>
      <c r="L84" s="190"/>
      <c r="Q84" s="3"/>
      <c r="U84" s="3"/>
    </row>
    <row r="85" spans="1:21" ht="21.75">
      <c r="A85" s="99" t="s">
        <v>211</v>
      </c>
      <c r="K85" s="175"/>
      <c r="L85" s="190"/>
      <c r="M85" s="190"/>
      <c r="N85" s="190"/>
      <c r="O85" s="190"/>
      <c r="Q85" s="3"/>
      <c r="U85" s="3"/>
    </row>
    <row r="86" spans="1:21" ht="21.75">
      <c r="A86" s="196" t="s">
        <v>209</v>
      </c>
      <c r="D86" s="158">
        <f>D74+D84</f>
        <v>-14712335</v>
      </c>
      <c r="E86" s="160"/>
      <c r="F86" s="158">
        <f>F74+F84</f>
        <v>-9793275</v>
      </c>
      <c r="G86" s="10"/>
      <c r="H86" s="158">
        <f>H74+H84</f>
        <v>0</v>
      </c>
      <c r="J86" s="158">
        <f>J73+J84</f>
        <v>0</v>
      </c>
      <c r="K86" s="175"/>
      <c r="L86" s="190"/>
      <c r="M86" s="190"/>
      <c r="N86" s="190"/>
      <c r="O86" s="190"/>
      <c r="Q86" s="3"/>
      <c r="U86" s="3"/>
    </row>
    <row r="87" spans="1:21" ht="22.5" thickBot="1">
      <c r="A87" s="99" t="s">
        <v>190</v>
      </c>
      <c r="D87" s="197">
        <f>D57+D86</f>
        <v>6712344</v>
      </c>
      <c r="E87" s="9"/>
      <c r="F87" s="197">
        <f>F57+F86</f>
        <v>8105031</v>
      </c>
      <c r="G87" s="9"/>
      <c r="H87" s="197">
        <f>H57+H86</f>
        <v>13896707</v>
      </c>
      <c r="I87" s="9"/>
      <c r="J87" s="197">
        <f>J57+J86</f>
        <v>11615164</v>
      </c>
      <c r="K87" s="175"/>
      <c r="L87" s="190"/>
      <c r="M87" s="190"/>
      <c r="N87" s="190"/>
      <c r="O87" s="190"/>
      <c r="Q87" s="3"/>
      <c r="U87" s="3"/>
    </row>
    <row r="88" spans="1:21" ht="10.5" customHeight="1" thickTop="1">
      <c r="A88" s="99"/>
      <c r="D88" s="198"/>
      <c r="E88" s="9"/>
      <c r="F88" s="198"/>
      <c r="G88" s="9"/>
      <c r="H88" s="198"/>
      <c r="I88" s="9"/>
      <c r="J88" s="198"/>
      <c r="K88" s="175"/>
      <c r="L88" s="190"/>
      <c r="M88" s="190"/>
      <c r="N88" s="190"/>
      <c r="O88" s="190"/>
      <c r="Q88" s="3"/>
      <c r="U88" s="3"/>
    </row>
    <row r="89" spans="1:10" ht="19.5" customHeight="1">
      <c r="A89" s="93" t="s">
        <v>41</v>
      </c>
      <c r="B89" s="94"/>
      <c r="C89" s="95"/>
      <c r="D89" s="95"/>
      <c r="E89" s="95"/>
      <c r="F89" s="95"/>
      <c r="G89" s="95"/>
      <c r="H89" s="102"/>
      <c r="I89" s="102"/>
      <c r="J89" s="102"/>
    </row>
    <row r="90" spans="1:10" ht="19.5" customHeight="1">
      <c r="A90" s="93" t="s">
        <v>112</v>
      </c>
      <c r="B90" s="94"/>
      <c r="C90" s="95"/>
      <c r="D90" s="95"/>
      <c r="E90" s="95"/>
      <c r="F90" s="95"/>
      <c r="G90" s="95"/>
      <c r="H90" s="239"/>
      <c r="I90" s="239"/>
      <c r="J90" s="239"/>
    </row>
    <row r="91" spans="1:10" ht="19.5" customHeight="1">
      <c r="A91" s="6"/>
      <c r="B91" s="6"/>
      <c r="C91" s="95"/>
      <c r="D91" s="95"/>
      <c r="E91" s="95"/>
      <c r="F91" s="95"/>
      <c r="G91" s="95"/>
      <c r="H91" s="95"/>
      <c r="I91" s="95"/>
      <c r="J91" s="53" t="s">
        <v>87</v>
      </c>
    </row>
    <row r="92" spans="1:10" ht="22.5" customHeight="1">
      <c r="A92" s="6"/>
      <c r="B92" s="19"/>
      <c r="C92" s="19"/>
      <c r="D92" s="238" t="s">
        <v>42</v>
      </c>
      <c r="E92" s="238"/>
      <c r="F92" s="238"/>
      <c r="G92" s="97"/>
      <c r="H92" s="238" t="s">
        <v>38</v>
      </c>
      <c r="I92" s="238"/>
      <c r="J92" s="238"/>
    </row>
    <row r="93" spans="1:10" ht="26.25" customHeight="1">
      <c r="A93" s="93"/>
      <c r="B93" s="19"/>
      <c r="C93" s="19"/>
      <c r="D93" s="240" t="s">
        <v>169</v>
      </c>
      <c r="E93" s="241"/>
      <c r="F93" s="241"/>
      <c r="G93" s="114"/>
      <c r="H93" s="240" t="s">
        <v>169</v>
      </c>
      <c r="I93" s="241"/>
      <c r="J93" s="241"/>
    </row>
    <row r="94" spans="1:10" ht="19.5" customHeight="1">
      <c r="A94" s="6"/>
      <c r="B94" s="19"/>
      <c r="C94" s="19"/>
      <c r="D94" s="242" t="s">
        <v>132</v>
      </c>
      <c r="E94" s="243"/>
      <c r="F94" s="243"/>
      <c r="G94" s="109"/>
      <c r="H94" s="242" t="s">
        <v>132</v>
      </c>
      <c r="I94" s="243"/>
      <c r="J94" s="243"/>
    </row>
    <row r="95" spans="1:10" ht="19.5" customHeight="1">
      <c r="A95" s="6"/>
      <c r="B95" s="19"/>
      <c r="C95" s="98"/>
      <c r="D95" s="60">
        <v>2561</v>
      </c>
      <c r="E95" s="98"/>
      <c r="F95" s="60">
        <v>2560</v>
      </c>
      <c r="G95" s="54"/>
      <c r="H95" s="60">
        <v>2561</v>
      </c>
      <c r="I95" s="98"/>
      <c r="J95" s="60">
        <v>2560</v>
      </c>
    </row>
    <row r="96" spans="1:10" ht="5.25" customHeight="1">
      <c r="A96" s="6"/>
      <c r="B96" s="6"/>
      <c r="C96" s="95"/>
      <c r="D96" s="95"/>
      <c r="E96" s="95"/>
      <c r="F96" s="95"/>
      <c r="G96" s="95"/>
      <c r="H96" s="95"/>
      <c r="I96" s="95"/>
      <c r="J96" s="95"/>
    </row>
    <row r="97" spans="1:21" ht="21.75">
      <c r="A97" s="99" t="s">
        <v>274</v>
      </c>
      <c r="K97" s="176"/>
      <c r="L97" s="190"/>
      <c r="Q97" s="3"/>
      <c r="U97" s="3"/>
    </row>
    <row r="98" spans="1:21" ht="21">
      <c r="A98" s="42" t="s">
        <v>115</v>
      </c>
      <c r="D98" s="20">
        <v>3123582</v>
      </c>
      <c r="F98" s="20">
        <v>7225082</v>
      </c>
      <c r="H98" s="20">
        <f>H87</f>
        <v>13896707</v>
      </c>
      <c r="J98" s="20">
        <f>J87</f>
        <v>11615164</v>
      </c>
      <c r="K98" s="176"/>
      <c r="L98" s="190"/>
      <c r="Q98" s="3"/>
      <c r="U98" s="3"/>
    </row>
    <row r="99" spans="1:21" ht="21">
      <c r="A99" s="42" t="s">
        <v>210</v>
      </c>
      <c r="D99" s="153">
        <v>3588762</v>
      </c>
      <c r="F99" s="153">
        <v>879949</v>
      </c>
      <c r="H99" s="162">
        <v>0</v>
      </c>
      <c r="J99" s="162" t="s">
        <v>104</v>
      </c>
      <c r="K99" s="176"/>
      <c r="L99" s="190"/>
      <c r="Q99" s="3"/>
      <c r="U99" s="3"/>
    </row>
    <row r="100" spans="1:21" ht="22.5" thickBot="1">
      <c r="A100" s="99" t="s">
        <v>116</v>
      </c>
      <c r="D100" s="199">
        <f>SUM(D98:D99)</f>
        <v>6712344</v>
      </c>
      <c r="E100" s="4"/>
      <c r="F100" s="199">
        <f>SUM(F98:F99)</f>
        <v>8105031</v>
      </c>
      <c r="G100" s="4"/>
      <c r="H100" s="199">
        <f>SUM(H98:H99)</f>
        <v>13896707</v>
      </c>
      <c r="I100" s="4"/>
      <c r="J100" s="199">
        <f>SUM(J98:J99)</f>
        <v>11615164</v>
      </c>
      <c r="K100" s="175"/>
      <c r="L100" s="190"/>
      <c r="Q100" s="3"/>
      <c r="U100" s="3"/>
    </row>
    <row r="101" spans="6:8" ht="22.5" customHeight="1" thickTop="1">
      <c r="F101" s="20"/>
      <c r="H101" s="147"/>
    </row>
    <row r="102" spans="4:8" ht="22.5" customHeight="1">
      <c r="D102" s="20"/>
      <c r="H102" s="147"/>
    </row>
    <row r="103" spans="1:10" ht="22.5" customHeight="1">
      <c r="A103" s="99"/>
      <c r="B103" s="12"/>
      <c r="C103" s="4"/>
      <c r="D103" s="10"/>
      <c r="E103" s="9"/>
      <c r="F103" s="10"/>
      <c r="G103" s="9"/>
      <c r="H103" s="10"/>
      <c r="I103" s="9"/>
      <c r="J103" s="10"/>
    </row>
  </sheetData>
  <sheetProtection/>
  <mergeCells count="30">
    <mergeCell ref="A17:B17"/>
    <mergeCell ref="A27:B27"/>
    <mergeCell ref="D36:F36"/>
    <mergeCell ref="H36:J36"/>
    <mergeCell ref="H1:J1"/>
    <mergeCell ref="H2:J2"/>
    <mergeCell ref="D4:F4"/>
    <mergeCell ref="H4:J4"/>
    <mergeCell ref="D5:F5"/>
    <mergeCell ref="H5:J5"/>
    <mergeCell ref="D37:F37"/>
    <mergeCell ref="H37:J37"/>
    <mergeCell ref="D38:F38"/>
    <mergeCell ref="H38:J38"/>
    <mergeCell ref="H50:J50"/>
    <mergeCell ref="D6:F6"/>
    <mergeCell ref="H6:J6"/>
    <mergeCell ref="D52:F52"/>
    <mergeCell ref="H52:J52"/>
    <mergeCell ref="D53:F53"/>
    <mergeCell ref="H53:J53"/>
    <mergeCell ref="D54:F54"/>
    <mergeCell ref="H54:J54"/>
    <mergeCell ref="H90:J90"/>
    <mergeCell ref="D92:F92"/>
    <mergeCell ref="H92:J92"/>
    <mergeCell ref="D93:F93"/>
    <mergeCell ref="H93:J93"/>
    <mergeCell ref="D94:F94"/>
    <mergeCell ref="H94:J94"/>
  </mergeCells>
  <printOptions/>
  <pageMargins left="0.7" right="0.7" top="0.48" bottom="0.5" header="0.5" footer="0.5"/>
  <pageSetup firstPageNumber="11" useFirstPageNumber="1" fitToHeight="4" horizontalDpi="600" verticalDpi="600" orientation="portrait" paperSize="9" scale="88" r:id="rId1"/>
  <headerFooter alignWithMargins="0">
    <oddFooter>&amp;L
หมายเหตุประกอบงบการเงินเป็นส่วนหนึ่งของงบการเงินนี้
&amp;C&amp;14&amp;P</oddFooter>
  </headerFooter>
  <rowBreaks count="3" manualBreakCount="3">
    <brk id="32" max="9" man="1"/>
    <brk id="48" max="9" man="1"/>
    <brk id="8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21" customHeight="1"/>
  <cols>
    <col min="1" max="1" width="68.140625" style="49" customWidth="1"/>
    <col min="2" max="2" width="10.00390625" style="49" customWidth="1"/>
    <col min="3" max="3" width="11.8515625" style="49" customWidth="1"/>
    <col min="4" max="4" width="1.1484375" style="49" customWidth="1"/>
    <col min="5" max="5" width="11.8515625" style="49" customWidth="1"/>
    <col min="6" max="6" width="1.1484375" style="49" customWidth="1"/>
    <col min="7" max="7" width="12.140625" style="49" customWidth="1"/>
    <col min="8" max="8" width="1.1484375" style="49" customWidth="1"/>
    <col min="9" max="9" width="12.140625" style="49" customWidth="1"/>
    <col min="10" max="10" width="1.1484375" style="49" customWidth="1"/>
    <col min="11" max="11" width="13.7109375" style="49" customWidth="1"/>
    <col min="12" max="12" width="1.1484375" style="49" customWidth="1"/>
    <col min="13" max="13" width="15.7109375" style="49" customWidth="1"/>
    <col min="14" max="14" width="1.1484375" style="49" customWidth="1"/>
    <col min="15" max="15" width="11.8515625" style="49" customWidth="1"/>
    <col min="16" max="16" width="1.1484375" style="49" customWidth="1"/>
    <col min="17" max="17" width="11.8515625" style="49" customWidth="1"/>
    <col min="18" max="18" width="1.1484375" style="49" customWidth="1"/>
    <col min="19" max="19" width="11.8515625" style="49" customWidth="1"/>
    <col min="20" max="20" width="1.1484375" style="49" customWidth="1"/>
    <col min="21" max="21" width="20.140625" style="49" bestFit="1" customWidth="1"/>
    <col min="22" max="22" width="1.1484375" style="49" customWidth="1"/>
    <col min="23" max="23" width="14.140625" style="49" bestFit="1" customWidth="1"/>
    <col min="24" max="24" width="1.1484375" style="49" customWidth="1"/>
    <col min="25" max="25" width="13.7109375" style="49" customWidth="1"/>
    <col min="26" max="26" width="1.1484375" style="49" customWidth="1"/>
    <col min="27" max="27" width="13.00390625" style="49" customWidth="1"/>
    <col min="28" max="28" width="1.1484375" style="49" customWidth="1"/>
    <col min="29" max="29" width="11.7109375" style="49" customWidth="1"/>
    <col min="30" max="30" width="1.421875" style="49" customWidth="1"/>
    <col min="31" max="31" width="14.57421875" style="49" bestFit="1" customWidth="1"/>
    <col min="32" max="32" width="1.1484375" style="49" customWidth="1"/>
    <col min="33" max="33" width="12.140625" style="49" customWidth="1"/>
    <col min="34" max="34" width="1.1484375" style="49" customWidth="1"/>
    <col min="35" max="36" width="12.140625" style="49" customWidth="1"/>
    <col min="37" max="37" width="9.140625" style="49" bestFit="1" customWidth="1"/>
    <col min="38" max="16384" width="9.00390625" style="49" customWidth="1"/>
  </cols>
  <sheetData>
    <row r="1" spans="1:34" ht="21" customHeight="1">
      <c r="A1" s="46" t="s">
        <v>41</v>
      </c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7"/>
      <c r="T1" s="48"/>
      <c r="U1" s="47"/>
      <c r="V1" s="48"/>
      <c r="W1" s="47"/>
      <c r="X1" s="47"/>
      <c r="Y1" s="47"/>
      <c r="Z1" s="47"/>
      <c r="AA1" s="47"/>
      <c r="AB1" s="47"/>
      <c r="AC1" s="47"/>
      <c r="AD1" s="47"/>
      <c r="AE1" s="48"/>
      <c r="AF1" s="48"/>
      <c r="AG1" s="47"/>
      <c r="AH1" s="48"/>
    </row>
    <row r="2" spans="1:34" ht="24">
      <c r="A2" s="46" t="s">
        <v>95</v>
      </c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T2" s="48"/>
      <c r="U2" s="47"/>
      <c r="V2" s="48"/>
      <c r="W2" s="47"/>
      <c r="X2" s="47"/>
      <c r="Y2" s="47"/>
      <c r="Z2" s="47"/>
      <c r="AA2" s="47"/>
      <c r="AB2" s="47"/>
      <c r="AC2" s="47"/>
      <c r="AD2" s="47"/>
      <c r="AE2" s="48"/>
      <c r="AF2" s="48"/>
      <c r="AG2" s="47"/>
      <c r="AH2" s="48"/>
    </row>
    <row r="3" spans="1:35" ht="21" customHeight="1">
      <c r="A3" s="46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53" t="s">
        <v>87</v>
      </c>
    </row>
    <row r="4" spans="1:35" ht="22.5">
      <c r="A4" s="46"/>
      <c r="B4" s="46"/>
      <c r="C4" s="246" t="s">
        <v>42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ht="21.75">
      <c r="A5" s="142"/>
      <c r="B5" s="142"/>
      <c r="C5" s="143"/>
      <c r="D5" s="143"/>
      <c r="E5" s="143"/>
      <c r="F5" s="143"/>
      <c r="G5" s="143"/>
      <c r="H5" s="143"/>
      <c r="I5" s="143"/>
      <c r="J5" s="143"/>
      <c r="K5" s="55" t="s">
        <v>163</v>
      </c>
      <c r="L5" s="143"/>
      <c r="M5" s="104"/>
      <c r="N5" s="143"/>
      <c r="O5" s="143"/>
      <c r="P5" s="143"/>
      <c r="Q5" s="62"/>
      <c r="R5" s="143"/>
      <c r="S5" s="245" t="s">
        <v>94</v>
      </c>
      <c r="T5" s="245"/>
      <c r="U5" s="245"/>
      <c r="V5" s="245"/>
      <c r="W5" s="245"/>
      <c r="X5" s="245"/>
      <c r="Y5" s="245"/>
      <c r="Z5" s="143"/>
      <c r="AA5" s="143"/>
      <c r="AB5" s="143"/>
      <c r="AC5" s="143"/>
      <c r="AD5" s="143"/>
      <c r="AE5" s="143"/>
      <c r="AF5" s="143"/>
      <c r="AG5" s="143"/>
      <c r="AH5" s="143"/>
      <c r="AI5" s="143"/>
    </row>
    <row r="6" spans="1:35" ht="21">
      <c r="A6" s="144"/>
      <c r="B6" s="144"/>
      <c r="C6" s="54"/>
      <c r="D6" s="3"/>
      <c r="E6" s="3"/>
      <c r="F6" s="3"/>
      <c r="G6" s="55"/>
      <c r="H6" s="55"/>
      <c r="I6" s="55"/>
      <c r="J6" s="55"/>
      <c r="K6" s="55" t="s">
        <v>36</v>
      </c>
      <c r="L6" s="55"/>
      <c r="M6" s="104" t="s">
        <v>37</v>
      </c>
      <c r="N6" s="55"/>
      <c r="O6" s="55"/>
      <c r="P6" s="55"/>
      <c r="Q6" s="55"/>
      <c r="R6" s="55"/>
      <c r="S6" s="22"/>
      <c r="T6" s="55"/>
      <c r="U6" s="55" t="s">
        <v>36</v>
      </c>
      <c r="V6" s="55"/>
      <c r="W6" s="55" t="s">
        <v>212</v>
      </c>
      <c r="X6" s="55"/>
      <c r="Y6" s="54" t="s">
        <v>96</v>
      </c>
      <c r="Z6" s="56"/>
      <c r="AA6" s="21"/>
      <c r="AB6" s="56"/>
      <c r="AC6" s="21"/>
      <c r="AD6" s="56"/>
      <c r="AE6" s="21"/>
      <c r="AF6" s="55"/>
      <c r="AG6" s="55"/>
      <c r="AH6" s="22"/>
      <c r="AI6" s="20"/>
    </row>
    <row r="7" spans="1:35" ht="21" customHeight="1">
      <c r="A7" s="144"/>
      <c r="B7" s="144"/>
      <c r="C7" s="54" t="s">
        <v>17</v>
      </c>
      <c r="D7" s="3"/>
      <c r="E7" s="3"/>
      <c r="F7" s="3"/>
      <c r="G7" s="55"/>
      <c r="H7" s="55"/>
      <c r="I7" s="55"/>
      <c r="J7" s="55"/>
      <c r="K7" s="55" t="s">
        <v>98</v>
      </c>
      <c r="L7" s="55"/>
      <c r="M7" s="104" t="s">
        <v>120</v>
      </c>
      <c r="N7" s="55"/>
      <c r="O7" s="55"/>
      <c r="P7" s="55"/>
      <c r="Q7" s="1" t="s">
        <v>47</v>
      </c>
      <c r="R7" s="55"/>
      <c r="S7" s="22" t="s">
        <v>69</v>
      </c>
      <c r="T7" s="55"/>
      <c r="U7" s="22" t="s">
        <v>70</v>
      </c>
      <c r="V7" s="55"/>
      <c r="W7" s="55" t="s">
        <v>213</v>
      </c>
      <c r="X7" s="55"/>
      <c r="Y7" s="54" t="s">
        <v>97</v>
      </c>
      <c r="Z7" s="56"/>
      <c r="AA7" s="114"/>
      <c r="AB7" s="114"/>
      <c r="AC7" s="114" t="s">
        <v>226</v>
      </c>
      <c r="AD7" s="56"/>
      <c r="AE7" s="21" t="s">
        <v>60</v>
      </c>
      <c r="AF7" s="55"/>
      <c r="AG7" s="55" t="s">
        <v>98</v>
      </c>
      <c r="AH7" s="22"/>
      <c r="AI7" s="20"/>
    </row>
    <row r="8" spans="1:35" ht="21">
      <c r="A8" s="144"/>
      <c r="B8" s="144"/>
      <c r="C8" s="57" t="s">
        <v>53</v>
      </c>
      <c r="D8" s="55"/>
      <c r="E8" s="55" t="s">
        <v>63</v>
      </c>
      <c r="F8" s="55"/>
      <c r="G8" s="55" t="s">
        <v>24</v>
      </c>
      <c r="H8" s="55"/>
      <c r="I8" s="55"/>
      <c r="J8" s="55"/>
      <c r="K8" s="55" t="s">
        <v>164</v>
      </c>
      <c r="L8" s="55"/>
      <c r="M8" s="55" t="s">
        <v>121</v>
      </c>
      <c r="N8" s="55"/>
      <c r="O8" s="55" t="s">
        <v>71</v>
      </c>
      <c r="P8" s="55"/>
      <c r="Q8" s="55" t="s">
        <v>31</v>
      </c>
      <c r="R8" s="55"/>
      <c r="S8" s="22" t="s">
        <v>50</v>
      </c>
      <c r="T8" s="55"/>
      <c r="U8" s="210" t="s">
        <v>264</v>
      </c>
      <c r="V8" s="55"/>
      <c r="W8" s="55" t="s">
        <v>214</v>
      </c>
      <c r="X8" s="55"/>
      <c r="Y8" s="55" t="s">
        <v>99</v>
      </c>
      <c r="Z8" s="55"/>
      <c r="AA8" s="55"/>
      <c r="AB8" s="55"/>
      <c r="AC8" s="55" t="s">
        <v>227</v>
      </c>
      <c r="AD8" s="55"/>
      <c r="AE8" s="22" t="s">
        <v>25</v>
      </c>
      <c r="AF8" s="55"/>
      <c r="AG8" s="55" t="s">
        <v>100</v>
      </c>
      <c r="AH8" s="22"/>
      <c r="AI8" s="55" t="s">
        <v>60</v>
      </c>
    </row>
    <row r="9" spans="1:35" ht="21" customHeight="1">
      <c r="A9" s="145"/>
      <c r="B9" s="174" t="s">
        <v>1</v>
      </c>
      <c r="C9" s="58" t="s">
        <v>101</v>
      </c>
      <c r="D9" s="55"/>
      <c r="E9" s="59" t="s">
        <v>102</v>
      </c>
      <c r="F9" s="55"/>
      <c r="G9" s="59" t="s">
        <v>68</v>
      </c>
      <c r="H9" s="55"/>
      <c r="I9" s="31" t="s">
        <v>119</v>
      </c>
      <c r="J9" s="55"/>
      <c r="K9" s="59" t="s">
        <v>177</v>
      </c>
      <c r="L9" s="55"/>
      <c r="M9" s="179" t="s">
        <v>122</v>
      </c>
      <c r="N9" s="55"/>
      <c r="O9" s="59" t="s">
        <v>61</v>
      </c>
      <c r="P9" s="55"/>
      <c r="Q9" s="59" t="s">
        <v>51</v>
      </c>
      <c r="R9" s="55"/>
      <c r="S9" s="23" t="s">
        <v>0</v>
      </c>
      <c r="T9" s="55"/>
      <c r="U9" s="31" t="s">
        <v>91</v>
      </c>
      <c r="V9" s="55"/>
      <c r="W9" s="59" t="s">
        <v>215</v>
      </c>
      <c r="X9" s="55"/>
      <c r="Y9" s="59" t="s">
        <v>16</v>
      </c>
      <c r="Z9" s="55"/>
      <c r="AA9" s="59" t="s">
        <v>96</v>
      </c>
      <c r="AB9" s="55"/>
      <c r="AC9" s="59" t="s">
        <v>228</v>
      </c>
      <c r="AD9" s="55"/>
      <c r="AE9" s="211" t="s">
        <v>275</v>
      </c>
      <c r="AF9" s="55"/>
      <c r="AG9" s="59" t="s">
        <v>103</v>
      </c>
      <c r="AH9" s="22"/>
      <c r="AI9" s="59" t="s">
        <v>25</v>
      </c>
    </row>
    <row r="10" spans="1:2" ht="21" customHeight="1">
      <c r="A10" s="110" t="s">
        <v>193</v>
      </c>
      <c r="B10" s="110"/>
    </row>
    <row r="11" spans="1:35" ht="21" customHeight="1">
      <c r="A11" s="110" t="s">
        <v>194</v>
      </c>
      <c r="B11" s="110"/>
      <c r="C11" s="26">
        <v>7742942</v>
      </c>
      <c r="D11" s="26"/>
      <c r="E11" s="26">
        <v>-1135146</v>
      </c>
      <c r="F11" s="26"/>
      <c r="G11" s="26">
        <v>36462883</v>
      </c>
      <c r="H11" s="26"/>
      <c r="I11" s="26">
        <v>3470021</v>
      </c>
      <c r="J11" s="26"/>
      <c r="K11" s="26">
        <v>4001573</v>
      </c>
      <c r="L11" s="26"/>
      <c r="M11" s="26">
        <v>-5159</v>
      </c>
      <c r="N11" s="26"/>
      <c r="O11" s="26">
        <v>820666</v>
      </c>
      <c r="P11" s="26"/>
      <c r="Q11" s="26">
        <v>74782483</v>
      </c>
      <c r="R11" s="26"/>
      <c r="S11" s="26">
        <v>13723199</v>
      </c>
      <c r="T11" s="26"/>
      <c r="U11" s="26">
        <v>-2894310</v>
      </c>
      <c r="V11" s="26"/>
      <c r="W11" s="26">
        <v>-3271469</v>
      </c>
      <c r="X11" s="26"/>
      <c r="Y11" s="26">
        <v>7557420</v>
      </c>
      <c r="Z11" s="26"/>
      <c r="AA11" s="26">
        <f>Y11+SUM(C11:Q11)</f>
        <v>133697683</v>
      </c>
      <c r="AB11" s="26"/>
      <c r="AC11" s="201">
        <v>0</v>
      </c>
      <c r="AD11" s="26"/>
      <c r="AE11" s="26">
        <v>133697683</v>
      </c>
      <c r="AF11" s="26"/>
      <c r="AG11" s="26">
        <v>60008727</v>
      </c>
      <c r="AH11" s="62"/>
      <c r="AI11" s="26">
        <f>SUM(AE11:AG11)</f>
        <v>193706410</v>
      </c>
    </row>
    <row r="12" spans="1:35" ht="21" customHeight="1">
      <c r="A12" s="62" t="s">
        <v>285</v>
      </c>
      <c r="B12" s="6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1"/>
      <c r="AB12" s="26"/>
      <c r="AC12" s="61"/>
      <c r="AD12" s="26"/>
      <c r="AE12" s="61"/>
      <c r="AF12" s="26"/>
      <c r="AG12" s="26"/>
      <c r="AH12" s="26"/>
      <c r="AI12" s="26"/>
    </row>
    <row r="13" spans="1:35" ht="21" customHeight="1">
      <c r="A13" s="149" t="s">
        <v>216</v>
      </c>
      <c r="B13" s="14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60"/>
      <c r="T13" s="26"/>
      <c r="U13" s="26"/>
      <c r="V13" s="26"/>
      <c r="W13" s="26"/>
      <c r="X13" s="26"/>
      <c r="Y13" s="26"/>
      <c r="Z13" s="26"/>
      <c r="AA13" s="61"/>
      <c r="AB13" s="26"/>
      <c r="AC13" s="61"/>
      <c r="AD13" s="26"/>
      <c r="AE13" s="61"/>
      <c r="AF13" s="26"/>
      <c r="AG13" s="26"/>
      <c r="AH13" s="26"/>
      <c r="AI13" s="26"/>
    </row>
    <row r="14" spans="1:35" ht="21" customHeight="1">
      <c r="A14" s="200" t="s">
        <v>218</v>
      </c>
      <c r="B14" s="187">
        <v>27</v>
      </c>
      <c r="C14" s="147">
        <v>868300</v>
      </c>
      <c r="D14" s="152"/>
      <c r="E14" s="147">
        <v>0</v>
      </c>
      <c r="F14" s="152"/>
      <c r="G14" s="147">
        <v>20836026</v>
      </c>
      <c r="H14" s="147"/>
      <c r="I14" s="147">
        <v>0</v>
      </c>
      <c r="J14" s="152"/>
      <c r="K14" s="147">
        <v>0</v>
      </c>
      <c r="L14" s="152"/>
      <c r="M14" s="147">
        <v>0</v>
      </c>
      <c r="N14" s="152"/>
      <c r="O14" s="147">
        <v>0</v>
      </c>
      <c r="P14" s="152"/>
      <c r="Q14" s="188">
        <v>0</v>
      </c>
      <c r="R14" s="152"/>
      <c r="S14" s="147">
        <v>0</v>
      </c>
      <c r="T14" s="152"/>
      <c r="U14" s="147">
        <v>0</v>
      </c>
      <c r="V14" s="146"/>
      <c r="W14" s="147">
        <v>0</v>
      </c>
      <c r="X14" s="152"/>
      <c r="Y14" s="147">
        <f>SUM(S14:X14)</f>
        <v>0</v>
      </c>
      <c r="Z14" s="152"/>
      <c r="AA14" s="184">
        <f>Y14+SUM(C14:Q14)</f>
        <v>21704326</v>
      </c>
      <c r="AB14" s="152"/>
      <c r="AC14" s="147">
        <v>0</v>
      </c>
      <c r="AD14" s="152"/>
      <c r="AE14" s="147">
        <f>SUM(C14:Y14)</f>
        <v>21704326</v>
      </c>
      <c r="AF14" s="65"/>
      <c r="AG14" s="147">
        <v>0</v>
      </c>
      <c r="AH14" s="65"/>
      <c r="AI14" s="147">
        <f>SUM(AE14:AG14)</f>
        <v>21704326</v>
      </c>
    </row>
    <row r="15" spans="1:35" ht="21" customHeight="1">
      <c r="A15" s="200" t="s">
        <v>219</v>
      </c>
      <c r="B15" s="187">
        <v>28</v>
      </c>
      <c r="C15" s="147">
        <v>0</v>
      </c>
      <c r="D15" s="152"/>
      <c r="E15" s="147">
        <v>-1774103</v>
      </c>
      <c r="F15" s="152"/>
      <c r="G15" s="147">
        <v>0</v>
      </c>
      <c r="H15" s="147"/>
      <c r="I15" s="147">
        <v>0</v>
      </c>
      <c r="J15" s="152"/>
      <c r="K15" s="147">
        <v>0</v>
      </c>
      <c r="L15" s="152"/>
      <c r="M15" s="147">
        <v>0</v>
      </c>
      <c r="N15" s="152"/>
      <c r="O15" s="147">
        <v>0</v>
      </c>
      <c r="P15" s="152"/>
      <c r="Q15" s="188">
        <v>0</v>
      </c>
      <c r="R15" s="152"/>
      <c r="S15" s="147">
        <v>0</v>
      </c>
      <c r="T15" s="152"/>
      <c r="U15" s="147">
        <v>0</v>
      </c>
      <c r="V15" s="146"/>
      <c r="W15" s="147">
        <v>0</v>
      </c>
      <c r="X15" s="152"/>
      <c r="Y15" s="147">
        <f>SUM(S15:X15)</f>
        <v>0</v>
      </c>
      <c r="Z15" s="152"/>
      <c r="AA15" s="184">
        <f>Y15+SUM(C15:Q15)</f>
        <v>-1774103</v>
      </c>
      <c r="AB15" s="152"/>
      <c r="AC15" s="147">
        <v>0</v>
      </c>
      <c r="AD15" s="152"/>
      <c r="AE15" s="147">
        <f>SUM(C15:Y15)</f>
        <v>-1774103</v>
      </c>
      <c r="AF15" s="65"/>
      <c r="AG15" s="147">
        <v>0</v>
      </c>
      <c r="AH15" s="65"/>
      <c r="AI15" s="147">
        <f>SUM(AE15:AG15)</f>
        <v>-1774103</v>
      </c>
    </row>
    <row r="16" spans="1:35" ht="21" customHeight="1">
      <c r="A16" s="64" t="s">
        <v>162</v>
      </c>
      <c r="B16" s="64"/>
      <c r="C16" s="153">
        <v>0</v>
      </c>
      <c r="D16" s="151"/>
      <c r="E16" s="153">
        <v>0</v>
      </c>
      <c r="F16" s="152"/>
      <c r="G16" s="153">
        <v>0</v>
      </c>
      <c r="H16" s="147"/>
      <c r="I16" s="153">
        <v>0</v>
      </c>
      <c r="J16" s="151"/>
      <c r="K16" s="153">
        <v>0</v>
      </c>
      <c r="L16" s="152"/>
      <c r="M16" s="153">
        <v>0</v>
      </c>
      <c r="N16" s="152"/>
      <c r="O16" s="153">
        <v>0</v>
      </c>
      <c r="P16" s="152"/>
      <c r="Q16" s="162">
        <v>-7417154</v>
      </c>
      <c r="R16" s="151"/>
      <c r="S16" s="153">
        <v>0</v>
      </c>
      <c r="T16" s="151"/>
      <c r="U16" s="153">
        <v>0</v>
      </c>
      <c r="V16" s="146"/>
      <c r="W16" s="153">
        <v>0</v>
      </c>
      <c r="X16" s="151"/>
      <c r="Y16" s="153">
        <f>SUM(S16:X16)</f>
        <v>0</v>
      </c>
      <c r="Z16" s="152"/>
      <c r="AA16" s="76">
        <f>Y16+SUM(C16:Q16)</f>
        <v>-7417154</v>
      </c>
      <c r="AB16" s="152"/>
      <c r="AC16" s="153">
        <v>0</v>
      </c>
      <c r="AD16" s="152"/>
      <c r="AE16" s="153">
        <f>SUM(C16:Y16)</f>
        <v>-7417154</v>
      </c>
      <c r="AF16" s="77"/>
      <c r="AG16" s="161">
        <v>-2411951</v>
      </c>
      <c r="AH16" s="77"/>
      <c r="AI16" s="153">
        <f>SUM(AE16:AG16)</f>
        <v>-9829105</v>
      </c>
    </row>
    <row r="17" spans="1:35" ht="21" customHeight="1">
      <c r="A17" s="149" t="s">
        <v>276</v>
      </c>
      <c r="B17" s="149"/>
      <c r="C17" s="158">
        <f>SUM(C14:C16)</f>
        <v>868300</v>
      </c>
      <c r="D17" s="155"/>
      <c r="E17" s="158">
        <f>SUM(E14:E16)</f>
        <v>-1774103</v>
      </c>
      <c r="F17" s="156"/>
      <c r="G17" s="158">
        <f>SUM(G14:G16)</f>
        <v>20836026</v>
      </c>
      <c r="H17" s="160"/>
      <c r="I17" s="158">
        <f>SUM(I14:I16)</f>
        <v>0</v>
      </c>
      <c r="J17" s="155"/>
      <c r="K17" s="158">
        <f>SUM(K14:K16)</f>
        <v>0</v>
      </c>
      <c r="L17" s="156"/>
      <c r="M17" s="158">
        <f>SUM(M14:M16)</f>
        <v>0</v>
      </c>
      <c r="N17" s="156"/>
      <c r="O17" s="158">
        <f>SUM(O14:O16)</f>
        <v>0</v>
      </c>
      <c r="P17" s="156"/>
      <c r="Q17" s="158">
        <f>SUM(Q14:Q16)</f>
        <v>-7417154</v>
      </c>
      <c r="R17" s="155"/>
      <c r="S17" s="158">
        <f>SUM(S14:S16)</f>
        <v>0</v>
      </c>
      <c r="T17" s="155"/>
      <c r="U17" s="158">
        <f>SUM(U14:U16)</f>
        <v>0</v>
      </c>
      <c r="V17" s="148"/>
      <c r="W17" s="158">
        <f>SUM(W14:W16)</f>
        <v>0</v>
      </c>
      <c r="X17" s="155"/>
      <c r="Y17" s="158">
        <f>SUM(Y14:Y16)</f>
        <v>0</v>
      </c>
      <c r="Z17" s="156"/>
      <c r="AA17" s="158">
        <f>SUM(AA14:AA16)</f>
        <v>12513069</v>
      </c>
      <c r="AB17" s="156"/>
      <c r="AC17" s="158">
        <f>SUM(AC14:AC16)</f>
        <v>0</v>
      </c>
      <c r="AD17" s="156"/>
      <c r="AE17" s="158">
        <f>SUM(AE14:AE16)</f>
        <v>12513069</v>
      </c>
      <c r="AF17" s="78"/>
      <c r="AG17" s="158">
        <f>SUM(AG14:AG16)</f>
        <v>-2411951</v>
      </c>
      <c r="AH17" s="78"/>
      <c r="AI17" s="158">
        <f>SUM(AI14:AI16)</f>
        <v>10101118</v>
      </c>
    </row>
    <row r="18" spans="1:35" ht="21" customHeight="1">
      <c r="A18" s="111" t="s">
        <v>220</v>
      </c>
      <c r="B18" s="111"/>
      <c r="C18" s="156"/>
      <c r="D18" s="155"/>
      <c r="E18" s="156"/>
      <c r="F18" s="156"/>
      <c r="G18" s="156"/>
      <c r="H18" s="156"/>
      <c r="I18" s="156"/>
      <c r="J18" s="155"/>
      <c r="K18" s="156"/>
      <c r="L18" s="156"/>
      <c r="M18" s="156"/>
      <c r="N18" s="156"/>
      <c r="O18" s="156"/>
      <c r="P18" s="156"/>
      <c r="Q18" s="156"/>
      <c r="R18" s="155"/>
      <c r="S18" s="156"/>
      <c r="T18" s="155"/>
      <c r="U18" s="156"/>
      <c r="V18" s="148"/>
      <c r="W18" s="156"/>
      <c r="X18" s="155"/>
      <c r="Y18" s="156"/>
      <c r="Z18" s="156"/>
      <c r="AA18" s="156"/>
      <c r="AB18" s="156"/>
      <c r="AC18" s="156"/>
      <c r="AD18" s="156"/>
      <c r="AE18" s="156"/>
      <c r="AF18" s="78"/>
      <c r="AG18" s="159"/>
      <c r="AH18" s="78"/>
      <c r="AI18" s="74"/>
    </row>
    <row r="19" spans="1:35" ht="21" customHeight="1">
      <c r="A19" s="64" t="s">
        <v>173</v>
      </c>
      <c r="B19" s="64"/>
      <c r="C19" s="156"/>
      <c r="D19" s="155"/>
      <c r="E19" s="156"/>
      <c r="F19" s="156"/>
      <c r="G19" s="156"/>
      <c r="H19" s="156"/>
      <c r="I19" s="156"/>
      <c r="J19" s="155"/>
      <c r="K19" s="156"/>
      <c r="L19" s="156"/>
      <c r="M19" s="156"/>
      <c r="N19" s="156"/>
      <c r="O19" s="156"/>
      <c r="P19" s="156"/>
      <c r="Q19" s="156"/>
      <c r="R19" s="155"/>
      <c r="S19" s="156"/>
      <c r="T19" s="155"/>
      <c r="U19" s="156"/>
      <c r="V19" s="148"/>
      <c r="W19" s="156"/>
      <c r="X19" s="155"/>
      <c r="Y19" s="156"/>
      <c r="Z19" s="156"/>
      <c r="AA19" s="156"/>
      <c r="AB19" s="156"/>
      <c r="AC19" s="156"/>
      <c r="AD19" s="156"/>
      <c r="AE19" s="156"/>
      <c r="AF19" s="78"/>
      <c r="AG19" s="159"/>
      <c r="AH19" s="78"/>
      <c r="AI19" s="74"/>
    </row>
    <row r="20" spans="1:35" ht="21" customHeight="1">
      <c r="A20" s="64" t="s">
        <v>161</v>
      </c>
      <c r="B20" s="187"/>
      <c r="C20" s="147">
        <v>0</v>
      </c>
      <c r="D20" s="152"/>
      <c r="E20" s="147">
        <v>0</v>
      </c>
      <c r="F20" s="152"/>
      <c r="G20" s="147">
        <v>0</v>
      </c>
      <c r="H20" s="147"/>
      <c r="I20" s="147">
        <v>0</v>
      </c>
      <c r="J20" s="147"/>
      <c r="K20" s="147">
        <v>0</v>
      </c>
      <c r="L20" s="147"/>
      <c r="M20" s="147">
        <v>0</v>
      </c>
      <c r="N20" s="147"/>
      <c r="O20" s="147">
        <v>0</v>
      </c>
      <c r="P20" s="147"/>
      <c r="Q20" s="147">
        <v>0</v>
      </c>
      <c r="R20" s="155"/>
      <c r="S20" s="147">
        <v>0</v>
      </c>
      <c r="T20" s="147"/>
      <c r="U20" s="147">
        <v>0</v>
      </c>
      <c r="V20" s="147"/>
      <c r="W20" s="147">
        <v>0</v>
      </c>
      <c r="X20" s="147"/>
      <c r="Y20" s="147">
        <f>SUM(S20:W20)</f>
        <v>0</v>
      </c>
      <c r="Z20" s="156"/>
      <c r="AA20" s="147">
        <f>Y20+SUM(C20:Q20)</f>
        <v>0</v>
      </c>
      <c r="AB20" s="156"/>
      <c r="AC20" s="147">
        <v>0</v>
      </c>
      <c r="AD20" s="156"/>
      <c r="AE20" s="147">
        <f>SUM(C20:Q20)+Y20</f>
        <v>0</v>
      </c>
      <c r="AF20" s="78"/>
      <c r="AG20" s="188">
        <v>-36562</v>
      </c>
      <c r="AH20" s="78"/>
      <c r="AI20" s="147">
        <f>SUM(AE20:AG20)</f>
        <v>-36562</v>
      </c>
    </row>
    <row r="21" spans="1:35" ht="21" customHeight="1">
      <c r="A21" s="64" t="s">
        <v>175</v>
      </c>
      <c r="B21" s="64"/>
      <c r="C21" s="147"/>
      <c r="D21" s="152"/>
      <c r="E21" s="147"/>
      <c r="F21" s="152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55"/>
      <c r="S21" s="147"/>
      <c r="T21" s="147"/>
      <c r="U21" s="147"/>
      <c r="V21" s="147"/>
      <c r="W21" s="147"/>
      <c r="X21" s="147"/>
      <c r="Y21" s="147"/>
      <c r="Z21" s="156"/>
      <c r="AA21" s="147"/>
      <c r="AB21" s="156"/>
      <c r="AC21" s="147"/>
      <c r="AD21" s="156"/>
      <c r="AE21" s="147"/>
      <c r="AF21" s="78"/>
      <c r="AG21" s="147"/>
      <c r="AH21" s="78"/>
      <c r="AI21" s="147"/>
    </row>
    <row r="22" spans="1:35" ht="21" customHeight="1">
      <c r="A22" s="64" t="s">
        <v>176</v>
      </c>
      <c r="B22" s="64"/>
      <c r="C22" s="147">
        <v>0</v>
      </c>
      <c r="D22" s="152"/>
      <c r="E22" s="147">
        <v>0</v>
      </c>
      <c r="F22" s="152"/>
      <c r="G22" s="147">
        <v>0</v>
      </c>
      <c r="H22" s="147"/>
      <c r="I22" s="147">
        <v>0</v>
      </c>
      <c r="J22" s="147"/>
      <c r="K22" s="188">
        <v>-63527</v>
      </c>
      <c r="L22" s="147"/>
      <c r="M22" s="147">
        <v>0</v>
      </c>
      <c r="N22" s="147"/>
      <c r="O22" s="147">
        <v>0</v>
      </c>
      <c r="P22" s="147"/>
      <c r="Q22" s="188">
        <v>6</v>
      </c>
      <c r="R22" s="155"/>
      <c r="S22" s="188">
        <v>194</v>
      </c>
      <c r="T22" s="147"/>
      <c r="U22" s="147">
        <v>0</v>
      </c>
      <c r="V22" s="147"/>
      <c r="W22" s="188">
        <v>2152</v>
      </c>
      <c r="X22" s="147"/>
      <c r="Y22" s="147">
        <f>SUM(S22:W22)</f>
        <v>2346</v>
      </c>
      <c r="Z22" s="156"/>
      <c r="AA22" s="147">
        <f>Y22+SUM(C22:Q22)</f>
        <v>-61175</v>
      </c>
      <c r="AB22" s="156"/>
      <c r="AC22" s="147">
        <v>0</v>
      </c>
      <c r="AD22" s="156"/>
      <c r="AE22" s="147">
        <f>SUM(C22:Q22)+Y22</f>
        <v>-61175</v>
      </c>
      <c r="AF22" s="78"/>
      <c r="AG22" s="188">
        <v>-53231</v>
      </c>
      <c r="AH22" s="78"/>
      <c r="AI22" s="147">
        <f>SUM(AE22:AG22)</f>
        <v>-114406</v>
      </c>
    </row>
    <row r="23" spans="1:35" ht="21" customHeight="1">
      <c r="A23" s="64" t="s">
        <v>179</v>
      </c>
      <c r="B23" s="64"/>
      <c r="C23" s="147">
        <v>0</v>
      </c>
      <c r="D23" s="152"/>
      <c r="E23" s="147">
        <v>0</v>
      </c>
      <c r="F23" s="152"/>
      <c r="G23" s="147">
        <v>0</v>
      </c>
      <c r="H23" s="147"/>
      <c r="I23" s="147">
        <v>0</v>
      </c>
      <c r="J23" s="147"/>
      <c r="K23" s="188">
        <v>11737</v>
      </c>
      <c r="L23" s="147"/>
      <c r="M23" s="147">
        <v>0</v>
      </c>
      <c r="N23" s="147"/>
      <c r="O23" s="147">
        <v>0</v>
      </c>
      <c r="P23" s="147"/>
      <c r="Q23" s="147">
        <v>0</v>
      </c>
      <c r="R23" s="155"/>
      <c r="S23" s="147">
        <v>0</v>
      </c>
      <c r="T23" s="147"/>
      <c r="U23" s="147">
        <v>0</v>
      </c>
      <c r="V23" s="147"/>
      <c r="W23" s="147">
        <v>0</v>
      </c>
      <c r="X23" s="147"/>
      <c r="Y23" s="147">
        <f>SUM(S23:W23)</f>
        <v>0</v>
      </c>
      <c r="Z23" s="156"/>
      <c r="AA23" s="147">
        <f>Y23+SUM(C23:Q23)</f>
        <v>11737</v>
      </c>
      <c r="AB23" s="156"/>
      <c r="AC23" s="147">
        <v>0</v>
      </c>
      <c r="AD23" s="156"/>
      <c r="AE23" s="147">
        <f>SUM(C23:Q23)+Y23</f>
        <v>11737</v>
      </c>
      <c r="AF23" s="78"/>
      <c r="AG23" s="147">
        <v>0</v>
      </c>
      <c r="AH23" s="78"/>
      <c r="AI23" s="147">
        <f>SUM(AE23:AG23)</f>
        <v>11737</v>
      </c>
    </row>
    <row r="24" spans="1:35" ht="21" customHeight="1">
      <c r="A24" s="64" t="s">
        <v>165</v>
      </c>
      <c r="B24" s="64"/>
      <c r="C24" s="147">
        <v>0</v>
      </c>
      <c r="D24" s="152"/>
      <c r="E24" s="147">
        <v>0</v>
      </c>
      <c r="F24" s="152"/>
      <c r="G24" s="147">
        <v>0</v>
      </c>
      <c r="H24" s="147"/>
      <c r="I24" s="147">
        <v>0</v>
      </c>
      <c r="J24" s="147"/>
      <c r="K24" s="147">
        <v>0</v>
      </c>
      <c r="L24" s="147"/>
      <c r="M24" s="147">
        <v>0</v>
      </c>
      <c r="N24" s="147"/>
      <c r="O24" s="147">
        <v>0</v>
      </c>
      <c r="P24" s="147"/>
      <c r="Q24" s="147">
        <v>0</v>
      </c>
      <c r="R24" s="155"/>
      <c r="S24" s="147">
        <v>0</v>
      </c>
      <c r="T24" s="147"/>
      <c r="U24" s="147">
        <v>0</v>
      </c>
      <c r="V24" s="147"/>
      <c r="W24" s="147">
        <v>0</v>
      </c>
      <c r="X24" s="147"/>
      <c r="Y24" s="147">
        <f>SUM(S24:W24)</f>
        <v>0</v>
      </c>
      <c r="Z24" s="156"/>
      <c r="AA24" s="147">
        <f>Y24+SUM(C24:Q24)</f>
        <v>0</v>
      </c>
      <c r="AB24" s="156"/>
      <c r="AC24" s="147">
        <v>0</v>
      </c>
      <c r="AD24" s="156"/>
      <c r="AE24" s="147">
        <f>SUM(C24:Q24)+Y24</f>
        <v>0</v>
      </c>
      <c r="AF24" s="78"/>
      <c r="AG24" s="188">
        <v>241640</v>
      </c>
      <c r="AH24" s="78"/>
      <c r="AI24" s="147">
        <f>SUM(AE24:AG24)</f>
        <v>241640</v>
      </c>
    </row>
    <row r="25" spans="1:35" ht="21" customHeight="1">
      <c r="A25" s="64" t="s">
        <v>221</v>
      </c>
      <c r="B25" s="64"/>
      <c r="C25" s="147">
        <v>0</v>
      </c>
      <c r="D25" s="152"/>
      <c r="E25" s="147">
        <v>0</v>
      </c>
      <c r="F25" s="152"/>
      <c r="G25" s="147">
        <v>0</v>
      </c>
      <c r="H25" s="147"/>
      <c r="I25" s="147">
        <v>0</v>
      </c>
      <c r="J25" s="147"/>
      <c r="K25" s="147">
        <v>0</v>
      </c>
      <c r="L25" s="147"/>
      <c r="M25" s="147">
        <v>0</v>
      </c>
      <c r="N25" s="147"/>
      <c r="O25" s="147">
        <v>0</v>
      </c>
      <c r="P25" s="147"/>
      <c r="Q25" s="147">
        <v>0</v>
      </c>
      <c r="R25" s="155"/>
      <c r="S25" s="147">
        <v>0</v>
      </c>
      <c r="T25" s="147"/>
      <c r="U25" s="147">
        <v>0</v>
      </c>
      <c r="V25" s="147"/>
      <c r="W25" s="147">
        <v>0</v>
      </c>
      <c r="X25" s="147"/>
      <c r="Y25" s="147">
        <f>SUM(S25:W25)</f>
        <v>0</v>
      </c>
      <c r="Z25" s="156"/>
      <c r="AA25" s="153">
        <f>Y25+SUM(C25:Q25)</f>
        <v>0</v>
      </c>
      <c r="AB25" s="156"/>
      <c r="AC25" s="147">
        <v>0</v>
      </c>
      <c r="AD25" s="156"/>
      <c r="AE25" s="147">
        <f>SUM(C25:Q25)+Y25</f>
        <v>0</v>
      </c>
      <c r="AF25" s="78"/>
      <c r="AG25" s="188">
        <v>-1914</v>
      </c>
      <c r="AH25" s="78"/>
      <c r="AI25" s="147">
        <f>SUM(AE25:AG25)</f>
        <v>-1914</v>
      </c>
    </row>
    <row r="26" spans="1:35" ht="21" customHeight="1">
      <c r="A26" s="112" t="s">
        <v>106</v>
      </c>
      <c r="B26" s="112"/>
      <c r="C26" s="154"/>
      <c r="D26" s="70"/>
      <c r="E26" s="154"/>
      <c r="F26" s="156"/>
      <c r="G26" s="154"/>
      <c r="H26" s="156"/>
      <c r="I26" s="154"/>
      <c r="J26" s="70"/>
      <c r="K26" s="154"/>
      <c r="L26" s="156"/>
      <c r="M26" s="154"/>
      <c r="N26" s="156"/>
      <c r="O26" s="154"/>
      <c r="P26" s="156"/>
      <c r="Q26" s="154"/>
      <c r="R26" s="70"/>
      <c r="S26" s="154"/>
      <c r="T26" s="70"/>
      <c r="U26" s="154"/>
      <c r="V26" s="66"/>
      <c r="W26" s="154"/>
      <c r="X26" s="70"/>
      <c r="Y26" s="154"/>
      <c r="Z26" s="70"/>
      <c r="AA26" s="154"/>
      <c r="AB26" s="70"/>
      <c r="AC26" s="154"/>
      <c r="AD26" s="70"/>
      <c r="AE26" s="154"/>
      <c r="AF26" s="70"/>
      <c r="AG26" s="157"/>
      <c r="AH26" s="70"/>
      <c r="AI26" s="157"/>
    </row>
    <row r="27" spans="1:35" ht="21" customHeight="1">
      <c r="A27" s="112" t="s">
        <v>178</v>
      </c>
      <c r="B27" s="112"/>
      <c r="C27" s="158">
        <f>SUM(C22:C25)</f>
        <v>0</v>
      </c>
      <c r="D27" s="155"/>
      <c r="E27" s="158">
        <f>SUM(E22:E25)</f>
        <v>0</v>
      </c>
      <c r="F27" s="156"/>
      <c r="G27" s="158">
        <f>SUM(G22:G25)</f>
        <v>0</v>
      </c>
      <c r="H27" s="160"/>
      <c r="I27" s="158">
        <f>SUM(I22:I25)</f>
        <v>0</v>
      </c>
      <c r="J27" s="155"/>
      <c r="K27" s="158">
        <f>SUM(K22:K25)</f>
        <v>-51790</v>
      </c>
      <c r="L27" s="156"/>
      <c r="M27" s="158">
        <f>SUM(M22:M25)</f>
        <v>0</v>
      </c>
      <c r="N27" s="156"/>
      <c r="O27" s="158">
        <f>SUM(O22:O25)</f>
        <v>0</v>
      </c>
      <c r="P27" s="156"/>
      <c r="Q27" s="158">
        <f>SUM(Q22:Q25)</f>
        <v>6</v>
      </c>
      <c r="R27" s="155"/>
      <c r="S27" s="158">
        <f>SUM(S22:S25)</f>
        <v>194</v>
      </c>
      <c r="T27" s="155"/>
      <c r="U27" s="158">
        <f>SUM(U22:U25)</f>
        <v>0</v>
      </c>
      <c r="V27" s="148"/>
      <c r="W27" s="158">
        <f>SUM(W22:W25)</f>
        <v>2152</v>
      </c>
      <c r="X27" s="155"/>
      <c r="Y27" s="158">
        <f>SUM(Y22:Y25)</f>
        <v>2346</v>
      </c>
      <c r="Z27" s="156"/>
      <c r="AA27" s="158">
        <f>SUM(AA22:AA25)</f>
        <v>-49438</v>
      </c>
      <c r="AB27" s="156"/>
      <c r="AC27" s="158">
        <f>SUM(AC22:AC25)</f>
        <v>0</v>
      </c>
      <c r="AD27" s="156"/>
      <c r="AE27" s="158">
        <f>SUM(AE22:AE25)</f>
        <v>-49438</v>
      </c>
      <c r="AF27" s="78"/>
      <c r="AG27" s="158">
        <f>SUM(AG20:AG25)</f>
        <v>149933</v>
      </c>
      <c r="AH27" s="78"/>
      <c r="AI27" s="158">
        <f>SUM(AI20:AI25)</f>
        <v>100495</v>
      </c>
    </row>
    <row r="28" spans="1:35" ht="21" customHeight="1">
      <c r="A28" s="71" t="s">
        <v>107</v>
      </c>
      <c r="B28" s="71"/>
      <c r="C28" s="156"/>
      <c r="D28" s="70"/>
      <c r="E28" s="156"/>
      <c r="F28" s="156"/>
      <c r="G28" s="156"/>
      <c r="H28" s="156"/>
      <c r="I28" s="156"/>
      <c r="J28" s="70"/>
      <c r="K28" s="156"/>
      <c r="L28" s="156"/>
      <c r="M28" s="156"/>
      <c r="N28" s="156"/>
      <c r="O28" s="156"/>
      <c r="P28" s="156"/>
      <c r="Q28" s="156"/>
      <c r="R28" s="70"/>
      <c r="S28" s="156"/>
      <c r="T28" s="70"/>
      <c r="U28" s="156"/>
      <c r="V28" s="66"/>
      <c r="W28" s="156"/>
      <c r="X28" s="70"/>
      <c r="Y28" s="156"/>
      <c r="Z28" s="70"/>
      <c r="AA28" s="156"/>
      <c r="AB28" s="70"/>
      <c r="AC28" s="156"/>
      <c r="AD28" s="70"/>
      <c r="AE28" s="156"/>
      <c r="AF28" s="70"/>
      <c r="AG28" s="74"/>
      <c r="AH28" s="70"/>
      <c r="AI28" s="74"/>
    </row>
    <row r="29" spans="1:35" ht="21" customHeight="1">
      <c r="A29" s="71" t="s">
        <v>105</v>
      </c>
      <c r="B29" s="71"/>
      <c r="C29" s="158">
        <f>SUM(C17,C27)</f>
        <v>868300</v>
      </c>
      <c r="D29" s="70"/>
      <c r="E29" s="158">
        <f>SUM(E17,E27)</f>
        <v>-1774103</v>
      </c>
      <c r="F29" s="156"/>
      <c r="G29" s="158">
        <f>SUM(G17,G27)</f>
        <v>20836026</v>
      </c>
      <c r="H29" s="160"/>
      <c r="I29" s="158">
        <f>SUM(I17,I27)</f>
        <v>0</v>
      </c>
      <c r="J29" s="70"/>
      <c r="K29" s="158">
        <f>SUM(K17,K27)</f>
        <v>-51790</v>
      </c>
      <c r="L29" s="156"/>
      <c r="M29" s="158">
        <f>SUM(M17,M27)</f>
        <v>0</v>
      </c>
      <c r="N29" s="156"/>
      <c r="O29" s="158">
        <f>SUM(O17,O27)</f>
        <v>0</v>
      </c>
      <c r="P29" s="156"/>
      <c r="Q29" s="158">
        <f>SUM(Q17,Q27)</f>
        <v>-7417148</v>
      </c>
      <c r="R29" s="70"/>
      <c r="S29" s="158">
        <f>SUM(S17,S27)</f>
        <v>194</v>
      </c>
      <c r="T29" s="70"/>
      <c r="U29" s="158">
        <f>SUM(U17,U27)</f>
        <v>0</v>
      </c>
      <c r="V29" s="66"/>
      <c r="W29" s="158">
        <f>SUM(W17,W27)</f>
        <v>2152</v>
      </c>
      <c r="X29" s="70"/>
      <c r="Y29" s="158">
        <f>SUM(Y17,Y27)</f>
        <v>2346</v>
      </c>
      <c r="Z29" s="70"/>
      <c r="AA29" s="158">
        <f>SUM(AA17,AA27)</f>
        <v>12463631</v>
      </c>
      <c r="AB29" s="70"/>
      <c r="AC29" s="158">
        <f>SUM(AC17,AC27)</f>
        <v>0</v>
      </c>
      <c r="AD29" s="70"/>
      <c r="AE29" s="158">
        <f>SUM(AE17,AE27)</f>
        <v>12463631</v>
      </c>
      <c r="AF29" s="70"/>
      <c r="AG29" s="158">
        <f>SUM(AG17,AG27)</f>
        <v>-2262018</v>
      </c>
      <c r="AH29" s="70"/>
      <c r="AI29" s="158">
        <f>SUM(AI17,AI27)</f>
        <v>10201613</v>
      </c>
    </row>
    <row r="30" spans="1:35" ht="21" customHeight="1">
      <c r="A30" s="71" t="s">
        <v>117</v>
      </c>
      <c r="B30" s="71"/>
      <c r="C30" s="156"/>
      <c r="D30" s="70"/>
      <c r="E30" s="156"/>
      <c r="F30" s="156"/>
      <c r="G30" s="156"/>
      <c r="H30" s="156"/>
      <c r="I30" s="156"/>
      <c r="J30" s="70"/>
      <c r="K30" s="156"/>
      <c r="L30" s="156"/>
      <c r="M30" s="156"/>
      <c r="N30" s="156"/>
      <c r="O30" s="156"/>
      <c r="P30" s="156"/>
      <c r="Q30" s="156"/>
      <c r="R30" s="70"/>
      <c r="S30" s="156"/>
      <c r="T30" s="70"/>
      <c r="U30" s="156"/>
      <c r="V30" s="66"/>
      <c r="W30" s="156"/>
      <c r="X30" s="70"/>
      <c r="Y30" s="156"/>
      <c r="Z30" s="70"/>
      <c r="AA30" s="156"/>
      <c r="AB30" s="70"/>
      <c r="AC30" s="156"/>
      <c r="AD30" s="70"/>
      <c r="AE30" s="156"/>
      <c r="AF30" s="70"/>
      <c r="AG30" s="74"/>
      <c r="AH30" s="70"/>
      <c r="AI30" s="74"/>
    </row>
    <row r="31" spans="1:35" ht="21" customHeight="1">
      <c r="A31" s="64" t="s">
        <v>108</v>
      </c>
      <c r="B31" s="64"/>
      <c r="C31" s="147">
        <v>0</v>
      </c>
      <c r="D31" s="152"/>
      <c r="E31" s="147">
        <v>0</v>
      </c>
      <c r="F31" s="152"/>
      <c r="G31" s="147">
        <v>0</v>
      </c>
      <c r="H31" s="147"/>
      <c r="I31" s="147">
        <v>0</v>
      </c>
      <c r="J31" s="147"/>
      <c r="K31" s="147">
        <v>0</v>
      </c>
      <c r="L31" s="147"/>
      <c r="M31" s="147">
        <v>0</v>
      </c>
      <c r="N31" s="147"/>
      <c r="O31" s="147">
        <v>0</v>
      </c>
      <c r="P31" s="147"/>
      <c r="Q31" s="188">
        <v>15259320</v>
      </c>
      <c r="R31" s="147"/>
      <c r="S31" s="147">
        <v>0</v>
      </c>
      <c r="T31" s="147"/>
      <c r="U31" s="147">
        <v>0</v>
      </c>
      <c r="V31" s="147"/>
      <c r="W31" s="147">
        <v>0</v>
      </c>
      <c r="X31" s="147"/>
      <c r="Y31" s="147">
        <f>SUM(S31:W31)</f>
        <v>0</v>
      </c>
      <c r="Z31" s="147"/>
      <c r="AA31" s="147">
        <f aca="true" t="shared" si="0" ref="AA31:AA40">Y31+SUM(C31:Q31)</f>
        <v>15259320</v>
      </c>
      <c r="AB31" s="147"/>
      <c r="AC31" s="147">
        <v>0</v>
      </c>
      <c r="AD31" s="147"/>
      <c r="AE31" s="147">
        <f>SUM(C31:Q31)+Y31</f>
        <v>15259320</v>
      </c>
      <c r="AF31" s="147"/>
      <c r="AG31" s="188">
        <v>2638986</v>
      </c>
      <c r="AH31" s="147"/>
      <c r="AI31" s="147">
        <f>SUM(AE31:AG31)</f>
        <v>17898306</v>
      </c>
    </row>
    <row r="32" spans="1:35" ht="21" customHeight="1">
      <c r="A32" s="64" t="s">
        <v>109</v>
      </c>
      <c r="B32" s="6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0"/>
      <c r="R32" s="65"/>
      <c r="S32" s="152"/>
      <c r="T32" s="152"/>
      <c r="U32" s="152"/>
      <c r="V32" s="146"/>
      <c r="W32" s="152"/>
      <c r="X32" s="152"/>
      <c r="Y32" s="152"/>
      <c r="Z32" s="65"/>
      <c r="AA32" s="147"/>
      <c r="AB32" s="65"/>
      <c r="AC32" s="147"/>
      <c r="AD32" s="65"/>
      <c r="AE32" s="147"/>
      <c r="AF32" s="65"/>
      <c r="AH32" s="65"/>
      <c r="AI32" s="147"/>
    </row>
    <row r="33" spans="1:35" ht="21" customHeight="1">
      <c r="A33" s="64" t="s">
        <v>266</v>
      </c>
      <c r="B33" s="64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0"/>
      <c r="R33" s="65"/>
      <c r="S33" s="152"/>
      <c r="T33" s="152"/>
      <c r="U33" s="152"/>
      <c r="V33" s="146"/>
      <c r="W33" s="152"/>
      <c r="X33" s="152"/>
      <c r="Y33" s="152"/>
      <c r="Z33" s="65"/>
      <c r="AA33" s="147"/>
      <c r="AB33" s="65"/>
      <c r="AC33" s="147"/>
      <c r="AD33" s="65"/>
      <c r="AE33" s="147"/>
      <c r="AF33" s="65"/>
      <c r="AH33" s="65"/>
      <c r="AI33" s="147"/>
    </row>
    <row r="34" spans="1:35" ht="21" customHeight="1">
      <c r="A34" s="64" t="s">
        <v>222</v>
      </c>
      <c r="B34" s="187">
        <v>25</v>
      </c>
      <c r="C34" s="147">
        <v>0</v>
      </c>
      <c r="D34" s="152"/>
      <c r="E34" s="147">
        <v>0</v>
      </c>
      <c r="F34" s="152"/>
      <c r="G34" s="147">
        <v>0</v>
      </c>
      <c r="H34" s="147"/>
      <c r="I34" s="147">
        <v>0</v>
      </c>
      <c r="J34" s="152"/>
      <c r="K34" s="147">
        <v>0</v>
      </c>
      <c r="L34" s="152"/>
      <c r="M34" s="147">
        <v>0</v>
      </c>
      <c r="N34" s="152"/>
      <c r="O34" s="147">
        <v>0</v>
      </c>
      <c r="P34" s="152"/>
      <c r="Q34" s="150">
        <v>-29263</v>
      </c>
      <c r="R34" s="65"/>
      <c r="S34" s="147">
        <v>0</v>
      </c>
      <c r="T34" s="147"/>
      <c r="U34" s="147">
        <v>0</v>
      </c>
      <c r="V34" s="147"/>
      <c r="W34" s="147">
        <v>0</v>
      </c>
      <c r="X34" s="147"/>
      <c r="Y34" s="147">
        <f>SUM(S34:W34)</f>
        <v>0</v>
      </c>
      <c r="Z34" s="65"/>
      <c r="AA34" s="147">
        <f t="shared" si="0"/>
        <v>-29263</v>
      </c>
      <c r="AB34" s="65"/>
      <c r="AC34" s="147">
        <v>0</v>
      </c>
      <c r="AD34" s="65"/>
      <c r="AE34" s="147">
        <f>SUM(C34:Q34)+Y34</f>
        <v>-29263</v>
      </c>
      <c r="AF34" s="65"/>
      <c r="AG34" s="147">
        <v>-15352</v>
      </c>
      <c r="AH34" s="65"/>
      <c r="AI34" s="147">
        <f>SUM(AE34:AG34)</f>
        <v>-44615</v>
      </c>
    </row>
    <row r="35" spans="1:35" ht="21" customHeight="1">
      <c r="A35" s="64" t="s">
        <v>134</v>
      </c>
      <c r="B35" s="64"/>
      <c r="C35" s="153">
        <v>0</v>
      </c>
      <c r="D35" s="152"/>
      <c r="E35" s="153">
        <v>0</v>
      </c>
      <c r="F35" s="152"/>
      <c r="G35" s="153">
        <v>0</v>
      </c>
      <c r="H35" s="147"/>
      <c r="I35" s="153">
        <v>0</v>
      </c>
      <c r="J35" s="152"/>
      <c r="K35" s="153">
        <v>0</v>
      </c>
      <c r="L35" s="152"/>
      <c r="M35" s="153">
        <v>0</v>
      </c>
      <c r="N35" s="152"/>
      <c r="O35" s="153">
        <v>0</v>
      </c>
      <c r="P35" s="152"/>
      <c r="Q35" s="153">
        <v>0</v>
      </c>
      <c r="R35" s="152"/>
      <c r="S35" s="162">
        <v>101122</v>
      </c>
      <c r="T35" s="152"/>
      <c r="U35" s="161">
        <v>75093</v>
      </c>
      <c r="V35" s="120"/>
      <c r="W35" s="161">
        <v>-8181190</v>
      </c>
      <c r="X35" s="65"/>
      <c r="Y35" s="153">
        <f>SUM(S35:W35)</f>
        <v>-8004975</v>
      </c>
      <c r="Z35" s="65"/>
      <c r="AA35" s="153">
        <f t="shared" si="0"/>
        <v>-8004975</v>
      </c>
      <c r="AB35" s="65"/>
      <c r="AC35" s="153">
        <v>0</v>
      </c>
      <c r="AD35" s="65"/>
      <c r="AE35" s="153">
        <f>SUM(C35:Q35)+Y35</f>
        <v>-8004975</v>
      </c>
      <c r="AF35" s="65"/>
      <c r="AG35" s="162">
        <v>-1743685</v>
      </c>
      <c r="AH35" s="65"/>
      <c r="AI35" s="180">
        <f>SUM(AE35:AG35)</f>
        <v>-9748660</v>
      </c>
    </row>
    <row r="36" spans="1:35" ht="21" customHeight="1">
      <c r="A36" s="71" t="s">
        <v>118</v>
      </c>
      <c r="B36" s="71"/>
      <c r="C36" s="158">
        <f>SUM(C30:C35)</f>
        <v>0</v>
      </c>
      <c r="D36" s="156"/>
      <c r="E36" s="158">
        <f>SUM(E30:E35)</f>
        <v>0</v>
      </c>
      <c r="F36" s="156"/>
      <c r="G36" s="158">
        <f>SUM(G30:G35)</f>
        <v>0</v>
      </c>
      <c r="H36" s="160"/>
      <c r="I36" s="158">
        <f>SUM(I30:I35)</f>
        <v>0</v>
      </c>
      <c r="J36" s="156"/>
      <c r="K36" s="158">
        <f>SUM(K30:K35)</f>
        <v>0</v>
      </c>
      <c r="L36" s="156"/>
      <c r="M36" s="158">
        <f>SUM(M30:M35)</f>
        <v>0</v>
      </c>
      <c r="N36" s="156"/>
      <c r="O36" s="158">
        <f>SUM(O30:O35)</f>
        <v>0</v>
      </c>
      <c r="P36" s="156"/>
      <c r="Q36" s="158">
        <f>SUM(Q30:Q35)</f>
        <v>15230057</v>
      </c>
      <c r="R36" s="72"/>
      <c r="S36" s="158">
        <f>SUM(S30:S35)</f>
        <v>101122</v>
      </c>
      <c r="T36" s="156"/>
      <c r="U36" s="158">
        <f>SUM(U30:U35)</f>
        <v>75093</v>
      </c>
      <c r="V36" s="80"/>
      <c r="W36" s="158">
        <f>SUM(W30:W35)</f>
        <v>-8181190</v>
      </c>
      <c r="X36" s="72"/>
      <c r="Y36" s="158">
        <f>SUM(Y30:Y35)</f>
        <v>-8004975</v>
      </c>
      <c r="Z36" s="72"/>
      <c r="AA36" s="158">
        <f>SUM(AA30:AA35)</f>
        <v>7225082</v>
      </c>
      <c r="AB36" s="72"/>
      <c r="AC36" s="158">
        <f>SUM(AC30:AC35)</f>
        <v>0</v>
      </c>
      <c r="AD36" s="72"/>
      <c r="AE36" s="158">
        <f>SUM(C36:Q36)+Y36</f>
        <v>7225082</v>
      </c>
      <c r="AF36" s="72"/>
      <c r="AG36" s="158">
        <f>SUM(AG31:AG35)</f>
        <v>879949</v>
      </c>
      <c r="AH36" s="72"/>
      <c r="AI36" s="158">
        <f>SUM(AI30:AI35)</f>
        <v>8105031</v>
      </c>
    </row>
    <row r="37" spans="1:35" ht="21" customHeight="1">
      <c r="A37" s="64" t="s">
        <v>277</v>
      </c>
      <c r="B37" s="64"/>
      <c r="C37" s="147">
        <v>0</v>
      </c>
      <c r="D37" s="152"/>
      <c r="E37" s="147">
        <v>0</v>
      </c>
      <c r="F37" s="152"/>
      <c r="G37" s="147">
        <v>0</v>
      </c>
      <c r="H37" s="147"/>
      <c r="I37" s="147">
        <v>0</v>
      </c>
      <c r="J37" s="152"/>
      <c r="K37" s="147">
        <v>0</v>
      </c>
      <c r="L37" s="152"/>
      <c r="M37" s="147">
        <v>0</v>
      </c>
      <c r="N37" s="152"/>
      <c r="O37" s="147">
        <v>108500</v>
      </c>
      <c r="P37" s="152"/>
      <c r="Q37" s="150">
        <f>-O37</f>
        <v>-108500</v>
      </c>
      <c r="R37" s="65"/>
      <c r="S37" s="147">
        <v>0</v>
      </c>
      <c r="T37" s="147"/>
      <c r="U37" s="147">
        <v>0</v>
      </c>
      <c r="V37" s="147"/>
      <c r="W37" s="147">
        <v>0</v>
      </c>
      <c r="X37" s="147"/>
      <c r="Y37" s="147">
        <f>SUM(S37:W37)</f>
        <v>0</v>
      </c>
      <c r="Z37" s="65"/>
      <c r="AA37" s="147">
        <f>Y37+SUM(C37:Q37)</f>
        <v>0</v>
      </c>
      <c r="AB37" s="65"/>
      <c r="AC37" s="147">
        <v>0</v>
      </c>
      <c r="AD37" s="65"/>
      <c r="AE37" s="147">
        <f>SUM(C37:Y37)</f>
        <v>0</v>
      </c>
      <c r="AF37" s="65"/>
      <c r="AG37" s="147">
        <v>0</v>
      </c>
      <c r="AH37" s="65"/>
      <c r="AI37" s="147">
        <f>SUM(AE37:AG37)</f>
        <v>0</v>
      </c>
    </row>
    <row r="38" spans="1:35" ht="21" customHeight="1">
      <c r="A38" s="64" t="s">
        <v>223</v>
      </c>
      <c r="B38" s="187">
        <v>29</v>
      </c>
      <c r="C38" s="147">
        <v>0</v>
      </c>
      <c r="D38" s="152"/>
      <c r="E38" s="147">
        <v>0</v>
      </c>
      <c r="F38" s="152"/>
      <c r="G38" s="147">
        <v>0</v>
      </c>
      <c r="H38" s="147"/>
      <c r="I38" s="147">
        <v>0</v>
      </c>
      <c r="J38" s="152"/>
      <c r="K38" s="147">
        <v>0</v>
      </c>
      <c r="L38" s="152"/>
      <c r="M38" s="147">
        <v>0</v>
      </c>
      <c r="N38" s="152"/>
      <c r="O38" s="147">
        <v>0</v>
      </c>
      <c r="P38" s="152"/>
      <c r="Q38" s="147">
        <v>0</v>
      </c>
      <c r="R38" s="65"/>
      <c r="S38" s="147">
        <v>0</v>
      </c>
      <c r="T38" s="147"/>
      <c r="U38" s="147">
        <v>0</v>
      </c>
      <c r="V38" s="147"/>
      <c r="W38" s="147">
        <v>0</v>
      </c>
      <c r="X38" s="147"/>
      <c r="Y38" s="147">
        <f>SUM(S38:W38)</f>
        <v>0</v>
      </c>
      <c r="Z38" s="65"/>
      <c r="AA38" s="147">
        <f t="shared" si="0"/>
        <v>0</v>
      </c>
      <c r="AB38" s="65"/>
      <c r="AC38" s="147">
        <v>15000000</v>
      </c>
      <c r="AD38" s="65"/>
      <c r="AE38" s="147">
        <f>SUM(C38:Y38)+AC38</f>
        <v>15000000</v>
      </c>
      <c r="AF38" s="65"/>
      <c r="AG38" s="147">
        <v>0</v>
      </c>
      <c r="AH38" s="65"/>
      <c r="AI38" s="147">
        <f>SUM(AE38:AG38)</f>
        <v>15000000</v>
      </c>
    </row>
    <row r="39" spans="1:35" ht="21" customHeight="1">
      <c r="A39" s="64" t="s">
        <v>224</v>
      </c>
      <c r="B39" s="187"/>
      <c r="C39" s="147">
        <v>0</v>
      </c>
      <c r="D39" s="152"/>
      <c r="E39" s="147">
        <v>0</v>
      </c>
      <c r="F39" s="152"/>
      <c r="G39" s="147">
        <v>0</v>
      </c>
      <c r="H39" s="147"/>
      <c r="I39" s="147">
        <v>0</v>
      </c>
      <c r="J39" s="152"/>
      <c r="K39" s="147">
        <v>0</v>
      </c>
      <c r="L39" s="152"/>
      <c r="M39" s="147">
        <v>0</v>
      </c>
      <c r="N39" s="152"/>
      <c r="O39" s="147">
        <v>0</v>
      </c>
      <c r="P39" s="152"/>
      <c r="Q39" s="150">
        <v>-61580</v>
      </c>
      <c r="R39" s="65"/>
      <c r="S39" s="147">
        <v>0</v>
      </c>
      <c r="T39" s="147"/>
      <c r="U39" s="147">
        <v>0</v>
      </c>
      <c r="V39" s="147"/>
      <c r="W39" s="147">
        <v>0</v>
      </c>
      <c r="X39" s="147"/>
      <c r="Y39" s="147">
        <f>SUM(S39:W39)</f>
        <v>0</v>
      </c>
      <c r="Z39" s="65"/>
      <c r="AA39" s="147">
        <f t="shared" si="0"/>
        <v>-61580</v>
      </c>
      <c r="AB39" s="65"/>
      <c r="AC39" s="147">
        <v>0</v>
      </c>
      <c r="AD39" s="65"/>
      <c r="AE39" s="147">
        <f>SUM(C39:Q39)+Y39</f>
        <v>-61580</v>
      </c>
      <c r="AF39" s="65"/>
      <c r="AG39" s="147">
        <v>0</v>
      </c>
      <c r="AH39" s="65"/>
      <c r="AI39" s="147">
        <f>SUM(AE39:AG39)</f>
        <v>-61580</v>
      </c>
    </row>
    <row r="40" spans="1:35" ht="21" customHeight="1">
      <c r="A40" s="64" t="s">
        <v>225</v>
      </c>
      <c r="B40" s="187">
        <v>29</v>
      </c>
      <c r="C40" s="153">
        <v>0</v>
      </c>
      <c r="D40" s="152"/>
      <c r="E40" s="153">
        <v>0</v>
      </c>
      <c r="F40" s="152"/>
      <c r="G40" s="153">
        <v>0</v>
      </c>
      <c r="H40" s="147"/>
      <c r="I40" s="153">
        <v>0</v>
      </c>
      <c r="J40" s="152"/>
      <c r="K40" s="153">
        <v>0</v>
      </c>
      <c r="L40" s="152"/>
      <c r="M40" s="153">
        <v>0</v>
      </c>
      <c r="N40" s="152"/>
      <c r="O40" s="153">
        <v>0</v>
      </c>
      <c r="P40" s="152"/>
      <c r="Q40" s="161">
        <v>-309618</v>
      </c>
      <c r="R40" s="65"/>
      <c r="S40" s="153">
        <v>0</v>
      </c>
      <c r="T40" s="147"/>
      <c r="U40" s="153">
        <v>0</v>
      </c>
      <c r="V40" s="147"/>
      <c r="W40" s="153">
        <v>0</v>
      </c>
      <c r="X40" s="147"/>
      <c r="Y40" s="153">
        <f>SUM(S40:W40)</f>
        <v>0</v>
      </c>
      <c r="Z40" s="65"/>
      <c r="AA40" s="153">
        <f t="shared" si="0"/>
        <v>-309618</v>
      </c>
      <c r="AB40" s="65"/>
      <c r="AC40" s="153">
        <v>0</v>
      </c>
      <c r="AD40" s="65"/>
      <c r="AE40" s="153">
        <f>SUM(C40:Q40)+Y40</f>
        <v>-309618</v>
      </c>
      <c r="AF40" s="65"/>
      <c r="AG40" s="153">
        <v>0</v>
      </c>
      <c r="AH40" s="65"/>
      <c r="AI40" s="153">
        <f>SUM(AE40:AG40)</f>
        <v>-309618</v>
      </c>
    </row>
    <row r="41" spans="1:35" ht="21" customHeight="1" thickBot="1">
      <c r="A41" s="110" t="s">
        <v>195</v>
      </c>
      <c r="B41" s="110"/>
      <c r="C41" s="73">
        <f>C11+C36+C29+C38+C39+C40</f>
        <v>8611242</v>
      </c>
      <c r="D41" s="79"/>
      <c r="E41" s="73">
        <f>E11+E36+E29+E38+E39+E40</f>
        <v>-2909249</v>
      </c>
      <c r="F41" s="79"/>
      <c r="G41" s="73">
        <f>G11+G36+G29+G38+G39+G40</f>
        <v>57298909</v>
      </c>
      <c r="H41" s="79"/>
      <c r="I41" s="73">
        <f>I11+I36+I29+I38+I39+I40</f>
        <v>3470021</v>
      </c>
      <c r="J41" s="79"/>
      <c r="K41" s="73">
        <f>K11+K36+K29+K38+K39+K40</f>
        <v>3949783</v>
      </c>
      <c r="L41" s="79"/>
      <c r="M41" s="73">
        <f>M11+M36+M29+M38+M39+M40</f>
        <v>-5159</v>
      </c>
      <c r="N41" s="79"/>
      <c r="O41" s="73">
        <f>O11+O36+O29+O38+O39+O40+O37</f>
        <v>929166</v>
      </c>
      <c r="P41" s="79"/>
      <c r="Q41" s="73">
        <f>Q11+Q36+Q29+Q38+Q39+Q40+Q37</f>
        <v>82115694</v>
      </c>
      <c r="R41" s="79"/>
      <c r="S41" s="73">
        <f>S11+S36+S29+S38+S39+S40</f>
        <v>13824515</v>
      </c>
      <c r="T41" s="79"/>
      <c r="U41" s="73">
        <f>U11+U36+U29+U38+U39+U40</f>
        <v>-2819217</v>
      </c>
      <c r="V41" s="79"/>
      <c r="W41" s="73">
        <f>W11+W36+W29+W38+W39+W40</f>
        <v>-11450507</v>
      </c>
      <c r="X41" s="79"/>
      <c r="Y41" s="73">
        <f>Y11+Y36+Y29+Y38+Y39+Y40</f>
        <v>-445209</v>
      </c>
      <c r="Z41" s="79"/>
      <c r="AA41" s="73">
        <f>AA11+AA36+AA29+AA38+AA39+AA40</f>
        <v>153015198</v>
      </c>
      <c r="AB41" s="79"/>
      <c r="AC41" s="73">
        <f>AC11+AC36+AC29+AC38+AC39+AC40</f>
        <v>15000000</v>
      </c>
      <c r="AD41" s="79"/>
      <c r="AE41" s="73">
        <f>AE11+AE36+AE29+AE38+AE39+AE40</f>
        <v>168015198</v>
      </c>
      <c r="AF41" s="79"/>
      <c r="AG41" s="73">
        <f>AG11+AG36+AG29+AG38+AG39+AG40</f>
        <v>58626658</v>
      </c>
      <c r="AH41" s="79"/>
      <c r="AI41" s="73">
        <f>AI11+AI36+AI29+AI38+AI39+AI40</f>
        <v>226641856</v>
      </c>
    </row>
    <row r="42" ht="21" customHeight="1" thickTop="1"/>
    <row r="44" spans="3:35" ht="21" customHeight="1">
      <c r="C44" s="214"/>
      <c r="E44" s="214"/>
      <c r="G44" s="214"/>
      <c r="I44" s="214"/>
      <c r="K44" s="214"/>
      <c r="M44" s="214"/>
      <c r="O44" s="214"/>
      <c r="Q44" s="214"/>
      <c r="Y44" s="214"/>
      <c r="AA44" s="214"/>
      <c r="AC44" s="214"/>
      <c r="AE44" s="214"/>
      <c r="AG44" s="214"/>
      <c r="AI44" s="214"/>
    </row>
    <row r="45" ht="21" customHeight="1">
      <c r="G45" s="214"/>
    </row>
  </sheetData>
  <sheetProtection/>
  <mergeCells count="2">
    <mergeCell ref="S5:Y5"/>
    <mergeCell ref="C4:AI4"/>
  </mergeCells>
  <printOptions/>
  <pageMargins left="0.7" right="0.5" top="0.48" bottom="0.5" header="0.5" footer="0.5"/>
  <pageSetup firstPageNumber="15" useFirstPageNumber="1" fitToHeight="1" fitToWidth="1" horizontalDpi="600" verticalDpi="600" orientation="landscape" paperSize="9" scale="4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zoomScaleSheetLayoutView="70" zoomScalePageLayoutView="0" workbookViewId="0" topLeftCell="A1">
      <selection activeCell="A1" sqref="A1"/>
    </sheetView>
  </sheetViews>
  <sheetFormatPr defaultColWidth="9.00390625" defaultRowHeight="21" customHeight="1"/>
  <cols>
    <col min="1" max="1" width="68.140625" style="49" customWidth="1"/>
    <col min="2" max="2" width="10.00390625" style="49" customWidth="1"/>
    <col min="3" max="3" width="11.8515625" style="49" customWidth="1"/>
    <col min="4" max="4" width="1.1484375" style="49" customWidth="1"/>
    <col min="5" max="5" width="11.8515625" style="49" customWidth="1"/>
    <col min="6" max="6" width="1.1484375" style="49" customWidth="1"/>
    <col min="7" max="7" width="12.140625" style="49" customWidth="1"/>
    <col min="8" max="8" width="1.1484375" style="49" customWidth="1"/>
    <col min="9" max="9" width="12.140625" style="49" customWidth="1"/>
    <col min="10" max="10" width="1.1484375" style="49" customWidth="1"/>
    <col min="11" max="11" width="13.7109375" style="49" customWidth="1"/>
    <col min="12" max="12" width="1.1484375" style="49" customWidth="1"/>
    <col min="13" max="13" width="15.7109375" style="49" customWidth="1"/>
    <col min="14" max="14" width="1.1484375" style="49" customWidth="1"/>
    <col min="15" max="15" width="11.8515625" style="49" customWidth="1"/>
    <col min="16" max="16" width="1.1484375" style="49" customWidth="1"/>
    <col min="17" max="17" width="11.8515625" style="49" customWidth="1"/>
    <col min="18" max="18" width="1.1484375" style="49" customWidth="1"/>
    <col min="19" max="19" width="11.8515625" style="49" customWidth="1"/>
    <col min="20" max="20" width="1.1484375" style="49" customWidth="1"/>
    <col min="21" max="21" width="20.140625" style="49" bestFit="1" customWidth="1"/>
    <col min="22" max="22" width="1.1484375" style="49" customWidth="1"/>
    <col min="23" max="23" width="14.140625" style="49" bestFit="1" customWidth="1"/>
    <col min="24" max="24" width="1.1484375" style="49" customWidth="1"/>
    <col min="25" max="25" width="13.7109375" style="49" customWidth="1"/>
    <col min="26" max="26" width="1.1484375" style="49" customWidth="1"/>
    <col min="27" max="27" width="13.140625" style="49" customWidth="1"/>
    <col min="28" max="28" width="1.1484375" style="49" customWidth="1"/>
    <col min="29" max="29" width="13.00390625" style="49" bestFit="1" customWidth="1"/>
    <col min="30" max="30" width="1.421875" style="49" customWidth="1"/>
    <col min="31" max="31" width="14.57421875" style="49" bestFit="1" customWidth="1"/>
    <col min="32" max="32" width="1.1484375" style="49" customWidth="1"/>
    <col min="33" max="33" width="12.140625" style="49" customWidth="1"/>
    <col min="34" max="34" width="1.1484375" style="49" customWidth="1"/>
    <col min="35" max="36" width="12.140625" style="49" customWidth="1"/>
    <col min="37" max="37" width="9.140625" style="49" bestFit="1" customWidth="1"/>
    <col min="38" max="16384" width="9.00390625" style="49" customWidth="1"/>
  </cols>
  <sheetData>
    <row r="1" spans="1:34" ht="21" customHeight="1">
      <c r="A1" s="46" t="s">
        <v>41</v>
      </c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7"/>
      <c r="T1" s="48"/>
      <c r="U1" s="47"/>
      <c r="V1" s="48"/>
      <c r="W1" s="47"/>
      <c r="X1" s="47"/>
      <c r="Y1" s="47"/>
      <c r="Z1" s="47"/>
      <c r="AA1" s="47"/>
      <c r="AB1" s="47"/>
      <c r="AC1" s="47"/>
      <c r="AD1" s="47"/>
      <c r="AE1" s="48"/>
      <c r="AF1" s="48"/>
      <c r="AG1" s="47"/>
      <c r="AH1" s="48"/>
    </row>
    <row r="2" spans="1:34" ht="24">
      <c r="A2" s="46" t="s">
        <v>95</v>
      </c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T2" s="48"/>
      <c r="U2" s="47"/>
      <c r="V2" s="48"/>
      <c r="W2" s="47"/>
      <c r="X2" s="47"/>
      <c r="Y2" s="47"/>
      <c r="Z2" s="47"/>
      <c r="AA2" s="47"/>
      <c r="AB2" s="47"/>
      <c r="AC2" s="47"/>
      <c r="AD2" s="47"/>
      <c r="AE2" s="48"/>
      <c r="AF2" s="48"/>
      <c r="AG2" s="47"/>
      <c r="AH2" s="48"/>
    </row>
    <row r="3" spans="1:35" ht="21" customHeight="1">
      <c r="A3" s="46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53" t="s">
        <v>87</v>
      </c>
    </row>
    <row r="4" spans="1:35" ht="22.5">
      <c r="A4" s="46"/>
      <c r="B4" s="46"/>
      <c r="C4" s="246" t="s">
        <v>42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ht="21.75">
      <c r="A5" s="142"/>
      <c r="B5" s="142"/>
      <c r="C5" s="143"/>
      <c r="D5" s="143"/>
      <c r="E5" s="143"/>
      <c r="F5" s="143"/>
      <c r="G5" s="143"/>
      <c r="H5" s="143"/>
      <c r="I5" s="143"/>
      <c r="J5" s="143"/>
      <c r="K5" s="55" t="s">
        <v>163</v>
      </c>
      <c r="L5" s="143"/>
      <c r="M5" s="104"/>
      <c r="N5" s="143"/>
      <c r="O5" s="143"/>
      <c r="P5" s="143"/>
      <c r="Q5" s="62"/>
      <c r="R5" s="143"/>
      <c r="S5" s="245" t="s">
        <v>94</v>
      </c>
      <c r="T5" s="245"/>
      <c r="U5" s="245"/>
      <c r="V5" s="245"/>
      <c r="W5" s="245"/>
      <c r="X5" s="245"/>
      <c r="Y5" s="245"/>
      <c r="Z5" s="143"/>
      <c r="AA5" s="143"/>
      <c r="AB5" s="143"/>
      <c r="AC5" s="143"/>
      <c r="AD5" s="143"/>
      <c r="AE5" s="143"/>
      <c r="AF5" s="143"/>
      <c r="AG5" s="143"/>
      <c r="AH5" s="143"/>
      <c r="AI5" s="143"/>
    </row>
    <row r="6" spans="1:35" ht="21">
      <c r="A6" s="144"/>
      <c r="B6" s="144"/>
      <c r="C6" s="54"/>
      <c r="D6" s="3"/>
      <c r="E6" s="3"/>
      <c r="F6" s="3"/>
      <c r="G6" s="55"/>
      <c r="H6" s="55"/>
      <c r="I6" s="55"/>
      <c r="J6" s="55"/>
      <c r="K6" s="55" t="s">
        <v>36</v>
      </c>
      <c r="L6" s="55"/>
      <c r="M6" s="104" t="s">
        <v>37</v>
      </c>
      <c r="N6" s="55"/>
      <c r="O6" s="55"/>
      <c r="P6" s="55"/>
      <c r="Q6" s="55"/>
      <c r="R6" s="55"/>
      <c r="S6" s="22"/>
      <c r="T6" s="55"/>
      <c r="U6" s="55" t="s">
        <v>36</v>
      </c>
      <c r="V6" s="55"/>
      <c r="W6" s="55" t="s">
        <v>212</v>
      </c>
      <c r="X6" s="55"/>
      <c r="Y6" s="54" t="s">
        <v>96</v>
      </c>
      <c r="Z6" s="56"/>
      <c r="AA6" s="21"/>
      <c r="AB6" s="56"/>
      <c r="AC6" s="21"/>
      <c r="AD6" s="56"/>
      <c r="AE6" s="21"/>
      <c r="AF6" s="55"/>
      <c r="AG6" s="55"/>
      <c r="AH6" s="22"/>
      <c r="AI6" s="20"/>
    </row>
    <row r="7" spans="1:35" ht="21" customHeight="1">
      <c r="A7" s="144"/>
      <c r="B7" s="144"/>
      <c r="C7" s="54" t="s">
        <v>17</v>
      </c>
      <c r="D7" s="3"/>
      <c r="E7" s="3"/>
      <c r="F7" s="3"/>
      <c r="G7" s="55"/>
      <c r="H7" s="55"/>
      <c r="I7" s="55"/>
      <c r="J7" s="55"/>
      <c r="K7" s="55" t="s">
        <v>98</v>
      </c>
      <c r="L7" s="55"/>
      <c r="M7" s="104" t="s">
        <v>120</v>
      </c>
      <c r="N7" s="55"/>
      <c r="O7" s="55"/>
      <c r="P7" s="55"/>
      <c r="Q7" s="1" t="s">
        <v>47</v>
      </c>
      <c r="R7" s="55"/>
      <c r="S7" s="22" t="s">
        <v>69</v>
      </c>
      <c r="T7" s="55"/>
      <c r="U7" s="22" t="s">
        <v>70</v>
      </c>
      <c r="V7" s="55"/>
      <c r="W7" s="55" t="s">
        <v>213</v>
      </c>
      <c r="X7" s="55"/>
      <c r="Y7" s="54" t="s">
        <v>97</v>
      </c>
      <c r="Z7" s="56"/>
      <c r="AA7" s="114"/>
      <c r="AB7" s="114"/>
      <c r="AC7" s="114" t="s">
        <v>226</v>
      </c>
      <c r="AD7" s="56"/>
      <c r="AE7" s="21" t="s">
        <v>60</v>
      </c>
      <c r="AF7" s="55"/>
      <c r="AG7" s="55" t="s">
        <v>98</v>
      </c>
      <c r="AH7" s="22"/>
      <c r="AI7" s="20"/>
    </row>
    <row r="8" spans="1:35" ht="21">
      <c r="A8" s="144"/>
      <c r="B8" s="144"/>
      <c r="C8" s="57" t="s">
        <v>53</v>
      </c>
      <c r="D8" s="55"/>
      <c r="E8" s="55" t="s">
        <v>63</v>
      </c>
      <c r="F8" s="55"/>
      <c r="G8" s="55" t="s">
        <v>24</v>
      </c>
      <c r="H8" s="55"/>
      <c r="I8" s="55"/>
      <c r="J8" s="55"/>
      <c r="K8" s="55" t="s">
        <v>164</v>
      </c>
      <c r="L8" s="55"/>
      <c r="M8" s="55" t="s">
        <v>121</v>
      </c>
      <c r="N8" s="55"/>
      <c r="O8" s="55" t="s">
        <v>71</v>
      </c>
      <c r="P8" s="55"/>
      <c r="Q8" s="55" t="s">
        <v>31</v>
      </c>
      <c r="R8" s="55"/>
      <c r="S8" s="22" t="s">
        <v>50</v>
      </c>
      <c r="T8" s="55"/>
      <c r="U8" s="210" t="s">
        <v>264</v>
      </c>
      <c r="V8" s="55"/>
      <c r="W8" s="55" t="s">
        <v>214</v>
      </c>
      <c r="X8" s="55"/>
      <c r="Y8" s="55" t="s">
        <v>99</v>
      </c>
      <c r="Z8" s="55"/>
      <c r="AA8" s="55"/>
      <c r="AB8" s="55"/>
      <c r="AC8" s="55" t="s">
        <v>227</v>
      </c>
      <c r="AD8" s="55"/>
      <c r="AE8" s="22" t="s">
        <v>25</v>
      </c>
      <c r="AF8" s="55"/>
      <c r="AG8" s="55" t="s">
        <v>100</v>
      </c>
      <c r="AH8" s="22"/>
      <c r="AI8" s="55" t="s">
        <v>60</v>
      </c>
    </row>
    <row r="9" spans="1:35" ht="21" customHeight="1">
      <c r="A9" s="145"/>
      <c r="B9" s="174" t="s">
        <v>1</v>
      </c>
      <c r="C9" s="58" t="s">
        <v>101</v>
      </c>
      <c r="D9" s="55"/>
      <c r="E9" s="59" t="s">
        <v>102</v>
      </c>
      <c r="F9" s="55"/>
      <c r="G9" s="59" t="s">
        <v>68</v>
      </c>
      <c r="H9" s="55"/>
      <c r="I9" s="31" t="s">
        <v>119</v>
      </c>
      <c r="J9" s="55"/>
      <c r="K9" s="59" t="s">
        <v>177</v>
      </c>
      <c r="L9" s="55"/>
      <c r="M9" s="179" t="s">
        <v>122</v>
      </c>
      <c r="N9" s="55"/>
      <c r="O9" s="59" t="s">
        <v>61</v>
      </c>
      <c r="P9" s="55"/>
      <c r="Q9" s="59" t="s">
        <v>51</v>
      </c>
      <c r="R9" s="55"/>
      <c r="S9" s="23" t="s">
        <v>0</v>
      </c>
      <c r="T9" s="55"/>
      <c r="U9" s="31" t="s">
        <v>91</v>
      </c>
      <c r="V9" s="55"/>
      <c r="W9" s="59" t="s">
        <v>215</v>
      </c>
      <c r="X9" s="55"/>
      <c r="Y9" s="59" t="s">
        <v>16</v>
      </c>
      <c r="Z9" s="55"/>
      <c r="AA9" s="59" t="s">
        <v>96</v>
      </c>
      <c r="AB9" s="55"/>
      <c r="AC9" s="59" t="s">
        <v>228</v>
      </c>
      <c r="AD9" s="55"/>
      <c r="AE9" s="211" t="s">
        <v>275</v>
      </c>
      <c r="AF9" s="55"/>
      <c r="AG9" s="59" t="s">
        <v>103</v>
      </c>
      <c r="AH9" s="22"/>
      <c r="AI9" s="59" t="s">
        <v>25</v>
      </c>
    </row>
    <row r="10" spans="1:2" ht="21" customHeight="1">
      <c r="A10" s="110" t="s">
        <v>281</v>
      </c>
      <c r="B10" s="110"/>
    </row>
    <row r="11" spans="1:35" ht="21" customHeight="1">
      <c r="A11" s="110" t="s">
        <v>282</v>
      </c>
      <c r="B11" s="110"/>
      <c r="C11" s="26">
        <v>8611242</v>
      </c>
      <c r="D11" s="26"/>
      <c r="E11" s="26">
        <v>-2909249</v>
      </c>
      <c r="F11" s="26"/>
      <c r="G11" s="26">
        <v>57298909</v>
      </c>
      <c r="H11" s="26"/>
      <c r="I11" s="26">
        <v>3470021</v>
      </c>
      <c r="J11" s="26"/>
      <c r="K11" s="26">
        <v>3949783</v>
      </c>
      <c r="L11" s="26"/>
      <c r="M11" s="26">
        <v>-5159</v>
      </c>
      <c r="N11" s="26"/>
      <c r="O11" s="26">
        <v>929166</v>
      </c>
      <c r="P11" s="26"/>
      <c r="Q11" s="26">
        <v>82115694</v>
      </c>
      <c r="R11" s="26"/>
      <c r="S11" s="26">
        <v>13824515</v>
      </c>
      <c r="T11" s="26"/>
      <c r="U11" s="26">
        <v>-2819217</v>
      </c>
      <c r="V11" s="26"/>
      <c r="W11" s="26">
        <v>-11450507</v>
      </c>
      <c r="X11" s="26"/>
      <c r="Y11" s="26">
        <f>SUM(S11:W11)</f>
        <v>-445209</v>
      </c>
      <c r="Z11" s="26"/>
      <c r="AA11" s="26">
        <f>Y11+SUM(C11:Q11)</f>
        <v>153015198</v>
      </c>
      <c r="AB11" s="26"/>
      <c r="AC11" s="201">
        <v>15000000</v>
      </c>
      <c r="AD11" s="26"/>
      <c r="AE11" s="236">
        <f>Y11+SUM(C11:Q11)+AC11</f>
        <v>168015198</v>
      </c>
      <c r="AF11" s="26"/>
      <c r="AG11" s="26">
        <v>58626658</v>
      </c>
      <c r="AH11" s="62"/>
      <c r="AI11" s="26">
        <f>SUM(AE11:AG11)</f>
        <v>226641856</v>
      </c>
    </row>
    <row r="12" spans="1:35" ht="21" customHeight="1">
      <c r="A12" s="62" t="s">
        <v>285</v>
      </c>
      <c r="B12" s="6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1"/>
      <c r="AB12" s="26"/>
      <c r="AC12" s="61"/>
      <c r="AD12" s="26"/>
      <c r="AE12" s="61"/>
      <c r="AF12" s="26"/>
      <c r="AG12" s="26"/>
      <c r="AH12" s="26"/>
      <c r="AI12" s="26"/>
    </row>
    <row r="13" spans="1:35" ht="21" customHeight="1">
      <c r="A13" s="149" t="s">
        <v>309</v>
      </c>
      <c r="B13" s="14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60"/>
      <c r="T13" s="26"/>
      <c r="U13" s="26"/>
      <c r="V13" s="26"/>
      <c r="W13" s="26"/>
      <c r="X13" s="26"/>
      <c r="Y13" s="26"/>
      <c r="Z13" s="26"/>
      <c r="AA13" s="61"/>
      <c r="AB13" s="26"/>
      <c r="AC13" s="61"/>
      <c r="AD13" s="26"/>
      <c r="AE13" s="61"/>
      <c r="AF13" s="26"/>
      <c r="AG13" s="26"/>
      <c r="AH13" s="26"/>
      <c r="AI13" s="26"/>
    </row>
    <row r="14" spans="1:35" ht="21" customHeight="1">
      <c r="A14" s="64" t="s">
        <v>162</v>
      </c>
      <c r="B14" s="64"/>
      <c r="C14" s="153">
        <v>0</v>
      </c>
      <c r="D14" s="151"/>
      <c r="E14" s="153">
        <v>0</v>
      </c>
      <c r="F14" s="152"/>
      <c r="G14" s="153">
        <v>0</v>
      </c>
      <c r="H14" s="147"/>
      <c r="I14" s="153">
        <v>0</v>
      </c>
      <c r="J14" s="151"/>
      <c r="K14" s="153">
        <v>0</v>
      </c>
      <c r="L14" s="152"/>
      <c r="M14" s="153">
        <v>0</v>
      </c>
      <c r="N14" s="152"/>
      <c r="O14" s="153">
        <v>0</v>
      </c>
      <c r="P14" s="152"/>
      <c r="Q14" s="162">
        <v>-4911692</v>
      </c>
      <c r="R14" s="151"/>
      <c r="S14" s="153">
        <v>0</v>
      </c>
      <c r="T14" s="151"/>
      <c r="U14" s="153">
        <v>0</v>
      </c>
      <c r="V14" s="146"/>
      <c r="W14" s="153">
        <v>0</v>
      </c>
      <c r="X14" s="151"/>
      <c r="Y14" s="153">
        <f>SUM(S14:W14)</f>
        <v>0</v>
      </c>
      <c r="Z14" s="152"/>
      <c r="AA14" s="76">
        <f>Y14+SUM(C14:Q14)</f>
        <v>-4911692</v>
      </c>
      <c r="AB14" s="152"/>
      <c r="AC14" s="153">
        <v>0</v>
      </c>
      <c r="AD14" s="152"/>
      <c r="AE14" s="228">
        <f>Y14+SUM(C14:Q14)+AC14</f>
        <v>-4911692</v>
      </c>
      <c r="AF14" s="77"/>
      <c r="AG14" s="161">
        <v>-2652377</v>
      </c>
      <c r="AH14" s="77"/>
      <c r="AI14" s="153">
        <f>SUM(AE14:AG14)</f>
        <v>-7564069</v>
      </c>
    </row>
    <row r="15" spans="1:35" ht="21" customHeight="1">
      <c r="A15" s="149" t="s">
        <v>326</v>
      </c>
      <c r="B15" s="149"/>
      <c r="C15" s="158">
        <f>SUM(C14:C14)</f>
        <v>0</v>
      </c>
      <c r="D15" s="155"/>
      <c r="E15" s="158">
        <f>SUM(E14:E14)</f>
        <v>0</v>
      </c>
      <c r="F15" s="156"/>
      <c r="G15" s="158">
        <f>SUM(G14:G14)</f>
        <v>0</v>
      </c>
      <c r="H15" s="160"/>
      <c r="I15" s="158">
        <f>SUM(I14:I14)</f>
        <v>0</v>
      </c>
      <c r="J15" s="155"/>
      <c r="K15" s="158">
        <f>SUM(K14:K14)</f>
        <v>0</v>
      </c>
      <c r="L15" s="156"/>
      <c r="M15" s="158">
        <f>SUM(M14:M14)</f>
        <v>0</v>
      </c>
      <c r="N15" s="156"/>
      <c r="O15" s="158">
        <f>SUM(O14:O14)</f>
        <v>0</v>
      </c>
      <c r="P15" s="156"/>
      <c r="Q15" s="158">
        <f>SUM(Q14:Q14)</f>
        <v>-4911692</v>
      </c>
      <c r="R15" s="155"/>
      <c r="S15" s="158">
        <f>SUM(S14:S14)</f>
        <v>0</v>
      </c>
      <c r="T15" s="155"/>
      <c r="U15" s="158">
        <f>SUM(U14:U14)</f>
        <v>0</v>
      </c>
      <c r="V15" s="148"/>
      <c r="W15" s="158">
        <f>SUM(W14:W14)</f>
        <v>0</v>
      </c>
      <c r="X15" s="155"/>
      <c r="Y15" s="158">
        <f>SUM(Y14:Y14)</f>
        <v>0</v>
      </c>
      <c r="Z15" s="156"/>
      <c r="AA15" s="158">
        <f>SUM(AA14:AA14)</f>
        <v>-4911692</v>
      </c>
      <c r="AB15" s="156"/>
      <c r="AC15" s="158">
        <f>SUM(AC14:AC14)</f>
        <v>0</v>
      </c>
      <c r="AD15" s="156"/>
      <c r="AE15" s="158">
        <f>SUM(AE14:AE14)</f>
        <v>-4911692</v>
      </c>
      <c r="AF15" s="78"/>
      <c r="AG15" s="158">
        <f>SUM(AG14:AG14)</f>
        <v>-2652377</v>
      </c>
      <c r="AH15" s="78"/>
      <c r="AI15" s="158">
        <f>SUM(AI14:AI14)</f>
        <v>-7564069</v>
      </c>
    </row>
    <row r="16" spans="1:35" ht="21" customHeight="1">
      <c r="A16" s="111" t="s">
        <v>220</v>
      </c>
      <c r="B16" s="111"/>
      <c r="C16" s="156"/>
      <c r="D16" s="155"/>
      <c r="E16" s="156"/>
      <c r="F16" s="156"/>
      <c r="G16" s="156"/>
      <c r="H16" s="156"/>
      <c r="I16" s="156"/>
      <c r="J16" s="155"/>
      <c r="K16" s="156"/>
      <c r="L16" s="156"/>
      <c r="M16" s="156"/>
      <c r="N16" s="156"/>
      <c r="O16" s="156"/>
      <c r="P16" s="156"/>
      <c r="Q16" s="156"/>
      <c r="R16" s="155"/>
      <c r="S16" s="156"/>
      <c r="T16" s="155"/>
      <c r="U16" s="156"/>
      <c r="V16" s="148"/>
      <c r="W16" s="156"/>
      <c r="X16" s="155"/>
      <c r="Y16" s="156"/>
      <c r="Z16" s="156"/>
      <c r="AA16" s="156"/>
      <c r="AB16" s="156"/>
      <c r="AC16" s="156"/>
      <c r="AD16" s="156"/>
      <c r="AE16" s="156"/>
      <c r="AF16" s="78"/>
      <c r="AG16" s="159"/>
      <c r="AH16" s="78"/>
      <c r="AI16" s="74"/>
    </row>
    <row r="17" spans="1:35" ht="21" customHeight="1">
      <c r="A17" s="64" t="s">
        <v>175</v>
      </c>
      <c r="B17" s="64"/>
      <c r="C17" s="156"/>
      <c r="D17" s="155"/>
      <c r="E17" s="156"/>
      <c r="F17" s="156"/>
      <c r="G17" s="156"/>
      <c r="H17" s="156"/>
      <c r="I17" s="156"/>
      <c r="J17" s="155"/>
      <c r="K17" s="156"/>
      <c r="L17" s="156"/>
      <c r="M17" s="156"/>
      <c r="N17" s="156"/>
      <c r="O17" s="156"/>
      <c r="P17" s="156"/>
      <c r="Q17" s="156"/>
      <c r="R17" s="155"/>
      <c r="S17" s="156"/>
      <c r="T17" s="155"/>
      <c r="U17" s="156"/>
      <c r="V17" s="148"/>
      <c r="W17" s="156"/>
      <c r="X17" s="155"/>
      <c r="Y17" s="156"/>
      <c r="Z17" s="156"/>
      <c r="AA17" s="156"/>
      <c r="AB17" s="156"/>
      <c r="AC17" s="156"/>
      <c r="AD17" s="156"/>
      <c r="AE17" s="156"/>
      <c r="AF17" s="78"/>
      <c r="AG17" s="159"/>
      <c r="AH17" s="78"/>
      <c r="AI17" s="74"/>
    </row>
    <row r="18" spans="1:35" ht="21" customHeight="1">
      <c r="A18" s="64" t="s">
        <v>176</v>
      </c>
      <c r="B18" s="187">
        <v>4</v>
      </c>
      <c r="C18" s="147">
        <v>0</v>
      </c>
      <c r="D18" s="152"/>
      <c r="E18" s="147">
        <v>0</v>
      </c>
      <c r="F18" s="152"/>
      <c r="G18" s="147">
        <v>0</v>
      </c>
      <c r="H18" s="147"/>
      <c r="I18" s="147">
        <v>0</v>
      </c>
      <c r="J18" s="147"/>
      <c r="K18" s="147">
        <v>-491173</v>
      </c>
      <c r="L18" s="147"/>
      <c r="M18" s="147">
        <v>0</v>
      </c>
      <c r="N18" s="147"/>
      <c r="O18" s="147">
        <v>0</v>
      </c>
      <c r="P18" s="147"/>
      <c r="Q18" s="147">
        <v>0</v>
      </c>
      <c r="R18" s="155"/>
      <c r="S18" s="147">
        <v>0</v>
      </c>
      <c r="T18" s="147"/>
      <c r="U18" s="147">
        <v>0</v>
      </c>
      <c r="V18" s="147"/>
      <c r="W18" s="147">
        <v>360994</v>
      </c>
      <c r="X18" s="147"/>
      <c r="Y18" s="147">
        <f>SUM(S18:W18)</f>
        <v>360994</v>
      </c>
      <c r="Z18" s="156"/>
      <c r="AA18" s="147">
        <f>Y18+SUM(C18:Q18)</f>
        <v>-130179</v>
      </c>
      <c r="AB18" s="156"/>
      <c r="AC18" s="147">
        <v>0</v>
      </c>
      <c r="AD18" s="156"/>
      <c r="AE18" s="227">
        <f>Y18+SUM(C18:Q18)+AC18</f>
        <v>-130179</v>
      </c>
      <c r="AF18" s="78"/>
      <c r="AG18" s="188">
        <v>-6667355</v>
      </c>
      <c r="AH18" s="78"/>
      <c r="AI18" s="147">
        <f>SUM(AE18:AG18)</f>
        <v>-6797534</v>
      </c>
    </row>
    <row r="19" spans="1:35" ht="21" customHeight="1">
      <c r="A19" s="64" t="s">
        <v>179</v>
      </c>
      <c r="B19" s="64"/>
      <c r="C19" s="147">
        <v>0</v>
      </c>
      <c r="D19" s="152"/>
      <c r="E19" s="147">
        <v>0</v>
      </c>
      <c r="F19" s="152"/>
      <c r="G19" s="147">
        <v>0</v>
      </c>
      <c r="H19" s="147"/>
      <c r="I19" s="147">
        <v>0</v>
      </c>
      <c r="J19" s="147"/>
      <c r="K19" s="147">
        <v>41473</v>
      </c>
      <c r="L19" s="147"/>
      <c r="M19" s="147">
        <v>0</v>
      </c>
      <c r="N19" s="147"/>
      <c r="O19" s="147">
        <v>0</v>
      </c>
      <c r="P19" s="147"/>
      <c r="Q19" s="147">
        <v>0</v>
      </c>
      <c r="R19" s="155"/>
      <c r="S19" s="147">
        <v>0</v>
      </c>
      <c r="T19" s="147"/>
      <c r="U19" s="147">
        <v>0</v>
      </c>
      <c r="V19" s="147"/>
      <c r="W19" s="147">
        <v>0</v>
      </c>
      <c r="X19" s="147"/>
      <c r="Y19" s="147">
        <f>SUM(S19:W19)</f>
        <v>0</v>
      </c>
      <c r="Z19" s="156"/>
      <c r="AA19" s="147">
        <f>Y19+SUM(C19:Q19)</f>
        <v>41473</v>
      </c>
      <c r="AB19" s="156"/>
      <c r="AC19" s="147">
        <v>0</v>
      </c>
      <c r="AD19" s="156"/>
      <c r="AE19" s="227">
        <f>Y19+SUM(C19:Q19)+AC19</f>
        <v>41473</v>
      </c>
      <c r="AF19" s="78"/>
      <c r="AG19" s="147">
        <v>0</v>
      </c>
      <c r="AH19" s="78"/>
      <c r="AI19" s="147">
        <f>SUM(AE19:AG19)</f>
        <v>41473</v>
      </c>
    </row>
    <row r="20" spans="1:35" ht="21" customHeight="1">
      <c r="A20" s="64" t="s">
        <v>165</v>
      </c>
      <c r="B20" s="64"/>
      <c r="C20" s="147">
        <v>0</v>
      </c>
      <c r="D20" s="152"/>
      <c r="E20" s="147">
        <v>0</v>
      </c>
      <c r="F20" s="152"/>
      <c r="G20" s="147">
        <v>0</v>
      </c>
      <c r="H20" s="147"/>
      <c r="I20" s="147">
        <v>0</v>
      </c>
      <c r="J20" s="147"/>
      <c r="K20" s="147">
        <v>0</v>
      </c>
      <c r="L20" s="147"/>
      <c r="M20" s="147">
        <v>0</v>
      </c>
      <c r="N20" s="147"/>
      <c r="O20" s="147">
        <v>0</v>
      </c>
      <c r="P20" s="147"/>
      <c r="Q20" s="147">
        <v>0</v>
      </c>
      <c r="R20" s="155"/>
      <c r="S20" s="147">
        <v>0</v>
      </c>
      <c r="T20" s="147"/>
      <c r="U20" s="147">
        <v>0</v>
      </c>
      <c r="V20" s="147"/>
      <c r="W20" s="147">
        <v>0</v>
      </c>
      <c r="X20" s="147"/>
      <c r="Y20" s="147">
        <f>SUM(S20:W20)</f>
        <v>0</v>
      </c>
      <c r="Z20" s="156"/>
      <c r="AA20" s="153">
        <f>Y20+SUM(C20:Q20)</f>
        <v>0</v>
      </c>
      <c r="AB20" s="156"/>
      <c r="AC20" s="147">
        <v>0</v>
      </c>
      <c r="AD20" s="156"/>
      <c r="AE20" s="147">
        <f>Y20+SUM(C20:Q20)+AC20</f>
        <v>0</v>
      </c>
      <c r="AF20" s="78"/>
      <c r="AG20" s="188">
        <v>229411</v>
      </c>
      <c r="AH20" s="78"/>
      <c r="AI20" s="147">
        <f>SUM(AE20:AG20)</f>
        <v>229411</v>
      </c>
    </row>
    <row r="21" spans="1:35" ht="21" customHeight="1">
      <c r="A21" s="112" t="s">
        <v>106</v>
      </c>
      <c r="B21" s="112"/>
      <c r="C21" s="154"/>
      <c r="D21" s="70"/>
      <c r="E21" s="154"/>
      <c r="F21" s="156"/>
      <c r="G21" s="154"/>
      <c r="H21" s="156"/>
      <c r="I21" s="154"/>
      <c r="J21" s="70"/>
      <c r="K21" s="154"/>
      <c r="L21" s="156"/>
      <c r="M21" s="154"/>
      <c r="N21" s="156"/>
      <c r="O21" s="154"/>
      <c r="P21" s="156"/>
      <c r="Q21" s="154"/>
      <c r="R21" s="70"/>
      <c r="S21" s="154"/>
      <c r="T21" s="70"/>
      <c r="U21" s="154"/>
      <c r="V21" s="66"/>
      <c r="W21" s="154"/>
      <c r="X21" s="70"/>
      <c r="Y21" s="154"/>
      <c r="Z21" s="70"/>
      <c r="AA21" s="154"/>
      <c r="AB21" s="70"/>
      <c r="AC21" s="154"/>
      <c r="AD21" s="70"/>
      <c r="AE21" s="154"/>
      <c r="AF21" s="70"/>
      <c r="AG21" s="157"/>
      <c r="AH21" s="70"/>
      <c r="AI21" s="157"/>
    </row>
    <row r="22" spans="1:35" ht="21" customHeight="1">
      <c r="A22" s="112" t="s">
        <v>178</v>
      </c>
      <c r="B22" s="112"/>
      <c r="C22" s="158">
        <f>SUM(C19:C20)</f>
        <v>0</v>
      </c>
      <c r="D22" s="155"/>
      <c r="E22" s="158">
        <f>SUM(E19:E20)</f>
        <v>0</v>
      </c>
      <c r="F22" s="156"/>
      <c r="G22" s="158">
        <f>SUM(G19:G20)</f>
        <v>0</v>
      </c>
      <c r="H22" s="160"/>
      <c r="I22" s="158">
        <f>SUM(I19:I20)</f>
        <v>0</v>
      </c>
      <c r="J22" s="155"/>
      <c r="K22" s="158">
        <f>SUM(K18:K20)</f>
        <v>-449700</v>
      </c>
      <c r="L22" s="156"/>
      <c r="M22" s="158">
        <f>SUM(M18:M20)</f>
        <v>0</v>
      </c>
      <c r="N22" s="156"/>
      <c r="O22" s="158">
        <f>SUM(O18:O20)</f>
        <v>0</v>
      </c>
      <c r="P22" s="156"/>
      <c r="Q22" s="158">
        <f>SUM(Q18:Q20)</f>
        <v>0</v>
      </c>
      <c r="R22" s="155"/>
      <c r="S22" s="158">
        <f>SUM(S18:S20)</f>
        <v>0</v>
      </c>
      <c r="T22" s="155"/>
      <c r="U22" s="158">
        <f>SUM(U18:U20)</f>
        <v>0</v>
      </c>
      <c r="V22" s="148"/>
      <c r="W22" s="158">
        <f>SUM(W18:W20)</f>
        <v>360994</v>
      </c>
      <c r="X22" s="155"/>
      <c r="Y22" s="158">
        <f>SUM(Y18:Y20)</f>
        <v>360994</v>
      </c>
      <c r="Z22" s="156"/>
      <c r="AA22" s="158">
        <f>SUM(AA18:AA20)</f>
        <v>-88706</v>
      </c>
      <c r="AB22" s="156"/>
      <c r="AC22" s="158">
        <f>SUM(AC18:AC20)</f>
        <v>0</v>
      </c>
      <c r="AD22" s="156"/>
      <c r="AE22" s="158">
        <f>SUM(AE18:AE20)</f>
        <v>-88706</v>
      </c>
      <c r="AF22" s="78"/>
      <c r="AG22" s="158">
        <f>SUM(AG18:AG20)</f>
        <v>-6437944</v>
      </c>
      <c r="AH22" s="78"/>
      <c r="AI22" s="158">
        <f>SUM(AI18:AI20)</f>
        <v>-6526650</v>
      </c>
    </row>
    <row r="23" spans="1:35" ht="21" customHeight="1">
      <c r="A23" s="71" t="s">
        <v>107</v>
      </c>
      <c r="B23" s="71"/>
      <c r="C23" s="156"/>
      <c r="D23" s="70"/>
      <c r="E23" s="156"/>
      <c r="F23" s="156"/>
      <c r="G23" s="156"/>
      <c r="H23" s="156"/>
      <c r="I23" s="156"/>
      <c r="J23" s="70"/>
      <c r="K23" s="156"/>
      <c r="L23" s="156"/>
      <c r="M23" s="156"/>
      <c r="N23" s="156"/>
      <c r="O23" s="156"/>
      <c r="P23" s="156"/>
      <c r="Q23" s="156"/>
      <c r="R23" s="70"/>
      <c r="S23" s="156"/>
      <c r="T23" s="70"/>
      <c r="U23" s="156"/>
      <c r="V23" s="66"/>
      <c r="W23" s="156"/>
      <c r="X23" s="70"/>
      <c r="Y23" s="156"/>
      <c r="Z23" s="70"/>
      <c r="AA23" s="156"/>
      <c r="AB23" s="70"/>
      <c r="AC23" s="156"/>
      <c r="AD23" s="70"/>
      <c r="AE23" s="156"/>
      <c r="AF23" s="70"/>
      <c r="AG23" s="74"/>
      <c r="AH23" s="70"/>
      <c r="AI23" s="74"/>
    </row>
    <row r="24" spans="1:35" ht="21" customHeight="1">
      <c r="A24" s="71" t="s">
        <v>105</v>
      </c>
      <c r="B24" s="71"/>
      <c r="C24" s="158">
        <f>SUM(C15,C22)</f>
        <v>0</v>
      </c>
      <c r="D24" s="70"/>
      <c r="E24" s="158">
        <f>SUM(E15,E22)</f>
        <v>0</v>
      </c>
      <c r="F24" s="156"/>
      <c r="G24" s="158">
        <f>SUM(G15,G22)</f>
        <v>0</v>
      </c>
      <c r="H24" s="160"/>
      <c r="I24" s="158">
        <f>SUM(I15,I22)</f>
        <v>0</v>
      </c>
      <c r="J24" s="70"/>
      <c r="K24" s="158">
        <f>SUM(K15,K22)</f>
        <v>-449700</v>
      </c>
      <c r="L24" s="156"/>
      <c r="M24" s="158">
        <f>SUM(M15,M22)</f>
        <v>0</v>
      </c>
      <c r="N24" s="156"/>
      <c r="O24" s="158">
        <f>SUM(O15,O22)</f>
        <v>0</v>
      </c>
      <c r="P24" s="156"/>
      <c r="Q24" s="158">
        <f>SUM(Q15,Q22)</f>
        <v>-4911692</v>
      </c>
      <c r="R24" s="70"/>
      <c r="S24" s="158">
        <f>SUM(S15,S22)</f>
        <v>0</v>
      </c>
      <c r="T24" s="70"/>
      <c r="U24" s="158">
        <f>SUM(U15,U22)</f>
        <v>0</v>
      </c>
      <c r="V24" s="66"/>
      <c r="W24" s="158">
        <f>SUM(W15,W22)</f>
        <v>360994</v>
      </c>
      <c r="X24" s="70"/>
      <c r="Y24" s="158">
        <f>SUM(Y15,Y22)</f>
        <v>360994</v>
      </c>
      <c r="Z24" s="70"/>
      <c r="AA24" s="158">
        <f>SUM(AA15,AA22)</f>
        <v>-5000398</v>
      </c>
      <c r="AB24" s="70"/>
      <c r="AC24" s="158">
        <f>SUM(AC15,AC22)</f>
        <v>0</v>
      </c>
      <c r="AD24" s="70"/>
      <c r="AE24" s="158">
        <f>SUM(AE15,AE22)</f>
        <v>-5000398</v>
      </c>
      <c r="AF24" s="70"/>
      <c r="AG24" s="158">
        <f>SUM(AG15,AG22)</f>
        <v>-9090321</v>
      </c>
      <c r="AH24" s="70"/>
      <c r="AI24" s="158">
        <f>SUM(AI15,AI22)</f>
        <v>-14090719</v>
      </c>
    </row>
    <row r="25" spans="1:35" ht="21" customHeight="1">
      <c r="A25" s="71" t="s">
        <v>117</v>
      </c>
      <c r="B25" s="71"/>
      <c r="C25" s="156"/>
      <c r="D25" s="70"/>
      <c r="E25" s="156"/>
      <c r="F25" s="156"/>
      <c r="G25" s="156"/>
      <c r="H25" s="156"/>
      <c r="I25" s="156"/>
      <c r="J25" s="70"/>
      <c r="K25" s="156"/>
      <c r="L25" s="156"/>
      <c r="M25" s="156"/>
      <c r="N25" s="156"/>
      <c r="O25" s="156"/>
      <c r="P25" s="156"/>
      <c r="Q25" s="156"/>
      <c r="R25" s="70"/>
      <c r="S25" s="156"/>
      <c r="T25" s="70"/>
      <c r="U25" s="156"/>
      <c r="V25" s="66"/>
      <c r="W25" s="156"/>
      <c r="X25" s="70"/>
      <c r="Y25" s="156"/>
      <c r="Z25" s="70"/>
      <c r="AA25" s="156"/>
      <c r="AB25" s="70"/>
      <c r="AC25" s="156"/>
      <c r="AD25" s="70"/>
      <c r="AE25" s="156"/>
      <c r="AF25" s="70"/>
      <c r="AG25" s="74"/>
      <c r="AH25" s="70"/>
      <c r="AI25" s="74"/>
    </row>
    <row r="26" spans="1:35" ht="21" customHeight="1">
      <c r="A26" s="64" t="s">
        <v>108</v>
      </c>
      <c r="B26" s="64"/>
      <c r="C26" s="147">
        <v>0</v>
      </c>
      <c r="D26" s="152"/>
      <c r="E26" s="147">
        <v>0</v>
      </c>
      <c r="F26" s="152"/>
      <c r="G26" s="147">
        <v>0</v>
      </c>
      <c r="H26" s="147"/>
      <c r="I26" s="147">
        <v>0</v>
      </c>
      <c r="J26" s="147"/>
      <c r="K26" s="147">
        <v>0</v>
      </c>
      <c r="L26" s="147"/>
      <c r="M26" s="147">
        <v>0</v>
      </c>
      <c r="N26" s="147"/>
      <c r="O26" s="147">
        <v>0</v>
      </c>
      <c r="P26" s="147"/>
      <c r="Q26" s="147">
        <v>15531470</v>
      </c>
      <c r="R26" s="147"/>
      <c r="S26" s="147">
        <v>0</v>
      </c>
      <c r="T26" s="147"/>
      <c r="U26" s="147">
        <v>0</v>
      </c>
      <c r="V26" s="147"/>
      <c r="W26" s="147">
        <v>0</v>
      </c>
      <c r="X26" s="147"/>
      <c r="Y26" s="147">
        <f>SUM(S26:W26)</f>
        <v>0</v>
      </c>
      <c r="Z26" s="147"/>
      <c r="AA26" s="147">
        <f aca="true" t="shared" si="0" ref="AA26:AA33">Y26+SUM(C26:Q26)</f>
        <v>15531470</v>
      </c>
      <c r="AB26" s="147"/>
      <c r="AC26" s="147">
        <v>0</v>
      </c>
      <c r="AD26" s="147"/>
      <c r="AE26" s="227">
        <f>Y26+SUM(C26:Q26)+AC26</f>
        <v>15531470</v>
      </c>
      <c r="AF26" s="147"/>
      <c r="AG26" s="147">
        <v>5893209</v>
      </c>
      <c r="AH26" s="147"/>
      <c r="AI26" s="147">
        <f>SUM(AE26:AG26)</f>
        <v>21424679</v>
      </c>
    </row>
    <row r="27" spans="1:35" ht="21" customHeight="1">
      <c r="A27" s="64" t="s">
        <v>109</v>
      </c>
      <c r="B27" s="64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0"/>
      <c r="R27" s="65"/>
      <c r="S27" s="152"/>
      <c r="T27" s="152"/>
      <c r="U27" s="152"/>
      <c r="V27" s="146"/>
      <c r="W27" s="152"/>
      <c r="X27" s="152"/>
      <c r="Y27" s="152"/>
      <c r="Z27" s="65"/>
      <c r="AA27" s="147"/>
      <c r="AB27" s="65"/>
      <c r="AC27" s="147"/>
      <c r="AD27" s="65"/>
      <c r="AE27" s="147"/>
      <c r="AF27" s="65"/>
      <c r="AH27" s="65"/>
      <c r="AI27" s="147"/>
    </row>
    <row r="28" spans="1:35" ht="21" customHeight="1">
      <c r="A28" s="64" t="s">
        <v>266</v>
      </c>
      <c r="B28" s="64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0"/>
      <c r="R28" s="65"/>
      <c r="S28" s="152"/>
      <c r="T28" s="152"/>
      <c r="U28" s="152"/>
      <c r="V28" s="146"/>
      <c r="W28" s="152"/>
      <c r="X28" s="152"/>
      <c r="Y28" s="152"/>
      <c r="Z28" s="65"/>
      <c r="AA28" s="147"/>
      <c r="AB28" s="65"/>
      <c r="AC28" s="147"/>
      <c r="AD28" s="65"/>
      <c r="AE28" s="147"/>
      <c r="AF28" s="65"/>
      <c r="AH28" s="65"/>
      <c r="AI28" s="147"/>
    </row>
    <row r="29" spans="1:35" ht="21" customHeight="1">
      <c r="A29" s="64" t="s">
        <v>222</v>
      </c>
      <c r="B29" s="187">
        <v>25</v>
      </c>
      <c r="C29" s="147">
        <v>0</v>
      </c>
      <c r="D29" s="152"/>
      <c r="E29" s="147">
        <v>0</v>
      </c>
      <c r="F29" s="152"/>
      <c r="G29" s="147">
        <v>0</v>
      </c>
      <c r="H29" s="147"/>
      <c r="I29" s="147">
        <v>0</v>
      </c>
      <c r="J29" s="152"/>
      <c r="K29" s="147">
        <v>0</v>
      </c>
      <c r="L29" s="152"/>
      <c r="M29" s="147">
        <v>0</v>
      </c>
      <c r="N29" s="152"/>
      <c r="O29" s="147">
        <v>0</v>
      </c>
      <c r="P29" s="152"/>
      <c r="Q29" s="150">
        <v>-51961</v>
      </c>
      <c r="R29" s="65"/>
      <c r="S29" s="147">
        <v>0</v>
      </c>
      <c r="T29" s="147"/>
      <c r="U29" s="147">
        <v>0</v>
      </c>
      <c r="V29" s="147"/>
      <c r="W29" s="147">
        <v>0</v>
      </c>
      <c r="X29" s="147"/>
      <c r="Y29" s="147">
        <f>SUM(S29:W29)</f>
        <v>0</v>
      </c>
      <c r="Z29" s="65"/>
      <c r="AA29" s="147">
        <f t="shared" si="0"/>
        <v>-51961</v>
      </c>
      <c r="AB29" s="65"/>
      <c r="AC29" s="147">
        <v>0</v>
      </c>
      <c r="AD29" s="65"/>
      <c r="AE29" s="227">
        <f>Y29+SUM(C29:Q29)+AC29</f>
        <v>-51961</v>
      </c>
      <c r="AF29" s="65"/>
      <c r="AG29" s="147">
        <v>-4233</v>
      </c>
      <c r="AH29" s="65"/>
      <c r="AI29" s="147">
        <f>SUM(AE29:AG29)</f>
        <v>-56194</v>
      </c>
    </row>
    <row r="30" spans="1:35" ht="21" customHeight="1">
      <c r="A30" s="64" t="s">
        <v>134</v>
      </c>
      <c r="B30" s="64"/>
      <c r="C30" s="153">
        <v>0</v>
      </c>
      <c r="D30" s="152"/>
      <c r="E30" s="153">
        <v>0</v>
      </c>
      <c r="F30" s="152"/>
      <c r="G30" s="153">
        <v>0</v>
      </c>
      <c r="H30" s="147"/>
      <c r="I30" s="153">
        <v>0</v>
      </c>
      <c r="J30" s="152"/>
      <c r="K30" s="153">
        <v>0</v>
      </c>
      <c r="L30" s="152"/>
      <c r="M30" s="153">
        <v>0</v>
      </c>
      <c r="N30" s="152"/>
      <c r="O30" s="153">
        <v>0</v>
      </c>
      <c r="P30" s="152"/>
      <c r="Q30" s="153">
        <v>0</v>
      </c>
      <c r="R30" s="152"/>
      <c r="S30" s="162">
        <v>-12020</v>
      </c>
      <c r="T30" s="152"/>
      <c r="U30" s="161">
        <v>-980231</v>
      </c>
      <c r="V30" s="120"/>
      <c r="W30" s="161">
        <v>-11363676</v>
      </c>
      <c r="X30" s="65"/>
      <c r="Y30" s="153">
        <f>SUM(S30:W30)</f>
        <v>-12355927</v>
      </c>
      <c r="Z30" s="65"/>
      <c r="AA30" s="153">
        <f t="shared" si="0"/>
        <v>-12355927</v>
      </c>
      <c r="AB30" s="65"/>
      <c r="AC30" s="153">
        <v>0</v>
      </c>
      <c r="AD30" s="65"/>
      <c r="AE30" s="228">
        <f>Y30+SUM(C30:Q30)+AC30</f>
        <v>-12355927</v>
      </c>
      <c r="AF30" s="65"/>
      <c r="AG30" s="162">
        <v>-2300214</v>
      </c>
      <c r="AH30" s="65"/>
      <c r="AI30" s="180">
        <f>SUM(AE30:AG30)</f>
        <v>-14656141</v>
      </c>
    </row>
    <row r="31" spans="1:35" ht="21" customHeight="1">
      <c r="A31" s="71" t="s">
        <v>118</v>
      </c>
      <c r="B31" s="71"/>
      <c r="C31" s="158">
        <f>SUM(C25:C30)</f>
        <v>0</v>
      </c>
      <c r="D31" s="156"/>
      <c r="E31" s="158">
        <f>SUM(E25:E30)</f>
        <v>0</v>
      </c>
      <c r="F31" s="156"/>
      <c r="G31" s="158">
        <f>SUM(G25:G30)</f>
        <v>0</v>
      </c>
      <c r="H31" s="160"/>
      <c r="I31" s="158">
        <f>SUM(I25:I30)</f>
        <v>0</v>
      </c>
      <c r="J31" s="156"/>
      <c r="K31" s="158">
        <f>SUM(K25:K30)</f>
        <v>0</v>
      </c>
      <c r="L31" s="156"/>
      <c r="M31" s="158">
        <f>SUM(M25:M30)</f>
        <v>0</v>
      </c>
      <c r="N31" s="156"/>
      <c r="O31" s="158">
        <f>SUM(O25:O30)</f>
        <v>0</v>
      </c>
      <c r="P31" s="156"/>
      <c r="Q31" s="158">
        <f>SUM(Q25:Q30)</f>
        <v>15479509</v>
      </c>
      <c r="R31" s="72"/>
      <c r="S31" s="158">
        <f>SUM(S25:S30)</f>
        <v>-12020</v>
      </c>
      <c r="T31" s="156"/>
      <c r="U31" s="158">
        <f>SUM(U25:U30)</f>
        <v>-980231</v>
      </c>
      <c r="V31" s="80"/>
      <c r="W31" s="158">
        <f>SUM(W25:W30)</f>
        <v>-11363676</v>
      </c>
      <c r="X31" s="72"/>
      <c r="Y31" s="158">
        <f>SUM(Y25:Y30)</f>
        <v>-12355927</v>
      </c>
      <c r="Z31" s="72"/>
      <c r="AA31" s="158">
        <f>SUM(AA25:AA30)</f>
        <v>3123582</v>
      </c>
      <c r="AB31" s="72"/>
      <c r="AC31" s="158">
        <f>SUM(AC25:AC30)</f>
        <v>0</v>
      </c>
      <c r="AD31" s="72"/>
      <c r="AE31" s="158">
        <f>SUM(C31:Q31)+Y31</f>
        <v>3123582</v>
      </c>
      <c r="AF31" s="72"/>
      <c r="AG31" s="158">
        <f>SUM(AG26:AG30)</f>
        <v>3588762</v>
      </c>
      <c r="AH31" s="72"/>
      <c r="AI31" s="158">
        <f>SUM(AI25:AI30)</f>
        <v>6712344</v>
      </c>
    </row>
    <row r="32" spans="1:35" ht="21" customHeight="1">
      <c r="A32" s="64" t="s">
        <v>225</v>
      </c>
      <c r="B32" s="187">
        <v>29</v>
      </c>
      <c r="C32" s="147">
        <v>0</v>
      </c>
      <c r="D32" s="152"/>
      <c r="E32" s="147">
        <v>0</v>
      </c>
      <c r="F32" s="152"/>
      <c r="G32" s="147">
        <v>0</v>
      </c>
      <c r="H32" s="147"/>
      <c r="I32" s="147">
        <v>0</v>
      </c>
      <c r="J32" s="152"/>
      <c r="K32" s="147">
        <v>0</v>
      </c>
      <c r="L32" s="152"/>
      <c r="M32" s="147">
        <v>0</v>
      </c>
      <c r="N32" s="152"/>
      <c r="O32" s="147">
        <v>0</v>
      </c>
      <c r="P32" s="152"/>
      <c r="Q32" s="150">
        <v>-605227</v>
      </c>
      <c r="R32" s="65"/>
      <c r="S32" s="147">
        <v>0</v>
      </c>
      <c r="T32" s="147"/>
      <c r="U32" s="147">
        <v>0</v>
      </c>
      <c r="V32" s="147"/>
      <c r="W32" s="147">
        <v>0</v>
      </c>
      <c r="X32" s="147"/>
      <c r="Y32" s="147">
        <v>0</v>
      </c>
      <c r="Z32" s="65"/>
      <c r="AA32" s="147">
        <f t="shared" si="0"/>
        <v>-605227</v>
      </c>
      <c r="AB32" s="65"/>
      <c r="AC32" s="147">
        <v>0</v>
      </c>
      <c r="AD32" s="65"/>
      <c r="AE32" s="227">
        <f>Y32+SUM(C32:Q32)+AC32</f>
        <v>-605227</v>
      </c>
      <c r="AF32" s="65"/>
      <c r="AG32" s="147">
        <v>0</v>
      </c>
      <c r="AH32" s="65"/>
      <c r="AI32" s="147">
        <f>SUM(AE32:AG32)</f>
        <v>-605227</v>
      </c>
    </row>
    <row r="33" spans="1:35" ht="21" customHeight="1">
      <c r="A33" s="64" t="s">
        <v>308</v>
      </c>
      <c r="B33" s="187"/>
      <c r="C33" s="153">
        <v>0</v>
      </c>
      <c r="D33" s="152"/>
      <c r="E33" s="153">
        <v>0</v>
      </c>
      <c r="F33" s="152"/>
      <c r="G33" s="153">
        <v>0</v>
      </c>
      <c r="H33" s="147"/>
      <c r="I33" s="153">
        <v>0</v>
      </c>
      <c r="J33" s="152"/>
      <c r="K33" s="153">
        <v>0</v>
      </c>
      <c r="L33" s="152"/>
      <c r="M33" s="153">
        <v>0</v>
      </c>
      <c r="N33" s="152"/>
      <c r="O33" s="153">
        <v>0</v>
      </c>
      <c r="P33" s="152"/>
      <c r="Q33" s="161">
        <v>456</v>
      </c>
      <c r="R33" s="65"/>
      <c r="S33" s="153">
        <v>-456</v>
      </c>
      <c r="T33" s="147"/>
      <c r="U33" s="153">
        <v>0</v>
      </c>
      <c r="V33" s="147"/>
      <c r="W33" s="153">
        <v>0</v>
      </c>
      <c r="X33" s="147"/>
      <c r="Y33" s="153">
        <f>SUM(S33:W33)</f>
        <v>-456</v>
      </c>
      <c r="Z33" s="65"/>
      <c r="AA33" s="153">
        <f t="shared" si="0"/>
        <v>0</v>
      </c>
      <c r="AB33" s="65"/>
      <c r="AC33" s="153">
        <v>0</v>
      </c>
      <c r="AD33" s="65"/>
      <c r="AE33" s="153">
        <f>Y33+SUM(C33:Q33)+AC33</f>
        <v>0</v>
      </c>
      <c r="AF33" s="65"/>
      <c r="AG33" s="153">
        <v>0</v>
      </c>
      <c r="AH33" s="65"/>
      <c r="AI33" s="153">
        <f>SUM(AE33:AG33)</f>
        <v>0</v>
      </c>
    </row>
    <row r="34" spans="1:35" ht="21" customHeight="1" thickBot="1">
      <c r="A34" s="110" t="s">
        <v>283</v>
      </c>
      <c r="B34" s="110"/>
      <c r="C34" s="229">
        <f>C11+C31+C24+C32+C33</f>
        <v>8611242</v>
      </c>
      <c r="D34" s="79"/>
      <c r="E34" s="229">
        <f>E11+E31+E24+E32+E33</f>
        <v>-2909249</v>
      </c>
      <c r="F34" s="79"/>
      <c r="G34" s="229">
        <f>G11+G31+G24+G32+G33</f>
        <v>57298909</v>
      </c>
      <c r="H34" s="79"/>
      <c r="I34" s="229">
        <f>I11+I31+I24+I32+I33</f>
        <v>3470021</v>
      </c>
      <c r="J34" s="79"/>
      <c r="K34" s="229">
        <f>K11+K31+K24+K32+K33</f>
        <v>3500083</v>
      </c>
      <c r="L34" s="79"/>
      <c r="M34" s="229">
        <f>M11+M31+M24+M32+M33</f>
        <v>-5159</v>
      </c>
      <c r="N34" s="79"/>
      <c r="O34" s="229">
        <f>O11+O31+O24+O32+O33</f>
        <v>929166</v>
      </c>
      <c r="P34" s="79"/>
      <c r="Q34" s="229">
        <f>Q11+Q31+Q24+Q32+Q33</f>
        <v>92078740</v>
      </c>
      <c r="R34" s="79"/>
      <c r="S34" s="229">
        <f>S11+S31+S24+S32+S33</f>
        <v>13812039</v>
      </c>
      <c r="T34" s="79"/>
      <c r="U34" s="229">
        <f>U11+U31+U24+U32+U33</f>
        <v>-3799448</v>
      </c>
      <c r="V34" s="79"/>
      <c r="W34" s="229">
        <f>W11+W31+W24+W32+W33</f>
        <v>-22453189</v>
      </c>
      <c r="X34" s="79"/>
      <c r="Y34" s="229">
        <f>Y11+Y31+Y24+Y32+Y33</f>
        <v>-12440598</v>
      </c>
      <c r="Z34" s="79"/>
      <c r="AA34" s="229">
        <f>AA11+AA31+AA24+AA32+AA33</f>
        <v>150533155</v>
      </c>
      <c r="AB34" s="79"/>
      <c r="AC34" s="229">
        <f>AC11+AC31+AC24+AC32+AC33</f>
        <v>15000000</v>
      </c>
      <c r="AD34" s="79"/>
      <c r="AE34" s="229">
        <f>AE11+AE31+AE24+AE32+AE33</f>
        <v>165533155</v>
      </c>
      <c r="AF34" s="79"/>
      <c r="AG34" s="229">
        <f>AG11+AG31+AG24+AG32+AG33</f>
        <v>53125099</v>
      </c>
      <c r="AH34" s="79"/>
      <c r="AI34" s="229">
        <f>AI11+AI31+AI24+AI32+AI33</f>
        <v>218658254</v>
      </c>
    </row>
    <row r="35" ht="21" customHeight="1" thickTop="1"/>
    <row r="37" spans="3:35" ht="21" customHeight="1">
      <c r="C37" s="214"/>
      <c r="E37" s="214"/>
      <c r="G37" s="214"/>
      <c r="I37" s="214"/>
      <c r="K37" s="214"/>
      <c r="M37" s="214"/>
      <c r="O37" s="214"/>
      <c r="Q37" s="214"/>
      <c r="Y37" s="214"/>
      <c r="AA37" s="214"/>
      <c r="AC37" s="214"/>
      <c r="AE37" s="214"/>
      <c r="AG37" s="214"/>
      <c r="AI37" s="214"/>
    </row>
    <row r="38" ht="21" customHeight="1">
      <c r="G38" s="214"/>
    </row>
  </sheetData>
  <sheetProtection/>
  <mergeCells count="2">
    <mergeCell ref="C4:AI4"/>
    <mergeCell ref="S5:Y5"/>
  </mergeCells>
  <printOptions/>
  <pageMargins left="0.7" right="0.5" top="0.48" bottom="0.5" header="0.5" footer="0.5"/>
  <pageSetup firstPageNumber="16" useFirstPageNumber="1" fitToHeight="1" fitToWidth="1" horizontalDpi="600" verticalDpi="600" orientation="landscape" paperSize="9" scale="4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70" zoomScalePageLayoutView="0" workbookViewId="0" topLeftCell="A1">
      <selection activeCell="A1" sqref="A1"/>
    </sheetView>
  </sheetViews>
  <sheetFormatPr defaultColWidth="9.140625" defaultRowHeight="21" customHeight="1"/>
  <cols>
    <col min="1" max="1" width="63.8515625" style="35" customWidth="1"/>
    <col min="2" max="2" width="8.57421875" style="35" customWidth="1"/>
    <col min="3" max="3" width="13.8515625" style="35" customWidth="1"/>
    <col min="4" max="4" width="1.1484375" style="35" customWidth="1"/>
    <col min="5" max="5" width="13.8515625" style="35" customWidth="1"/>
    <col min="6" max="6" width="1.1484375" style="35" customWidth="1"/>
    <col min="7" max="7" width="14.7109375" style="35" customWidth="1"/>
    <col min="8" max="8" width="1.1484375" style="35" customWidth="1"/>
    <col min="9" max="9" width="17.140625" style="35" customWidth="1"/>
    <col min="10" max="10" width="1.1484375" style="35" customWidth="1"/>
    <col min="11" max="11" width="13.140625" style="35" customWidth="1"/>
    <col min="12" max="12" width="1.1484375" style="35" customWidth="1"/>
    <col min="13" max="13" width="15.00390625" style="35" bestFit="1" customWidth="1"/>
    <col min="14" max="14" width="1.1484375" style="35" customWidth="1"/>
    <col min="15" max="15" width="14.7109375" style="35" customWidth="1"/>
    <col min="16" max="16" width="1.1484375" style="35" customWidth="1"/>
    <col min="17" max="17" width="17.140625" style="35" customWidth="1"/>
    <col min="18" max="18" width="1.1484375" style="35" customWidth="1"/>
    <col min="19" max="19" width="14.140625" style="35" customWidth="1"/>
    <col min="20" max="20" width="1.1484375" style="35" customWidth="1"/>
    <col min="21" max="21" width="15.140625" style="35" customWidth="1"/>
    <col min="22" max="16384" width="9.140625" style="35" customWidth="1"/>
  </cols>
  <sheetData>
    <row r="1" spans="1:20" ht="21" customHeight="1">
      <c r="A1" s="81" t="s">
        <v>79</v>
      </c>
      <c r="B1" s="51"/>
      <c r="C1" s="52"/>
      <c r="D1" s="51"/>
      <c r="J1" s="51"/>
      <c r="K1" s="51"/>
      <c r="L1" s="51"/>
      <c r="M1" s="51"/>
      <c r="N1" s="51"/>
      <c r="P1" s="51"/>
      <c r="R1" s="51"/>
      <c r="S1" s="51"/>
      <c r="T1" s="51"/>
    </row>
    <row r="2" spans="1:20" ht="21" customHeight="1">
      <c r="A2" s="81" t="s">
        <v>95</v>
      </c>
      <c r="B2" s="51"/>
      <c r="C2" s="52"/>
      <c r="D2" s="51"/>
      <c r="J2" s="51"/>
      <c r="K2" s="51"/>
      <c r="L2" s="51"/>
      <c r="M2" s="51"/>
      <c r="N2" s="51"/>
      <c r="P2" s="51"/>
      <c r="R2" s="51"/>
      <c r="S2" s="51"/>
      <c r="T2" s="51"/>
    </row>
    <row r="3" spans="1:20" ht="21" customHeight="1">
      <c r="A3" s="75"/>
      <c r="B3" s="50"/>
      <c r="C3" s="52"/>
      <c r="D3" s="51"/>
      <c r="J3" s="51"/>
      <c r="K3" s="51"/>
      <c r="L3" s="51"/>
      <c r="M3" s="51"/>
      <c r="N3" s="51"/>
      <c r="P3" s="51"/>
      <c r="R3" s="51"/>
      <c r="S3" s="51"/>
      <c r="T3" s="51"/>
    </row>
    <row r="4" spans="1:21" ht="21" customHeight="1">
      <c r="A4" s="82"/>
      <c r="B4" s="82"/>
      <c r="C4" s="52"/>
      <c r="D4" s="82"/>
      <c r="E4" s="17"/>
      <c r="F4" s="17"/>
      <c r="G4" s="17"/>
      <c r="H4" s="17"/>
      <c r="I4" s="17"/>
      <c r="J4" s="82"/>
      <c r="K4" s="82"/>
      <c r="L4" s="82"/>
      <c r="M4" s="82"/>
      <c r="N4" s="82"/>
      <c r="O4" s="17"/>
      <c r="P4" s="82"/>
      <c r="Q4" s="17"/>
      <c r="R4" s="82"/>
      <c r="S4" s="82"/>
      <c r="T4" s="82"/>
      <c r="U4" s="53" t="s">
        <v>87</v>
      </c>
    </row>
    <row r="5" spans="1:21" ht="21" customHeight="1">
      <c r="A5" s="83"/>
      <c r="B5" s="83"/>
      <c r="C5" s="246" t="s">
        <v>38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</row>
    <row r="6" spans="1:21" ht="21" customHeight="1">
      <c r="A6" s="83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247" t="s">
        <v>94</v>
      </c>
      <c r="P6" s="247"/>
      <c r="Q6" s="247"/>
      <c r="R6" s="84"/>
      <c r="S6" s="20"/>
      <c r="T6" s="84"/>
      <c r="U6" s="20"/>
    </row>
    <row r="7" spans="1:21" ht="21" customHeight="1">
      <c r="A7" s="83"/>
      <c r="B7" s="83"/>
      <c r="C7" s="84"/>
      <c r="D7" s="84"/>
      <c r="E7" s="84"/>
      <c r="F7" s="84"/>
      <c r="G7" s="84"/>
      <c r="H7" s="84"/>
      <c r="I7" s="104" t="s">
        <v>37</v>
      </c>
      <c r="J7" s="84"/>
      <c r="K7" s="84"/>
      <c r="L7" s="84"/>
      <c r="M7" s="84"/>
      <c r="N7" s="84"/>
      <c r="O7" s="84"/>
      <c r="P7" s="84"/>
      <c r="Q7" s="85" t="s">
        <v>96</v>
      </c>
      <c r="R7" s="84"/>
      <c r="S7" s="20"/>
      <c r="T7" s="84"/>
      <c r="U7" s="20"/>
    </row>
    <row r="8" spans="1:21" ht="21" customHeight="1">
      <c r="A8" s="57"/>
      <c r="B8" s="57"/>
      <c r="C8" s="57" t="s">
        <v>17</v>
      </c>
      <c r="D8" s="57"/>
      <c r="E8" s="57"/>
      <c r="F8" s="57"/>
      <c r="G8" s="57"/>
      <c r="H8" s="57"/>
      <c r="I8" s="57" t="s">
        <v>120</v>
      </c>
      <c r="J8" s="84"/>
      <c r="K8" s="84"/>
      <c r="L8" s="84"/>
      <c r="M8" s="86" t="s">
        <v>47</v>
      </c>
      <c r="N8" s="84"/>
      <c r="O8" s="22" t="s">
        <v>69</v>
      </c>
      <c r="P8" s="22"/>
      <c r="Q8" s="54" t="s">
        <v>97</v>
      </c>
      <c r="R8" s="57"/>
      <c r="S8" s="85" t="s">
        <v>226</v>
      </c>
      <c r="T8" s="57"/>
      <c r="U8" s="20"/>
    </row>
    <row r="9" spans="1:21" ht="21" customHeight="1">
      <c r="A9" s="57"/>
      <c r="B9" s="57"/>
      <c r="C9" s="57" t="s">
        <v>53</v>
      </c>
      <c r="D9" s="57"/>
      <c r="E9" s="57" t="s">
        <v>24</v>
      </c>
      <c r="F9" s="57"/>
      <c r="G9" s="57"/>
      <c r="H9" s="57"/>
      <c r="I9" s="57" t="s">
        <v>121</v>
      </c>
      <c r="J9" s="57"/>
      <c r="K9" s="57" t="s">
        <v>71</v>
      </c>
      <c r="L9" s="57"/>
      <c r="M9" s="57" t="s">
        <v>31</v>
      </c>
      <c r="N9" s="57"/>
      <c r="O9" s="22" t="s">
        <v>50</v>
      </c>
      <c r="P9" s="22"/>
      <c r="Q9" s="55" t="s">
        <v>99</v>
      </c>
      <c r="R9" s="57"/>
      <c r="S9" s="54" t="s">
        <v>227</v>
      </c>
      <c r="T9" s="57"/>
      <c r="U9" s="55" t="s">
        <v>60</v>
      </c>
    </row>
    <row r="10" spans="1:21" ht="21" customHeight="1">
      <c r="A10" s="87"/>
      <c r="B10" s="174" t="s">
        <v>1</v>
      </c>
      <c r="C10" s="58" t="s">
        <v>101</v>
      </c>
      <c r="D10" s="87"/>
      <c r="E10" s="58" t="s">
        <v>110</v>
      </c>
      <c r="F10" s="57"/>
      <c r="G10" s="58" t="s">
        <v>119</v>
      </c>
      <c r="H10" s="57"/>
      <c r="I10" s="58" t="s">
        <v>122</v>
      </c>
      <c r="J10" s="87"/>
      <c r="K10" s="58" t="s">
        <v>61</v>
      </c>
      <c r="L10" s="87"/>
      <c r="M10" s="58" t="s">
        <v>51</v>
      </c>
      <c r="N10" s="87"/>
      <c r="O10" s="23" t="s">
        <v>0</v>
      </c>
      <c r="P10" s="22"/>
      <c r="Q10" s="59" t="s">
        <v>16</v>
      </c>
      <c r="R10" s="87"/>
      <c r="S10" s="59" t="s">
        <v>228</v>
      </c>
      <c r="T10" s="87"/>
      <c r="U10" s="59" t="s">
        <v>25</v>
      </c>
    </row>
    <row r="11" spans="1:21" ht="21" customHeight="1">
      <c r="A11" s="108" t="s">
        <v>193</v>
      </c>
      <c r="B11" s="87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</row>
    <row r="12" spans="1:21" ht="21" customHeight="1">
      <c r="A12" s="30" t="s">
        <v>194</v>
      </c>
      <c r="B12" s="30"/>
      <c r="C12" s="164">
        <v>7742942</v>
      </c>
      <c r="D12" s="163"/>
      <c r="E12" s="164">
        <v>35572855</v>
      </c>
      <c r="F12" s="163"/>
      <c r="G12" s="164">
        <v>3470021</v>
      </c>
      <c r="H12" s="163"/>
      <c r="I12" s="164">
        <v>490423</v>
      </c>
      <c r="J12" s="163"/>
      <c r="K12" s="164">
        <v>820666</v>
      </c>
      <c r="L12" s="163"/>
      <c r="M12" s="164">
        <v>41825530</v>
      </c>
      <c r="N12" s="163"/>
      <c r="O12" s="164">
        <v>2822384</v>
      </c>
      <c r="P12" s="91"/>
      <c r="Q12" s="164">
        <f>O12</f>
        <v>2822384</v>
      </c>
      <c r="R12" s="91"/>
      <c r="S12" s="160">
        <v>0</v>
      </c>
      <c r="T12" s="91"/>
      <c r="U12" s="164">
        <f>SUM(C12:M12)+Q12</f>
        <v>92744821</v>
      </c>
    </row>
    <row r="13" spans="1:21" ht="21" customHeight="1">
      <c r="A13" s="30" t="s">
        <v>286</v>
      </c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69"/>
      <c r="R13" s="24"/>
      <c r="S13" s="24"/>
      <c r="T13" s="24"/>
      <c r="U13" s="24"/>
    </row>
    <row r="14" spans="1:21" ht="21" customHeight="1">
      <c r="A14" s="63" t="s">
        <v>216</v>
      </c>
      <c r="B14" s="3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69"/>
      <c r="R14" s="24"/>
      <c r="S14" s="24"/>
      <c r="T14" s="24"/>
      <c r="U14" s="24"/>
    </row>
    <row r="15" spans="1:21" s="83" customFormat="1" ht="21" customHeight="1">
      <c r="A15" s="202" t="s">
        <v>217</v>
      </c>
      <c r="B15" s="203">
        <v>27</v>
      </c>
      <c r="C15" s="119">
        <v>868300</v>
      </c>
      <c r="D15" s="184"/>
      <c r="E15" s="119">
        <v>20836027</v>
      </c>
      <c r="F15" s="38"/>
      <c r="G15" s="119">
        <v>0</v>
      </c>
      <c r="H15" s="38"/>
      <c r="I15" s="119">
        <v>0</v>
      </c>
      <c r="J15" s="184"/>
      <c r="K15" s="119">
        <v>0</v>
      </c>
      <c r="L15" s="184"/>
      <c r="M15" s="119">
        <f>-K15</f>
        <v>0</v>
      </c>
      <c r="N15" s="184"/>
      <c r="O15" s="119">
        <v>0</v>
      </c>
      <c r="P15" s="184"/>
      <c r="Q15" s="119">
        <f>O15</f>
        <v>0</v>
      </c>
      <c r="R15" s="26"/>
      <c r="S15" s="119">
        <f>Q15</f>
        <v>0</v>
      </c>
      <c r="T15" s="26"/>
      <c r="U15" s="119">
        <f>C15+E15+K15+M15+Q15+G15+I15</f>
        <v>21704327</v>
      </c>
    </row>
    <row r="16" spans="1:21" ht="21" customHeight="1">
      <c r="A16" s="32" t="s">
        <v>171</v>
      </c>
      <c r="B16" s="88">
        <v>39</v>
      </c>
      <c r="C16" s="103">
        <v>0</v>
      </c>
      <c r="D16" s="92"/>
      <c r="E16" s="103">
        <v>0</v>
      </c>
      <c r="F16" s="38"/>
      <c r="G16" s="103">
        <v>0</v>
      </c>
      <c r="H16" s="38"/>
      <c r="I16" s="103">
        <v>0</v>
      </c>
      <c r="J16" s="92"/>
      <c r="K16" s="103">
        <v>0</v>
      </c>
      <c r="L16" s="92"/>
      <c r="M16" s="103">
        <v>-7789945</v>
      </c>
      <c r="N16" s="92"/>
      <c r="O16" s="103">
        <v>0</v>
      </c>
      <c r="P16" s="92"/>
      <c r="Q16" s="103">
        <f>O16</f>
        <v>0</v>
      </c>
      <c r="R16" s="24"/>
      <c r="S16" s="103">
        <f>Q16</f>
        <v>0</v>
      </c>
      <c r="T16" s="24"/>
      <c r="U16" s="103">
        <f>C16+E16+K16+M16+Q16+G16+I16</f>
        <v>-7789945</v>
      </c>
    </row>
    <row r="17" spans="1:21" ht="21" customHeight="1">
      <c r="A17" s="63" t="s">
        <v>278</v>
      </c>
      <c r="B17" s="88"/>
      <c r="C17" s="113">
        <f>SUM(C15:C16)</f>
        <v>868300</v>
      </c>
      <c r="D17" s="24"/>
      <c r="E17" s="113">
        <f>SUM(E15:E16)</f>
        <v>20836027</v>
      </c>
      <c r="F17" s="39"/>
      <c r="G17" s="113">
        <f>SUM(G15:G16)</f>
        <v>0</v>
      </c>
      <c r="H17" s="39"/>
      <c r="I17" s="113">
        <f>SUM(I15:I16)</f>
        <v>0</v>
      </c>
      <c r="J17" s="24"/>
      <c r="K17" s="113">
        <f>SUM(K15:K16)</f>
        <v>0</v>
      </c>
      <c r="L17" s="24"/>
      <c r="M17" s="113">
        <f>SUM(M15:M16)</f>
        <v>-7789945</v>
      </c>
      <c r="N17" s="24"/>
      <c r="O17" s="113">
        <f>SUM(O15:O16)</f>
        <v>0</v>
      </c>
      <c r="P17" s="24"/>
      <c r="Q17" s="113">
        <f>SUM(Q15:Q16)</f>
        <v>0</v>
      </c>
      <c r="R17" s="24"/>
      <c r="S17" s="113">
        <f>SUM(S15:S16)</f>
        <v>0</v>
      </c>
      <c r="T17" s="24"/>
      <c r="U17" s="113">
        <f>SUM(U15:U16)</f>
        <v>13914382</v>
      </c>
    </row>
    <row r="18" spans="1:21" ht="21" customHeight="1">
      <c r="A18" s="30" t="s">
        <v>111</v>
      </c>
      <c r="B18" s="88"/>
      <c r="C18" s="26"/>
      <c r="D18" s="24"/>
      <c r="E18" s="26"/>
      <c r="F18" s="26"/>
      <c r="G18" s="26"/>
      <c r="H18" s="26"/>
      <c r="I18" s="26"/>
      <c r="J18" s="24"/>
      <c r="K18" s="26"/>
      <c r="L18" s="24"/>
      <c r="M18" s="26"/>
      <c r="N18" s="24"/>
      <c r="O18" s="26"/>
      <c r="P18" s="24"/>
      <c r="Q18" s="69"/>
      <c r="R18" s="24"/>
      <c r="S18" s="26"/>
      <c r="T18" s="24"/>
      <c r="U18" s="26"/>
    </row>
    <row r="19" spans="1:21" ht="21" customHeight="1">
      <c r="A19" s="30" t="s">
        <v>105</v>
      </c>
      <c r="B19" s="88"/>
      <c r="C19" s="113">
        <f>C17</f>
        <v>868300</v>
      </c>
      <c r="D19" s="24"/>
      <c r="E19" s="113">
        <f>E17</f>
        <v>20836027</v>
      </c>
      <c r="F19" s="39"/>
      <c r="G19" s="113">
        <f>G17</f>
        <v>0</v>
      </c>
      <c r="H19" s="39"/>
      <c r="I19" s="113">
        <f>I17</f>
        <v>0</v>
      </c>
      <c r="J19" s="24"/>
      <c r="K19" s="113">
        <f>K17</f>
        <v>0</v>
      </c>
      <c r="L19" s="24"/>
      <c r="M19" s="113">
        <f>M17</f>
        <v>-7789945</v>
      </c>
      <c r="N19" s="24"/>
      <c r="O19" s="113">
        <f>O17</f>
        <v>0</v>
      </c>
      <c r="P19" s="24"/>
      <c r="Q19" s="113">
        <f>Q17</f>
        <v>0</v>
      </c>
      <c r="R19" s="24"/>
      <c r="S19" s="113">
        <f>S17</f>
        <v>0</v>
      </c>
      <c r="T19" s="24"/>
      <c r="U19" s="113">
        <f>U17</f>
        <v>13914382</v>
      </c>
    </row>
    <row r="20" spans="1:21" ht="21" customHeight="1">
      <c r="A20" s="30" t="s">
        <v>117</v>
      </c>
      <c r="B20" s="3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69"/>
      <c r="R20" s="24"/>
      <c r="S20" s="24"/>
      <c r="T20" s="24"/>
      <c r="U20" s="24"/>
    </row>
    <row r="21" spans="1:21" ht="21" customHeight="1">
      <c r="A21" s="32" t="s">
        <v>279</v>
      </c>
      <c r="B21" s="30"/>
      <c r="C21" s="177">
        <v>0</v>
      </c>
      <c r="D21" s="92"/>
      <c r="E21" s="177">
        <v>0</v>
      </c>
      <c r="F21" s="38"/>
      <c r="G21" s="177">
        <v>0</v>
      </c>
      <c r="H21" s="38"/>
      <c r="I21" s="177">
        <v>0</v>
      </c>
      <c r="J21" s="92"/>
      <c r="K21" s="177">
        <v>0</v>
      </c>
      <c r="L21" s="92"/>
      <c r="M21" s="177">
        <v>11615164</v>
      </c>
      <c r="N21" s="92"/>
      <c r="O21" s="177">
        <v>0</v>
      </c>
      <c r="P21" s="92"/>
      <c r="Q21" s="177">
        <f>O21</f>
        <v>0</v>
      </c>
      <c r="R21" s="92"/>
      <c r="S21" s="177">
        <f>Q21</f>
        <v>0</v>
      </c>
      <c r="T21" s="92"/>
      <c r="U21" s="103">
        <f>C21+E21+K21+M21+Q21+G21+I21</f>
        <v>11615164</v>
      </c>
    </row>
    <row r="22" spans="1:21" ht="21" customHeight="1">
      <c r="A22" s="30" t="s">
        <v>118</v>
      </c>
      <c r="B22" s="30"/>
      <c r="C22" s="113">
        <f>SUM(C21:C21)</f>
        <v>0</v>
      </c>
      <c r="D22" s="24"/>
      <c r="E22" s="113">
        <f>SUM(E21:E21)</f>
        <v>0</v>
      </c>
      <c r="F22" s="39"/>
      <c r="G22" s="113">
        <f>SUM(G21:G21)</f>
        <v>0</v>
      </c>
      <c r="H22" s="39"/>
      <c r="I22" s="113">
        <f>SUM(I21:I21)</f>
        <v>0</v>
      </c>
      <c r="J22" s="24"/>
      <c r="K22" s="113">
        <f>SUM(K21:K21)</f>
        <v>0</v>
      </c>
      <c r="L22" s="24"/>
      <c r="M22" s="113">
        <f>SUM(M21:M21)</f>
        <v>11615164</v>
      </c>
      <c r="N22" s="24"/>
      <c r="O22" s="113">
        <f>SUM(O21:O21)</f>
        <v>0</v>
      </c>
      <c r="P22" s="24"/>
      <c r="Q22" s="113">
        <f>SUM(Q21:Q21)</f>
        <v>0</v>
      </c>
      <c r="R22" s="24"/>
      <c r="S22" s="113">
        <f>SUM(S21:S21)</f>
        <v>0</v>
      </c>
      <c r="T22" s="24"/>
      <c r="U22" s="113">
        <f>SUM(U21:U21)</f>
        <v>11615164</v>
      </c>
    </row>
    <row r="23" spans="1:21" s="213" customFormat="1" ht="21" customHeight="1">
      <c r="A23" s="212" t="s">
        <v>277</v>
      </c>
      <c r="B23" s="212"/>
      <c r="C23" s="119">
        <v>0</v>
      </c>
      <c r="D23" s="26"/>
      <c r="E23" s="119">
        <v>0</v>
      </c>
      <c r="F23" s="38"/>
      <c r="G23" s="119">
        <v>0</v>
      </c>
      <c r="H23" s="38"/>
      <c r="I23" s="119">
        <v>0</v>
      </c>
      <c r="J23" s="92"/>
      <c r="K23" s="92">
        <v>108500</v>
      </c>
      <c r="L23" s="92"/>
      <c r="M23" s="92">
        <v>-108500</v>
      </c>
      <c r="N23" s="92"/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92"/>
      <c r="U23" s="119">
        <f>C23+E23+K23+M23+Q23+G23+I23</f>
        <v>0</v>
      </c>
    </row>
    <row r="24" spans="1:21" s="83" customFormat="1" ht="21" customHeight="1">
      <c r="A24" s="200" t="s">
        <v>223</v>
      </c>
      <c r="B24" s="187">
        <v>29</v>
      </c>
      <c r="C24" s="119">
        <v>0</v>
      </c>
      <c r="D24" s="26"/>
      <c r="E24" s="119">
        <v>0</v>
      </c>
      <c r="F24" s="38"/>
      <c r="G24" s="119">
        <v>0</v>
      </c>
      <c r="H24" s="38"/>
      <c r="I24" s="119">
        <v>0</v>
      </c>
      <c r="J24" s="26"/>
      <c r="K24" s="119">
        <v>0</v>
      </c>
      <c r="L24" s="26"/>
      <c r="M24" s="119">
        <v>0</v>
      </c>
      <c r="N24" s="26"/>
      <c r="O24" s="119">
        <v>0</v>
      </c>
      <c r="P24" s="26"/>
      <c r="Q24" s="119">
        <f>O24</f>
        <v>0</v>
      </c>
      <c r="R24" s="26"/>
      <c r="S24" s="119">
        <v>15000000</v>
      </c>
      <c r="T24" s="26"/>
      <c r="U24" s="119">
        <f>C24+E24+K24+M24+Q24+G24+I24+S24</f>
        <v>15000000</v>
      </c>
    </row>
    <row r="25" spans="1:21" s="83" customFormat="1" ht="21" customHeight="1">
      <c r="A25" s="200" t="s">
        <v>224</v>
      </c>
      <c r="B25" s="187"/>
      <c r="C25" s="119">
        <v>0</v>
      </c>
      <c r="D25" s="26"/>
      <c r="E25" s="119">
        <v>0</v>
      </c>
      <c r="F25" s="38"/>
      <c r="G25" s="119">
        <v>0</v>
      </c>
      <c r="H25" s="38"/>
      <c r="I25" s="119">
        <v>0</v>
      </c>
      <c r="J25" s="26"/>
      <c r="K25" s="119">
        <v>0</v>
      </c>
      <c r="L25" s="26"/>
      <c r="M25" s="204">
        <v>-61580</v>
      </c>
      <c r="N25" s="26"/>
      <c r="O25" s="119">
        <v>0</v>
      </c>
      <c r="P25" s="26"/>
      <c r="Q25" s="119">
        <f>O25</f>
        <v>0</v>
      </c>
      <c r="R25" s="26"/>
      <c r="S25" s="119">
        <v>0</v>
      </c>
      <c r="T25" s="26"/>
      <c r="U25" s="119">
        <f>C25+E25+K25+M25+Q25+G25+I25</f>
        <v>-61580</v>
      </c>
    </row>
    <row r="26" spans="1:21" s="83" customFormat="1" ht="21" customHeight="1">
      <c r="A26" s="64" t="s">
        <v>225</v>
      </c>
      <c r="B26" s="187">
        <v>29</v>
      </c>
      <c r="C26" s="103">
        <v>0</v>
      </c>
      <c r="D26" s="26"/>
      <c r="E26" s="103">
        <v>0</v>
      </c>
      <c r="F26" s="38"/>
      <c r="G26" s="103">
        <v>0</v>
      </c>
      <c r="H26" s="38"/>
      <c r="I26" s="103">
        <v>0</v>
      </c>
      <c r="J26" s="26"/>
      <c r="K26" s="103">
        <v>0</v>
      </c>
      <c r="L26" s="26"/>
      <c r="M26" s="67">
        <v>-309618</v>
      </c>
      <c r="N26" s="26"/>
      <c r="O26" s="103">
        <v>0</v>
      </c>
      <c r="P26" s="26"/>
      <c r="Q26" s="103">
        <f>O26</f>
        <v>0</v>
      </c>
      <c r="R26" s="26"/>
      <c r="S26" s="103">
        <v>0</v>
      </c>
      <c r="T26" s="26"/>
      <c r="U26" s="103">
        <f>C26+E26+K26+M26+Q26+G26+I26</f>
        <v>-309618</v>
      </c>
    </row>
    <row r="27" spans="1:21" ht="21" customHeight="1" thickBot="1">
      <c r="A27" s="30" t="s">
        <v>195</v>
      </c>
      <c r="B27" s="30"/>
      <c r="C27" s="90">
        <f>C26+C19+C24+C25+C12</f>
        <v>8611242</v>
      </c>
      <c r="D27" s="24"/>
      <c r="E27" s="90">
        <f>E26+E19+E24+E25+E12</f>
        <v>56408882</v>
      </c>
      <c r="F27" s="26"/>
      <c r="G27" s="90">
        <f>G26+G19+G24+G25+G12</f>
        <v>3470021</v>
      </c>
      <c r="H27" s="26"/>
      <c r="I27" s="90">
        <f>I26+I19+I24+I25+I12</f>
        <v>490423</v>
      </c>
      <c r="J27" s="24"/>
      <c r="K27" s="90">
        <f>K26+K19+K24+K25+K12+K238+K23</f>
        <v>929166</v>
      </c>
      <c r="L27" s="24"/>
      <c r="M27" s="90">
        <f>M26+M19+M24+M25+M12+M22+M23</f>
        <v>45171051</v>
      </c>
      <c r="N27" s="24"/>
      <c r="O27" s="90">
        <f>O26+O19+O24+O25+O12</f>
        <v>2822384</v>
      </c>
      <c r="P27" s="20"/>
      <c r="Q27" s="90">
        <f>Q26+Q19+Q24+Q25+Q12</f>
        <v>2822384</v>
      </c>
      <c r="R27" s="26"/>
      <c r="S27" s="90">
        <f>S26+S19+S24+S25+S12</f>
        <v>15000000</v>
      </c>
      <c r="T27" s="26"/>
      <c r="U27" s="90">
        <f>U26+U19+U24+U25+U12+U22</f>
        <v>132903169</v>
      </c>
    </row>
    <row r="28" spans="3:21" ht="21" customHeight="1" thickTop="1">
      <c r="C28" s="209"/>
      <c r="E28" s="209"/>
      <c r="G28" s="209"/>
      <c r="I28" s="209"/>
      <c r="K28" s="209"/>
      <c r="M28" s="209"/>
      <c r="O28" s="209"/>
      <c r="S28" s="209"/>
      <c r="U28" s="209"/>
    </row>
  </sheetData>
  <sheetProtection/>
  <mergeCells count="2">
    <mergeCell ref="O6:Q6"/>
    <mergeCell ref="C5:U5"/>
  </mergeCells>
  <printOptions/>
  <pageMargins left="0.7" right="0.5" top="0.48" bottom="0.5" header="0.5" footer="0.5"/>
  <pageSetup firstPageNumber="17" useFirstPageNumber="1" fitToHeight="1" fitToWidth="1" horizontalDpi="600" verticalDpi="600" orientation="landscape" paperSize="9" scale="66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selection activeCell="A1" sqref="A1"/>
    </sheetView>
  </sheetViews>
  <sheetFormatPr defaultColWidth="9.140625" defaultRowHeight="21" customHeight="1"/>
  <cols>
    <col min="1" max="1" width="63.8515625" style="35" customWidth="1"/>
    <col min="2" max="2" width="8.57421875" style="35" customWidth="1"/>
    <col min="3" max="3" width="13.8515625" style="35" customWidth="1"/>
    <col min="4" max="4" width="1.1484375" style="35" customWidth="1"/>
    <col min="5" max="5" width="13.8515625" style="35" customWidth="1"/>
    <col min="6" max="6" width="1.1484375" style="35" customWidth="1"/>
    <col min="7" max="7" width="14.7109375" style="35" customWidth="1"/>
    <col min="8" max="8" width="1.1484375" style="35" customWidth="1"/>
    <col min="9" max="9" width="17.140625" style="35" customWidth="1"/>
    <col min="10" max="10" width="1.1484375" style="35" customWidth="1"/>
    <col min="11" max="11" width="13.140625" style="35" customWidth="1"/>
    <col min="12" max="12" width="1.1484375" style="35" customWidth="1"/>
    <col min="13" max="13" width="15.00390625" style="35" bestFit="1" customWidth="1"/>
    <col min="14" max="14" width="1.1484375" style="35" customWidth="1"/>
    <col min="15" max="15" width="14.7109375" style="35" customWidth="1"/>
    <col min="16" max="16" width="1.1484375" style="35" customWidth="1"/>
    <col min="17" max="17" width="17.140625" style="35" customWidth="1"/>
    <col min="18" max="18" width="1.1484375" style="35" customWidth="1"/>
    <col min="19" max="19" width="14.140625" style="35" customWidth="1"/>
    <col min="20" max="20" width="1.1484375" style="35" customWidth="1"/>
    <col min="21" max="21" width="15.140625" style="35" customWidth="1"/>
    <col min="22" max="16384" width="9.140625" style="35" customWidth="1"/>
  </cols>
  <sheetData>
    <row r="1" spans="1:20" ht="21" customHeight="1">
      <c r="A1" s="81" t="s">
        <v>79</v>
      </c>
      <c r="B1" s="51"/>
      <c r="C1" s="52"/>
      <c r="D1" s="51"/>
      <c r="J1" s="51"/>
      <c r="K1" s="51"/>
      <c r="L1" s="51"/>
      <c r="M1" s="51"/>
      <c r="N1" s="51"/>
      <c r="P1" s="51"/>
      <c r="R1" s="51"/>
      <c r="S1" s="51"/>
      <c r="T1" s="51"/>
    </row>
    <row r="2" spans="1:20" ht="21" customHeight="1">
      <c r="A2" s="81" t="s">
        <v>95</v>
      </c>
      <c r="B2" s="51"/>
      <c r="C2" s="52"/>
      <c r="D2" s="51"/>
      <c r="J2" s="51"/>
      <c r="K2" s="51"/>
      <c r="L2" s="51"/>
      <c r="M2" s="51"/>
      <c r="N2" s="51"/>
      <c r="P2" s="51"/>
      <c r="R2" s="51"/>
      <c r="S2" s="51"/>
      <c r="T2" s="51"/>
    </row>
    <row r="3" spans="1:20" ht="21" customHeight="1">
      <c r="A3" s="75"/>
      <c r="B3" s="50"/>
      <c r="C3" s="52"/>
      <c r="D3" s="51"/>
      <c r="J3" s="51"/>
      <c r="K3" s="51"/>
      <c r="L3" s="51"/>
      <c r="M3" s="51"/>
      <c r="N3" s="51"/>
      <c r="P3" s="51"/>
      <c r="R3" s="51"/>
      <c r="S3" s="51"/>
      <c r="T3" s="51"/>
    </row>
    <row r="4" spans="1:21" ht="21" customHeight="1">
      <c r="A4" s="82"/>
      <c r="B4" s="82"/>
      <c r="C4" s="52"/>
      <c r="D4" s="82"/>
      <c r="E4" s="17"/>
      <c r="F4" s="17"/>
      <c r="G4" s="17"/>
      <c r="H4" s="17"/>
      <c r="I4" s="17"/>
      <c r="J4" s="82"/>
      <c r="K4" s="82"/>
      <c r="L4" s="82"/>
      <c r="M4" s="82"/>
      <c r="N4" s="82"/>
      <c r="O4" s="17"/>
      <c r="P4" s="82"/>
      <c r="Q4" s="17"/>
      <c r="R4" s="82"/>
      <c r="S4" s="82"/>
      <c r="T4" s="82"/>
      <c r="U4" s="53" t="s">
        <v>87</v>
      </c>
    </row>
    <row r="5" spans="1:21" ht="21" customHeight="1">
      <c r="A5" s="83"/>
      <c r="B5" s="83"/>
      <c r="C5" s="246" t="s">
        <v>38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</row>
    <row r="6" spans="1:21" ht="21" customHeight="1">
      <c r="A6" s="83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247" t="s">
        <v>94</v>
      </c>
      <c r="P6" s="247"/>
      <c r="Q6" s="247"/>
      <c r="R6" s="84"/>
      <c r="S6" s="20"/>
      <c r="T6" s="84"/>
      <c r="U6" s="20"/>
    </row>
    <row r="7" spans="1:21" ht="21" customHeight="1">
      <c r="A7" s="83"/>
      <c r="B7" s="83"/>
      <c r="C7" s="84"/>
      <c r="D7" s="84"/>
      <c r="E7" s="84"/>
      <c r="F7" s="84"/>
      <c r="G7" s="84"/>
      <c r="H7" s="84"/>
      <c r="I7" s="104" t="s">
        <v>37</v>
      </c>
      <c r="J7" s="84"/>
      <c r="K7" s="84"/>
      <c r="L7" s="84"/>
      <c r="M7" s="84"/>
      <c r="N7" s="84"/>
      <c r="O7" s="84"/>
      <c r="P7" s="84"/>
      <c r="Q7" s="85" t="s">
        <v>96</v>
      </c>
      <c r="R7" s="84"/>
      <c r="S7" s="20"/>
      <c r="T7" s="84"/>
      <c r="U7" s="20"/>
    </row>
    <row r="8" spans="1:21" ht="21" customHeight="1">
      <c r="A8" s="57"/>
      <c r="B8" s="57"/>
      <c r="C8" s="57" t="s">
        <v>17</v>
      </c>
      <c r="D8" s="57"/>
      <c r="E8" s="57"/>
      <c r="F8" s="57"/>
      <c r="G8" s="57"/>
      <c r="H8" s="57"/>
      <c r="I8" s="57" t="s">
        <v>120</v>
      </c>
      <c r="J8" s="84"/>
      <c r="K8" s="84"/>
      <c r="L8" s="84"/>
      <c r="M8" s="86" t="s">
        <v>47</v>
      </c>
      <c r="N8" s="84"/>
      <c r="O8" s="22" t="s">
        <v>69</v>
      </c>
      <c r="P8" s="22"/>
      <c r="Q8" s="54" t="s">
        <v>97</v>
      </c>
      <c r="R8" s="57"/>
      <c r="S8" s="85" t="s">
        <v>226</v>
      </c>
      <c r="T8" s="57"/>
      <c r="U8" s="20"/>
    </row>
    <row r="9" spans="1:21" ht="21" customHeight="1">
      <c r="A9" s="57"/>
      <c r="B9" s="57"/>
      <c r="C9" s="57" t="s">
        <v>53</v>
      </c>
      <c r="D9" s="57"/>
      <c r="E9" s="57" t="s">
        <v>24</v>
      </c>
      <c r="F9" s="57"/>
      <c r="G9" s="57"/>
      <c r="H9" s="57"/>
      <c r="I9" s="57" t="s">
        <v>121</v>
      </c>
      <c r="J9" s="57"/>
      <c r="K9" s="57" t="s">
        <v>71</v>
      </c>
      <c r="L9" s="57"/>
      <c r="M9" s="57" t="s">
        <v>31</v>
      </c>
      <c r="N9" s="57"/>
      <c r="O9" s="22" t="s">
        <v>50</v>
      </c>
      <c r="P9" s="22"/>
      <c r="Q9" s="55" t="s">
        <v>99</v>
      </c>
      <c r="R9" s="57"/>
      <c r="S9" s="54" t="s">
        <v>227</v>
      </c>
      <c r="T9" s="57"/>
      <c r="U9" s="55" t="s">
        <v>60</v>
      </c>
    </row>
    <row r="10" spans="1:21" ht="21" customHeight="1">
      <c r="A10" s="87"/>
      <c r="B10" s="174" t="s">
        <v>1</v>
      </c>
      <c r="C10" s="58" t="s">
        <v>101</v>
      </c>
      <c r="D10" s="87"/>
      <c r="E10" s="58" t="s">
        <v>110</v>
      </c>
      <c r="F10" s="57"/>
      <c r="G10" s="58" t="s">
        <v>119</v>
      </c>
      <c r="H10" s="57"/>
      <c r="I10" s="58" t="s">
        <v>122</v>
      </c>
      <c r="J10" s="87"/>
      <c r="K10" s="58" t="s">
        <v>61</v>
      </c>
      <c r="L10" s="87"/>
      <c r="M10" s="58" t="s">
        <v>51</v>
      </c>
      <c r="N10" s="87"/>
      <c r="O10" s="23" t="s">
        <v>0</v>
      </c>
      <c r="P10" s="22"/>
      <c r="Q10" s="59" t="s">
        <v>16</v>
      </c>
      <c r="R10" s="87"/>
      <c r="S10" s="59" t="s">
        <v>228</v>
      </c>
      <c r="T10" s="87"/>
      <c r="U10" s="59" t="s">
        <v>25</v>
      </c>
    </row>
    <row r="11" spans="1:21" ht="21" customHeight="1">
      <c r="A11" s="108" t="s">
        <v>281</v>
      </c>
      <c r="B11" s="87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</row>
    <row r="12" spans="1:21" ht="21" customHeight="1">
      <c r="A12" s="30" t="s">
        <v>282</v>
      </c>
      <c r="B12" s="30"/>
      <c r="C12" s="164">
        <v>8611242</v>
      </c>
      <c r="D12" s="163"/>
      <c r="E12" s="164">
        <v>56408882</v>
      </c>
      <c r="F12" s="163"/>
      <c r="G12" s="164">
        <v>3470021</v>
      </c>
      <c r="H12" s="163"/>
      <c r="I12" s="164">
        <v>490423</v>
      </c>
      <c r="J12" s="163"/>
      <c r="K12" s="164">
        <v>929166</v>
      </c>
      <c r="L12" s="163"/>
      <c r="M12" s="164">
        <v>45171051</v>
      </c>
      <c r="N12" s="163"/>
      <c r="O12" s="164">
        <v>2822384</v>
      </c>
      <c r="P12" s="91"/>
      <c r="Q12" s="164">
        <f>O12</f>
        <v>2822384</v>
      </c>
      <c r="R12" s="91"/>
      <c r="S12" s="160">
        <v>15000000</v>
      </c>
      <c r="T12" s="91"/>
      <c r="U12" s="164">
        <f>SUM(C12:M12)+Q12+S12</f>
        <v>132903169</v>
      </c>
    </row>
    <row r="13" spans="1:21" ht="21" customHeight="1">
      <c r="A13" s="30" t="s">
        <v>286</v>
      </c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69"/>
      <c r="R13" s="24"/>
      <c r="S13" s="24"/>
      <c r="T13" s="24"/>
      <c r="U13" s="24"/>
    </row>
    <row r="14" spans="1:21" ht="21" customHeight="1">
      <c r="A14" s="63" t="s">
        <v>309</v>
      </c>
      <c r="B14" s="3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69"/>
      <c r="R14" s="24"/>
      <c r="S14" s="24"/>
      <c r="T14" s="24"/>
      <c r="U14" s="24"/>
    </row>
    <row r="15" spans="1:21" ht="21" customHeight="1">
      <c r="A15" s="32" t="s">
        <v>171</v>
      </c>
      <c r="B15" s="88">
        <v>39</v>
      </c>
      <c r="C15" s="103">
        <v>0</v>
      </c>
      <c r="D15" s="92"/>
      <c r="E15" s="103">
        <v>0</v>
      </c>
      <c r="F15" s="38"/>
      <c r="G15" s="103">
        <v>0</v>
      </c>
      <c r="H15" s="38"/>
      <c r="I15" s="103">
        <v>0</v>
      </c>
      <c r="J15" s="92"/>
      <c r="K15" s="103">
        <v>0</v>
      </c>
      <c r="L15" s="92"/>
      <c r="M15" s="223">
        <v>-5166745</v>
      </c>
      <c r="N15" s="92"/>
      <c r="O15" s="103">
        <v>0</v>
      </c>
      <c r="P15" s="92"/>
      <c r="Q15" s="103">
        <f>O15</f>
        <v>0</v>
      </c>
      <c r="R15" s="24"/>
      <c r="S15" s="103">
        <f>Q15</f>
        <v>0</v>
      </c>
      <c r="T15" s="24"/>
      <c r="U15" s="103">
        <f>C15+E15+K15+M15+Q15+G15+I15</f>
        <v>-5166745</v>
      </c>
    </row>
    <row r="16" spans="1:21" ht="21" customHeight="1">
      <c r="A16" s="63" t="s">
        <v>310</v>
      </c>
      <c r="B16" s="88"/>
      <c r="C16" s="113">
        <f>SUM(C15:C15)</f>
        <v>0</v>
      </c>
      <c r="D16" s="24"/>
      <c r="E16" s="113">
        <f>SUM(E15:E15)</f>
        <v>0</v>
      </c>
      <c r="F16" s="39"/>
      <c r="G16" s="113">
        <f>SUM(G15:G15)</f>
        <v>0</v>
      </c>
      <c r="H16" s="39"/>
      <c r="I16" s="113">
        <f>SUM(I15:I15)</f>
        <v>0</v>
      </c>
      <c r="J16" s="24"/>
      <c r="K16" s="113">
        <f>SUM(K15:K15)</f>
        <v>0</v>
      </c>
      <c r="L16" s="24"/>
      <c r="M16" s="113">
        <f>SUM(M15:M15)</f>
        <v>-5166745</v>
      </c>
      <c r="N16" s="24"/>
      <c r="O16" s="113">
        <f>SUM(O15:O15)</f>
        <v>0</v>
      </c>
      <c r="P16" s="24"/>
      <c r="Q16" s="113">
        <f>SUM(Q15:Q15)</f>
        <v>0</v>
      </c>
      <c r="R16" s="24"/>
      <c r="S16" s="113">
        <f>SUM(S15:S15)</f>
        <v>0</v>
      </c>
      <c r="T16" s="24"/>
      <c r="U16" s="113">
        <f>SUM(U15:U15)</f>
        <v>-5166745</v>
      </c>
    </row>
    <row r="17" spans="1:21" ht="21" customHeight="1">
      <c r="A17" s="30" t="s">
        <v>296</v>
      </c>
      <c r="B17" s="88"/>
      <c r="C17" s="113">
        <f>C16</f>
        <v>0</v>
      </c>
      <c r="D17" s="24"/>
      <c r="E17" s="113">
        <f>E16</f>
        <v>0</v>
      </c>
      <c r="F17" s="39"/>
      <c r="G17" s="113">
        <f>G16</f>
        <v>0</v>
      </c>
      <c r="H17" s="39"/>
      <c r="I17" s="113">
        <f>I16</f>
        <v>0</v>
      </c>
      <c r="J17" s="24"/>
      <c r="K17" s="113">
        <f>K16</f>
        <v>0</v>
      </c>
      <c r="L17" s="24"/>
      <c r="M17" s="113">
        <f>M16</f>
        <v>-5166745</v>
      </c>
      <c r="N17" s="24"/>
      <c r="O17" s="113">
        <f>O16</f>
        <v>0</v>
      </c>
      <c r="P17" s="24"/>
      <c r="Q17" s="113">
        <f>Q16</f>
        <v>0</v>
      </c>
      <c r="R17" s="24"/>
      <c r="S17" s="113">
        <f>S16</f>
        <v>0</v>
      </c>
      <c r="T17" s="24"/>
      <c r="U17" s="113">
        <f>U16</f>
        <v>-5166745</v>
      </c>
    </row>
    <row r="18" spans="1:21" ht="21" customHeight="1">
      <c r="A18" s="30" t="s">
        <v>117</v>
      </c>
      <c r="B18" s="30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69"/>
      <c r="R18" s="24"/>
      <c r="S18" s="24"/>
      <c r="T18" s="24"/>
      <c r="U18" s="24"/>
    </row>
    <row r="19" spans="1:21" ht="21" customHeight="1">
      <c r="A19" s="32" t="s">
        <v>279</v>
      </c>
      <c r="B19" s="30"/>
      <c r="C19" s="177">
        <v>0</v>
      </c>
      <c r="D19" s="92"/>
      <c r="E19" s="177">
        <v>0</v>
      </c>
      <c r="F19" s="38"/>
      <c r="G19" s="177">
        <v>0</v>
      </c>
      <c r="H19" s="38"/>
      <c r="I19" s="177">
        <v>0</v>
      </c>
      <c r="J19" s="92"/>
      <c r="K19" s="177">
        <v>0</v>
      </c>
      <c r="L19" s="92"/>
      <c r="M19" s="177">
        <v>13896707</v>
      </c>
      <c r="N19" s="92"/>
      <c r="O19" s="177">
        <v>0</v>
      </c>
      <c r="P19" s="92"/>
      <c r="Q19" s="177">
        <f>O19</f>
        <v>0</v>
      </c>
      <c r="R19" s="92"/>
      <c r="S19" s="177">
        <f>Q19</f>
        <v>0</v>
      </c>
      <c r="T19" s="92"/>
      <c r="U19" s="103">
        <f>C19+E19+K19+M19+Q19+G19+I19</f>
        <v>13896707</v>
      </c>
    </row>
    <row r="20" spans="1:21" ht="21" customHeight="1">
      <c r="A20" s="30" t="s">
        <v>118</v>
      </c>
      <c r="B20" s="30"/>
      <c r="C20" s="230">
        <f>SUM(C19:C19)</f>
        <v>0</v>
      </c>
      <c r="D20" s="24"/>
      <c r="E20" s="230">
        <f>SUM(E19:E19)</f>
        <v>0</v>
      </c>
      <c r="F20" s="39"/>
      <c r="G20" s="230">
        <f>SUM(G19:G19)</f>
        <v>0</v>
      </c>
      <c r="H20" s="39"/>
      <c r="I20" s="230">
        <f>SUM(I19:I19)</f>
        <v>0</v>
      </c>
      <c r="J20" s="24"/>
      <c r="K20" s="230">
        <f>SUM(K19:K19)</f>
        <v>0</v>
      </c>
      <c r="L20" s="24"/>
      <c r="M20" s="230">
        <f>SUM(M19:M19)</f>
        <v>13896707</v>
      </c>
      <c r="N20" s="24"/>
      <c r="O20" s="230">
        <f>SUM(O19:O19)</f>
        <v>0</v>
      </c>
      <c r="P20" s="24"/>
      <c r="Q20" s="230">
        <f>SUM(Q19:Q19)</f>
        <v>0</v>
      </c>
      <c r="R20" s="24"/>
      <c r="S20" s="230">
        <f>SUM(S19:S19)</f>
        <v>0</v>
      </c>
      <c r="T20" s="24"/>
      <c r="U20" s="230">
        <f>SUM(U19:U19)</f>
        <v>13896707</v>
      </c>
    </row>
    <row r="21" spans="1:21" s="83" customFormat="1" ht="21" customHeight="1">
      <c r="A21" s="64" t="s">
        <v>225</v>
      </c>
      <c r="B21" s="187">
        <v>29</v>
      </c>
      <c r="C21" s="119">
        <v>0</v>
      </c>
      <c r="D21" s="26"/>
      <c r="E21" s="119">
        <v>0</v>
      </c>
      <c r="F21" s="38"/>
      <c r="G21" s="119">
        <v>0</v>
      </c>
      <c r="H21" s="38"/>
      <c r="I21" s="119">
        <v>0</v>
      </c>
      <c r="J21" s="26"/>
      <c r="K21" s="119">
        <v>0</v>
      </c>
      <c r="L21" s="26"/>
      <c r="M21" s="204">
        <v>-605227</v>
      </c>
      <c r="N21" s="26"/>
      <c r="O21" s="119">
        <v>0</v>
      </c>
      <c r="P21" s="26"/>
      <c r="Q21" s="119">
        <v>0</v>
      </c>
      <c r="R21" s="26"/>
      <c r="S21" s="119">
        <v>0</v>
      </c>
      <c r="T21" s="26"/>
      <c r="U21" s="119">
        <f>C21+E21+K21+M21+Q21+G21+I21</f>
        <v>-605227</v>
      </c>
    </row>
    <row r="22" spans="1:21" s="83" customFormat="1" ht="21" customHeight="1">
      <c r="A22" s="64" t="s">
        <v>308</v>
      </c>
      <c r="B22" s="187"/>
      <c r="C22" s="103">
        <v>0</v>
      </c>
      <c r="D22" s="26"/>
      <c r="E22" s="103">
        <v>0</v>
      </c>
      <c r="F22" s="38"/>
      <c r="G22" s="103">
        <v>0</v>
      </c>
      <c r="H22" s="38"/>
      <c r="I22" s="103">
        <v>0</v>
      </c>
      <c r="J22" s="26"/>
      <c r="K22" s="103">
        <v>0</v>
      </c>
      <c r="L22" s="26"/>
      <c r="M22" s="67">
        <v>456</v>
      </c>
      <c r="N22" s="26"/>
      <c r="O22" s="103">
        <v>-456</v>
      </c>
      <c r="P22" s="26"/>
      <c r="Q22" s="103">
        <v>-456</v>
      </c>
      <c r="R22" s="26"/>
      <c r="S22" s="103">
        <v>0</v>
      </c>
      <c r="T22" s="26"/>
      <c r="U22" s="103">
        <f>C22+E22+K22+M22+Q22+G22+I22</f>
        <v>0</v>
      </c>
    </row>
    <row r="23" spans="1:21" ht="21" customHeight="1" thickBot="1">
      <c r="A23" s="30" t="s">
        <v>283</v>
      </c>
      <c r="B23" s="30"/>
      <c r="C23" s="90">
        <f>SUM(C12,C17,C20,C21:C22)</f>
        <v>8611242</v>
      </c>
      <c r="D23" s="24"/>
      <c r="E23" s="90">
        <f>SUM(E12,E17,E20,E21:E22)</f>
        <v>56408882</v>
      </c>
      <c r="F23" s="26"/>
      <c r="G23" s="90">
        <f>SUM(G12,G17,G20,G21:G22)</f>
        <v>3470021</v>
      </c>
      <c r="H23" s="26"/>
      <c r="I23" s="90">
        <f>SUM(I12,I17,I20,I21:I22)</f>
        <v>490423</v>
      </c>
      <c r="J23" s="24"/>
      <c r="K23" s="90">
        <f>SUM(K12,K17,K20,K21:K22)</f>
        <v>929166</v>
      </c>
      <c r="L23" s="24"/>
      <c r="M23" s="90">
        <f>SUM(M12,M17,M20,M21:M22)</f>
        <v>53296242</v>
      </c>
      <c r="N23" s="24"/>
      <c r="O23" s="90">
        <f>SUM(O12,O17,O20,O21:O22)</f>
        <v>2821928</v>
      </c>
      <c r="P23" s="20"/>
      <c r="Q23" s="90">
        <f>SUM(Q12,Q17,Q20,Q21:Q22)</f>
        <v>2821928</v>
      </c>
      <c r="R23" s="26"/>
      <c r="S23" s="90">
        <f>SUM(S12,S17,S20,S21:S22)</f>
        <v>15000000</v>
      </c>
      <c r="T23" s="26"/>
      <c r="U23" s="90">
        <f>U21+U12+U17+U20+U22</f>
        <v>141027904</v>
      </c>
    </row>
    <row r="24" spans="3:21" ht="21" customHeight="1" thickTop="1">
      <c r="C24" s="209"/>
      <c r="E24" s="209"/>
      <c r="G24" s="209"/>
      <c r="I24" s="209"/>
      <c r="K24" s="209"/>
      <c r="M24" s="209"/>
      <c r="O24" s="209"/>
      <c r="S24" s="209"/>
      <c r="U24" s="209"/>
    </row>
  </sheetData>
  <sheetProtection/>
  <mergeCells count="2">
    <mergeCell ref="C5:U5"/>
    <mergeCell ref="O6:Q6"/>
  </mergeCells>
  <printOptions/>
  <pageMargins left="0.7" right="0.5" top="0.48" bottom="0.5" header="0.5" footer="0.5"/>
  <pageSetup firstPageNumber="18" useFirstPageNumber="1" fitToHeight="1" fitToWidth="1" horizontalDpi="600" verticalDpi="600" orientation="landscape" paperSize="9" scale="66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45"/>
  <sheetViews>
    <sheetView zoomScaleSheetLayoutView="76" zoomScalePageLayoutView="0" workbookViewId="0" topLeftCell="A1">
      <selection activeCell="A1" sqref="A1"/>
    </sheetView>
  </sheetViews>
  <sheetFormatPr defaultColWidth="9.140625" defaultRowHeight="23.25" customHeight="1"/>
  <cols>
    <col min="1" max="1" width="3.8515625" style="3" customWidth="1"/>
    <col min="2" max="2" width="46.57421875" style="3" customWidth="1"/>
    <col min="3" max="3" width="10.421875" style="2" bestFit="1" customWidth="1"/>
    <col min="4" max="4" width="13.421875" style="3" customWidth="1"/>
    <col min="5" max="5" width="1.421875" style="3" customWidth="1"/>
    <col min="6" max="6" width="13.00390625" style="3" bestFit="1" customWidth="1"/>
    <col min="7" max="7" width="1.421875" style="3" customWidth="1"/>
    <col min="8" max="8" width="13.00390625" style="3" bestFit="1" customWidth="1"/>
    <col min="9" max="9" width="1.421875" style="3" customWidth="1"/>
    <col min="10" max="10" width="12.8515625" style="3" customWidth="1"/>
    <col min="11" max="11" width="12.140625" style="3" customWidth="1"/>
    <col min="12" max="12" width="9.140625" style="3" customWidth="1"/>
    <col min="13" max="13" width="16.57421875" style="3" bestFit="1" customWidth="1"/>
    <col min="14" max="16384" width="9.140625" style="3" customWidth="1"/>
  </cols>
  <sheetData>
    <row r="1" spans="1:10" ht="21.75" customHeight="1">
      <c r="A1" s="6" t="s">
        <v>41</v>
      </c>
      <c r="B1" s="6"/>
      <c r="C1" s="165"/>
      <c r="H1" s="244"/>
      <c r="I1" s="244"/>
      <c r="J1" s="244"/>
    </row>
    <row r="2" spans="1:10" ht="21.75" customHeight="1">
      <c r="A2" s="6" t="s">
        <v>170</v>
      </c>
      <c r="B2" s="6"/>
      <c r="C2" s="165"/>
      <c r="H2" s="244"/>
      <c r="I2" s="244"/>
      <c r="J2" s="244"/>
    </row>
    <row r="3" spans="1:10" ht="18.75" customHeight="1">
      <c r="A3" s="166"/>
      <c r="B3" s="166"/>
      <c r="C3" s="4"/>
      <c r="J3" s="53" t="s">
        <v>87</v>
      </c>
    </row>
    <row r="4" spans="1:10" ht="18.75" customHeight="1">
      <c r="A4" s="248"/>
      <c r="B4" s="248"/>
      <c r="C4" s="3"/>
      <c r="D4" s="238" t="s">
        <v>42</v>
      </c>
      <c r="E4" s="238"/>
      <c r="F4" s="238"/>
      <c r="G4" s="97"/>
      <c r="H4" s="238" t="s">
        <v>38</v>
      </c>
      <c r="I4" s="238"/>
      <c r="J4" s="238"/>
    </row>
    <row r="5" spans="1:10" ht="24.75" customHeight="1">
      <c r="A5" s="248"/>
      <c r="B5" s="248"/>
      <c r="C5" s="3"/>
      <c r="D5" s="240" t="s">
        <v>169</v>
      </c>
      <c r="E5" s="240"/>
      <c r="F5" s="240"/>
      <c r="G5" s="114"/>
      <c r="H5" s="240" t="s">
        <v>169</v>
      </c>
      <c r="I5" s="240"/>
      <c r="J5" s="240"/>
    </row>
    <row r="6" spans="1:10" ht="18.75" customHeight="1">
      <c r="A6" s="1"/>
      <c r="B6" s="1"/>
      <c r="D6" s="242" t="s">
        <v>132</v>
      </c>
      <c r="E6" s="243"/>
      <c r="F6" s="243"/>
      <c r="G6" s="109"/>
      <c r="H6" s="242" t="s">
        <v>132</v>
      </c>
      <c r="I6" s="243"/>
      <c r="J6" s="243"/>
    </row>
    <row r="7" spans="1:10" ht="18.75" customHeight="1">
      <c r="A7" s="1"/>
      <c r="B7" s="1"/>
      <c r="C7" s="2" t="s">
        <v>1</v>
      </c>
      <c r="D7" s="60">
        <v>2561</v>
      </c>
      <c r="E7" s="98"/>
      <c r="F7" s="60">
        <v>2560</v>
      </c>
      <c r="G7" s="54"/>
      <c r="H7" s="60">
        <v>2561</v>
      </c>
      <c r="I7" s="98"/>
      <c r="J7" s="60">
        <v>2560</v>
      </c>
    </row>
    <row r="8" spans="1:13" ht="21" customHeight="1">
      <c r="A8" s="7" t="s">
        <v>26</v>
      </c>
      <c r="B8" s="7"/>
      <c r="C8" s="12"/>
      <c r="D8" s="41"/>
      <c r="E8" s="41"/>
      <c r="F8" s="41"/>
      <c r="G8" s="41"/>
      <c r="H8" s="41"/>
      <c r="I8" s="41"/>
      <c r="J8" s="41"/>
      <c r="M8" s="13"/>
    </row>
    <row r="9" spans="1:14" ht="21" customHeight="1">
      <c r="A9" s="68" t="s">
        <v>62</v>
      </c>
      <c r="B9" s="68"/>
      <c r="D9" s="13">
        <v>21424679</v>
      </c>
      <c r="E9" s="13"/>
      <c r="F9" s="13">
        <v>17898306</v>
      </c>
      <c r="G9" s="13"/>
      <c r="H9" s="13">
        <v>13896707</v>
      </c>
      <c r="I9" s="13"/>
      <c r="J9" s="13">
        <v>11615164</v>
      </c>
      <c r="K9" s="176"/>
      <c r="L9" s="175"/>
      <c r="M9" s="176"/>
      <c r="N9" s="176"/>
    </row>
    <row r="10" spans="1:10" ht="21" customHeight="1">
      <c r="A10" s="5" t="s">
        <v>229</v>
      </c>
      <c r="B10" s="5"/>
      <c r="D10" s="13"/>
      <c r="E10" s="13"/>
      <c r="F10" s="13"/>
      <c r="G10" s="13"/>
      <c r="H10" s="13"/>
      <c r="I10" s="13"/>
      <c r="J10" s="13"/>
    </row>
    <row r="11" spans="1:10" ht="21" customHeight="1">
      <c r="A11" s="34" t="s">
        <v>174</v>
      </c>
      <c r="B11" s="68"/>
      <c r="C11" s="2" t="s">
        <v>192</v>
      </c>
      <c r="D11" s="13">
        <v>15206544</v>
      </c>
      <c r="E11" s="13"/>
      <c r="F11" s="13">
        <v>14385569</v>
      </c>
      <c r="G11" s="13"/>
      <c r="H11" s="13">
        <v>1720852</v>
      </c>
      <c r="I11" s="13"/>
      <c r="J11" s="13">
        <v>1803511</v>
      </c>
    </row>
    <row r="12" spans="1:10" ht="21" customHeight="1">
      <c r="A12" s="68" t="s">
        <v>80</v>
      </c>
      <c r="B12" s="68"/>
      <c r="D12" s="13">
        <v>1466340</v>
      </c>
      <c r="E12" s="13"/>
      <c r="F12" s="13">
        <v>1496822</v>
      </c>
      <c r="G12" s="13"/>
      <c r="H12" s="13">
        <v>7937</v>
      </c>
      <c r="I12" s="13"/>
      <c r="J12" s="13">
        <v>8221</v>
      </c>
    </row>
    <row r="13" spans="1:10" ht="21" customHeight="1">
      <c r="A13" s="68" t="s">
        <v>188</v>
      </c>
      <c r="B13" s="68"/>
      <c r="C13" s="2">
        <v>9</v>
      </c>
      <c r="D13" s="13">
        <v>5734534</v>
      </c>
      <c r="E13" s="13"/>
      <c r="F13" s="13">
        <v>5366291</v>
      </c>
      <c r="G13" s="13"/>
      <c r="H13" s="13">
        <v>136339</v>
      </c>
      <c r="I13" s="13"/>
      <c r="J13" s="13">
        <v>136768</v>
      </c>
    </row>
    <row r="14" spans="1:10" ht="21">
      <c r="A14" s="34" t="s">
        <v>303</v>
      </c>
      <c r="B14" s="68"/>
      <c r="C14" s="2">
        <v>7</v>
      </c>
      <c r="D14" s="13">
        <v>387896</v>
      </c>
      <c r="E14" s="13"/>
      <c r="F14" s="13">
        <v>184581</v>
      </c>
      <c r="H14" s="100">
        <v>882</v>
      </c>
      <c r="J14" s="100">
        <v>-5</v>
      </c>
    </row>
    <row r="15" spans="1:2" ht="21" customHeight="1">
      <c r="A15" s="34" t="s">
        <v>327</v>
      </c>
      <c r="B15" s="68"/>
    </row>
    <row r="16" spans="1:10" ht="21" customHeight="1">
      <c r="A16" s="34" t="s">
        <v>302</v>
      </c>
      <c r="B16" s="68"/>
      <c r="C16" s="2">
        <v>8</v>
      </c>
      <c r="D16" s="13">
        <v>232549</v>
      </c>
      <c r="E16" s="13"/>
      <c r="F16" s="13">
        <v>10197</v>
      </c>
      <c r="G16" s="13"/>
      <c r="H16" s="13">
        <v>-50720</v>
      </c>
      <c r="I16" s="13"/>
      <c r="J16" s="13">
        <v>-4780</v>
      </c>
    </row>
    <row r="17" spans="1:10" ht="21" customHeight="1">
      <c r="A17" s="68" t="s">
        <v>20</v>
      </c>
      <c r="B17" s="68"/>
      <c r="D17" s="13">
        <v>-918378</v>
      </c>
      <c r="E17" s="13"/>
      <c r="F17" s="13">
        <v>-936923</v>
      </c>
      <c r="G17" s="13"/>
      <c r="H17" s="13">
        <v>-4386778</v>
      </c>
      <c r="I17" s="13"/>
      <c r="J17" s="13">
        <v>-3548936</v>
      </c>
    </row>
    <row r="18" spans="1:10" ht="21" customHeight="1">
      <c r="A18" s="34" t="s">
        <v>52</v>
      </c>
      <c r="B18" s="68"/>
      <c r="D18" s="13">
        <v>-92722</v>
      </c>
      <c r="E18" s="13"/>
      <c r="F18" s="13">
        <v>-97287</v>
      </c>
      <c r="G18" s="13"/>
      <c r="H18" s="13">
        <v>-10650656</v>
      </c>
      <c r="I18" s="13"/>
      <c r="J18" s="13">
        <v>-13958276</v>
      </c>
    </row>
    <row r="19" spans="1:10" ht="21" customHeight="1">
      <c r="A19" s="68" t="s">
        <v>72</v>
      </c>
      <c r="B19" s="68"/>
      <c r="C19" s="2">
        <v>35</v>
      </c>
      <c r="D19" s="13">
        <v>11703447</v>
      </c>
      <c r="E19" s="13"/>
      <c r="F19" s="13">
        <v>11743356</v>
      </c>
      <c r="G19" s="13"/>
      <c r="H19" s="13">
        <v>3765130</v>
      </c>
      <c r="I19" s="13"/>
      <c r="J19" s="13">
        <v>3727784</v>
      </c>
    </row>
    <row r="20" spans="1:10" ht="21" customHeight="1">
      <c r="A20" s="34" t="s">
        <v>85</v>
      </c>
      <c r="B20" s="68"/>
      <c r="C20" s="2" t="s">
        <v>322</v>
      </c>
      <c r="D20" s="13">
        <v>-9327996</v>
      </c>
      <c r="E20" s="13"/>
      <c r="F20" s="13">
        <v>-10428763</v>
      </c>
      <c r="G20" s="13"/>
      <c r="H20" s="119">
        <v>-6454810</v>
      </c>
      <c r="I20" s="13"/>
      <c r="J20" s="119">
        <v>0</v>
      </c>
    </row>
    <row r="21" spans="1:10" ht="21" customHeight="1">
      <c r="A21" s="34" t="s">
        <v>230</v>
      </c>
      <c r="B21" s="68"/>
      <c r="D21" s="119">
        <v>0</v>
      </c>
      <c r="E21" s="13"/>
      <c r="F21" s="13">
        <v>-1766</v>
      </c>
      <c r="G21" s="13"/>
      <c r="H21" s="119">
        <v>0</v>
      </c>
      <c r="I21" s="13"/>
      <c r="J21" s="119">
        <v>-2324</v>
      </c>
    </row>
    <row r="22" spans="1:10" ht="21" customHeight="1">
      <c r="A22" s="34" t="s">
        <v>261</v>
      </c>
      <c r="B22" s="68"/>
      <c r="C22" s="2">
        <v>25</v>
      </c>
      <c r="D22" s="13">
        <v>644849</v>
      </c>
      <c r="E22" s="8"/>
      <c r="F22" s="13">
        <v>551546</v>
      </c>
      <c r="G22" s="8"/>
      <c r="H22" s="167">
        <v>157205</v>
      </c>
      <c r="I22" s="8"/>
      <c r="J22" s="167">
        <v>142032</v>
      </c>
    </row>
    <row r="23" spans="1:6" ht="21" customHeight="1">
      <c r="A23" s="34" t="s">
        <v>304</v>
      </c>
      <c r="B23" s="68"/>
      <c r="D23" s="119"/>
      <c r="E23" s="13"/>
      <c r="F23" s="119"/>
    </row>
    <row r="24" spans="1:10" ht="21" customHeight="1">
      <c r="A24" s="34" t="s">
        <v>305</v>
      </c>
      <c r="B24" s="68"/>
      <c r="D24" s="119">
        <v>248987</v>
      </c>
      <c r="E24" s="13"/>
      <c r="F24" s="119">
        <v>234958</v>
      </c>
      <c r="H24" s="167">
        <v>14519</v>
      </c>
      <c r="J24" s="167">
        <v>51217</v>
      </c>
    </row>
    <row r="25" spans="1:10" ht="21" customHeight="1">
      <c r="A25" s="34" t="s">
        <v>265</v>
      </c>
      <c r="B25" s="68"/>
      <c r="D25" s="119"/>
      <c r="E25" s="13"/>
      <c r="F25" s="119"/>
      <c r="G25" s="13"/>
      <c r="H25" s="167"/>
      <c r="I25" s="13"/>
      <c r="J25" s="167"/>
    </row>
    <row r="26" spans="1:10" ht="21" customHeight="1">
      <c r="A26" s="68" t="s">
        <v>324</v>
      </c>
      <c r="D26" s="119">
        <v>47497</v>
      </c>
      <c r="E26" s="13"/>
      <c r="F26" s="119">
        <v>669239</v>
      </c>
      <c r="G26" s="13"/>
      <c r="H26" s="119">
        <v>0</v>
      </c>
      <c r="I26" s="13"/>
      <c r="J26" s="119">
        <v>-53754</v>
      </c>
    </row>
    <row r="27" spans="1:10" ht="21" customHeight="1">
      <c r="A27" s="68" t="s">
        <v>297</v>
      </c>
      <c r="C27" s="2">
        <v>18</v>
      </c>
      <c r="D27" s="119">
        <v>514685</v>
      </c>
      <c r="E27" s="13"/>
      <c r="F27" s="119">
        <v>0</v>
      </c>
      <c r="G27" s="13"/>
      <c r="H27" s="119">
        <v>0</v>
      </c>
      <c r="I27" s="13"/>
      <c r="J27" s="119">
        <v>0</v>
      </c>
    </row>
    <row r="28" spans="1:10" ht="21" customHeight="1">
      <c r="A28" s="34" t="s">
        <v>287</v>
      </c>
      <c r="B28" s="68"/>
      <c r="D28" s="13">
        <v>-46843</v>
      </c>
      <c r="E28" s="13"/>
      <c r="F28" s="13">
        <v>10055</v>
      </c>
      <c r="G28" s="13"/>
      <c r="H28" s="119">
        <v>199490</v>
      </c>
      <c r="I28" s="13"/>
      <c r="J28" s="119">
        <v>953133</v>
      </c>
    </row>
    <row r="29" spans="1:10" ht="21" customHeight="1">
      <c r="A29" s="34" t="s">
        <v>323</v>
      </c>
      <c r="B29" s="68"/>
      <c r="C29" s="2">
        <v>11</v>
      </c>
      <c r="D29" s="119">
        <v>0</v>
      </c>
      <c r="E29" s="13"/>
      <c r="F29" s="119">
        <v>0</v>
      </c>
      <c r="G29" s="13"/>
      <c r="H29" s="119">
        <v>0</v>
      </c>
      <c r="I29" s="13"/>
      <c r="J29" s="119">
        <v>8655</v>
      </c>
    </row>
    <row r="30" spans="1:10" ht="21" customHeight="1">
      <c r="A30" s="34" t="s">
        <v>292</v>
      </c>
      <c r="B30" s="68"/>
      <c r="D30" s="13"/>
      <c r="E30" s="13"/>
      <c r="F30" s="13"/>
      <c r="G30" s="13"/>
      <c r="H30" s="13"/>
      <c r="I30" s="13"/>
      <c r="J30" s="13"/>
    </row>
    <row r="31" spans="1:10" ht="21" customHeight="1">
      <c r="A31" s="34" t="s">
        <v>159</v>
      </c>
      <c r="B31" s="68"/>
      <c r="C31" s="2">
        <v>9</v>
      </c>
      <c r="D31" s="13">
        <v>-3974589</v>
      </c>
      <c r="E31" s="13"/>
      <c r="F31" s="13">
        <v>56554</v>
      </c>
      <c r="G31" s="13"/>
      <c r="H31" s="119">
        <v>0</v>
      </c>
      <c r="I31" s="13"/>
      <c r="J31" s="119">
        <v>0</v>
      </c>
    </row>
    <row r="32" spans="1:10" ht="21" customHeight="1">
      <c r="A32" s="34" t="s">
        <v>298</v>
      </c>
      <c r="B32" s="68"/>
      <c r="D32" s="13"/>
      <c r="E32" s="13"/>
      <c r="F32" s="13"/>
      <c r="G32" s="13"/>
      <c r="H32" s="119"/>
      <c r="I32" s="13"/>
      <c r="J32" s="119"/>
    </row>
    <row r="33" spans="1:10" ht="21" customHeight="1">
      <c r="A33" s="34" t="s">
        <v>299</v>
      </c>
      <c r="B33" s="68"/>
      <c r="C33" s="2">
        <v>4</v>
      </c>
      <c r="D33" s="13">
        <v>-95239</v>
      </c>
      <c r="E33" s="13"/>
      <c r="F33" s="119">
        <v>0</v>
      </c>
      <c r="G33" s="13"/>
      <c r="H33" s="119">
        <v>0</v>
      </c>
      <c r="I33" s="13"/>
      <c r="J33" s="119">
        <v>0</v>
      </c>
    </row>
    <row r="34" spans="1:10" ht="21" customHeight="1">
      <c r="A34" s="34" t="s">
        <v>187</v>
      </c>
      <c r="C34" s="2" t="s">
        <v>186</v>
      </c>
      <c r="D34" s="13">
        <v>-8343121</v>
      </c>
      <c r="E34" s="13"/>
      <c r="F34" s="13">
        <v>-7983044</v>
      </c>
      <c r="G34" s="13"/>
      <c r="H34" s="119">
        <v>0</v>
      </c>
      <c r="I34" s="13"/>
      <c r="J34" s="119">
        <v>0</v>
      </c>
    </row>
    <row r="35" spans="1:10" ht="21" customHeight="1">
      <c r="A35" s="34" t="s">
        <v>135</v>
      </c>
      <c r="B35" s="68"/>
      <c r="C35" s="2">
        <v>36</v>
      </c>
      <c r="D35" s="14">
        <v>6211904</v>
      </c>
      <c r="E35" s="13"/>
      <c r="F35" s="14">
        <v>250648</v>
      </c>
      <c r="G35" s="13"/>
      <c r="H35" s="14">
        <v>1563220</v>
      </c>
      <c r="I35" s="13"/>
      <c r="J35" s="14">
        <v>-468673</v>
      </c>
    </row>
    <row r="36" spans="3:10" ht="21" customHeight="1">
      <c r="C36" s="3"/>
      <c r="D36" s="13">
        <f>SUM(D9:D35)</f>
        <v>41025023</v>
      </c>
      <c r="E36" s="13"/>
      <c r="F36" s="13">
        <f>SUM(F9:F35)</f>
        <v>33410339</v>
      </c>
      <c r="G36" s="13"/>
      <c r="H36" s="13">
        <f>SUM(H9:H35)</f>
        <v>-80683</v>
      </c>
      <c r="I36" s="13"/>
      <c r="J36" s="13">
        <f>SUM(J9:J35)</f>
        <v>409737</v>
      </c>
    </row>
    <row r="37" spans="1:10" ht="23.25" customHeight="1">
      <c r="A37" s="6" t="s">
        <v>41</v>
      </c>
      <c r="B37" s="6"/>
      <c r="C37" s="165"/>
      <c r="H37" s="244"/>
      <c r="I37" s="244"/>
      <c r="J37" s="244"/>
    </row>
    <row r="38" spans="1:10" ht="23.25" customHeight="1">
      <c r="A38" s="6" t="s">
        <v>30</v>
      </c>
      <c r="B38" s="6"/>
      <c r="C38" s="165"/>
      <c r="H38" s="244"/>
      <c r="I38" s="244"/>
      <c r="J38" s="244"/>
    </row>
    <row r="39" spans="1:10" ht="18" customHeight="1">
      <c r="A39" s="166"/>
      <c r="B39" s="166"/>
      <c r="C39" s="4"/>
      <c r="J39" s="53" t="s">
        <v>87</v>
      </c>
    </row>
    <row r="40" spans="1:10" ht="19.5" customHeight="1">
      <c r="A40" s="248"/>
      <c r="B40" s="248"/>
      <c r="C40" s="3"/>
      <c r="D40" s="238" t="s">
        <v>42</v>
      </c>
      <c r="E40" s="238"/>
      <c r="F40" s="238"/>
      <c r="G40" s="97"/>
      <c r="H40" s="238" t="s">
        <v>38</v>
      </c>
      <c r="I40" s="238"/>
      <c r="J40" s="238"/>
    </row>
    <row r="41" spans="1:10" ht="23.25" customHeight="1">
      <c r="A41" s="248"/>
      <c r="B41" s="248"/>
      <c r="C41" s="3"/>
      <c r="D41" s="240" t="s">
        <v>169</v>
      </c>
      <c r="E41" s="240"/>
      <c r="F41" s="240"/>
      <c r="G41" s="114"/>
      <c r="H41" s="240" t="s">
        <v>169</v>
      </c>
      <c r="I41" s="240"/>
      <c r="J41" s="240"/>
    </row>
    <row r="42" spans="1:10" ht="23.25" customHeight="1">
      <c r="A42" s="1"/>
      <c r="B42" s="1"/>
      <c r="D42" s="242" t="s">
        <v>132</v>
      </c>
      <c r="E42" s="243"/>
      <c r="F42" s="243"/>
      <c r="G42" s="109"/>
      <c r="H42" s="242" t="s">
        <v>132</v>
      </c>
      <c r="I42" s="243"/>
      <c r="J42" s="243"/>
    </row>
    <row r="43" spans="1:10" ht="23.25" customHeight="1">
      <c r="A43" s="1"/>
      <c r="B43" s="1"/>
      <c r="C43" s="2" t="s">
        <v>1</v>
      </c>
      <c r="D43" s="60">
        <v>2561</v>
      </c>
      <c r="E43" s="98"/>
      <c r="F43" s="60">
        <v>2560</v>
      </c>
      <c r="G43" s="54"/>
      <c r="H43" s="60">
        <v>2561</v>
      </c>
      <c r="I43" s="98"/>
      <c r="J43" s="60">
        <v>2560</v>
      </c>
    </row>
    <row r="44" spans="1:10" ht="21.75">
      <c r="A44" s="7" t="s">
        <v>88</v>
      </c>
      <c r="B44" s="1"/>
      <c r="D44" s="117"/>
      <c r="E44" s="98"/>
      <c r="F44" s="117"/>
      <c r="G44" s="54"/>
      <c r="H44" s="117"/>
      <c r="I44" s="98"/>
      <c r="J44" s="117"/>
    </row>
    <row r="45" spans="1:10" ht="21">
      <c r="A45" s="5" t="s">
        <v>27</v>
      </c>
      <c r="B45" s="5"/>
      <c r="D45" s="41"/>
      <c r="E45" s="41"/>
      <c r="F45" s="41"/>
      <c r="G45" s="41"/>
      <c r="H45" s="41"/>
      <c r="I45" s="41"/>
      <c r="J45" s="41"/>
    </row>
    <row r="46" spans="1:10" ht="21">
      <c r="A46" s="34" t="s">
        <v>142</v>
      </c>
      <c r="D46" s="13">
        <v>-6045246</v>
      </c>
      <c r="E46" s="13"/>
      <c r="F46" s="13">
        <v>-5257836</v>
      </c>
      <c r="G46" s="13"/>
      <c r="H46" s="13">
        <v>607326</v>
      </c>
      <c r="I46" s="13"/>
      <c r="J46" s="13">
        <v>-107410</v>
      </c>
    </row>
    <row r="47" spans="1:10" ht="21">
      <c r="A47" s="3" t="s">
        <v>3</v>
      </c>
      <c r="D47" s="13">
        <v>-6736190</v>
      </c>
      <c r="E47" s="13"/>
      <c r="F47" s="13">
        <v>-296329</v>
      </c>
      <c r="G47" s="13"/>
      <c r="H47" s="41">
        <v>20746</v>
      </c>
      <c r="I47" s="13"/>
      <c r="J47" s="41">
        <v>-600013</v>
      </c>
    </row>
    <row r="48" spans="1:10" ht="21">
      <c r="A48" s="34" t="s">
        <v>125</v>
      </c>
      <c r="D48" s="13">
        <v>-8201924</v>
      </c>
      <c r="E48" s="13"/>
      <c r="F48" s="13">
        <v>-8245373</v>
      </c>
      <c r="G48" s="13"/>
      <c r="H48" s="41">
        <v>175480</v>
      </c>
      <c r="I48" s="13"/>
      <c r="J48" s="41">
        <v>-142320</v>
      </c>
    </row>
    <row r="49" spans="1:10" ht="21">
      <c r="A49" s="3" t="s">
        <v>4</v>
      </c>
      <c r="D49" s="100">
        <v>-2870568</v>
      </c>
      <c r="E49" s="13"/>
      <c r="F49" s="100">
        <v>-3535259</v>
      </c>
      <c r="G49" s="13"/>
      <c r="H49" s="138">
        <v>-36986</v>
      </c>
      <c r="I49" s="13"/>
      <c r="J49" s="138">
        <v>91263</v>
      </c>
    </row>
    <row r="50" spans="1:10" ht="21">
      <c r="A50" s="3" t="s">
        <v>7</v>
      </c>
      <c r="D50" s="13">
        <v>-311660</v>
      </c>
      <c r="E50" s="13"/>
      <c r="F50" s="13">
        <v>-745755</v>
      </c>
      <c r="G50" s="13"/>
      <c r="H50" s="13">
        <v>422</v>
      </c>
      <c r="I50" s="13"/>
      <c r="J50" s="13">
        <v>186</v>
      </c>
    </row>
    <row r="51" spans="1:10" ht="21">
      <c r="A51" s="3" t="s">
        <v>166</v>
      </c>
      <c r="D51" s="13">
        <v>2532085</v>
      </c>
      <c r="E51" s="13"/>
      <c r="F51" s="13">
        <v>5701018</v>
      </c>
      <c r="G51" s="13"/>
      <c r="H51" s="13">
        <v>-138354</v>
      </c>
      <c r="I51" s="13"/>
      <c r="J51" s="13">
        <v>25894</v>
      </c>
    </row>
    <row r="52" spans="1:12" ht="21">
      <c r="A52" s="3" t="s">
        <v>12</v>
      </c>
      <c r="D52" s="41">
        <v>1983418</v>
      </c>
      <c r="E52" s="41"/>
      <c r="F52" s="41">
        <v>1341625</v>
      </c>
      <c r="G52" s="41"/>
      <c r="H52" s="168">
        <v>25086</v>
      </c>
      <c r="I52" s="41"/>
      <c r="J52" s="168">
        <v>-10708</v>
      </c>
      <c r="L52" s="34"/>
    </row>
    <row r="53" spans="1:12" ht="21">
      <c r="A53" s="34" t="s">
        <v>280</v>
      </c>
      <c r="D53" s="41">
        <v>-414395</v>
      </c>
      <c r="E53" s="41"/>
      <c r="F53" s="41">
        <v>-278714</v>
      </c>
      <c r="G53" s="41"/>
      <c r="H53" s="119">
        <v>-88334</v>
      </c>
      <c r="I53" s="41"/>
      <c r="J53" s="119">
        <v>-53384</v>
      </c>
      <c r="L53" s="34"/>
    </row>
    <row r="54" spans="1:10" ht="21">
      <c r="A54" s="3" t="s">
        <v>33</v>
      </c>
      <c r="D54" s="14">
        <v>-5666524</v>
      </c>
      <c r="E54" s="13"/>
      <c r="F54" s="14">
        <v>-4837852</v>
      </c>
      <c r="G54" s="13"/>
      <c r="H54" s="169">
        <v>-35527</v>
      </c>
      <c r="I54" s="170"/>
      <c r="J54" s="169">
        <v>-46021</v>
      </c>
    </row>
    <row r="55" spans="1:10" ht="21.75">
      <c r="A55" s="4" t="s">
        <v>231</v>
      </c>
      <c r="B55" s="4"/>
      <c r="C55" s="12"/>
      <c r="D55" s="101">
        <f>SUM(D45:D54)+D36</f>
        <v>15294019</v>
      </c>
      <c r="E55" s="16"/>
      <c r="F55" s="101">
        <f>SUM(F45:F54)+F36</f>
        <v>17255864</v>
      </c>
      <c r="G55" s="13"/>
      <c r="H55" s="101">
        <f>SUM(H45:H54)+H36</f>
        <v>449176</v>
      </c>
      <c r="I55" s="16"/>
      <c r="J55" s="101">
        <f>SUM(J45:J54)+J36</f>
        <v>-432776</v>
      </c>
    </row>
    <row r="56" spans="1:10" ht="21.75">
      <c r="A56" s="4"/>
      <c r="B56" s="4"/>
      <c r="C56" s="12"/>
      <c r="D56" s="66"/>
      <c r="E56" s="16"/>
      <c r="F56" s="66"/>
      <c r="G56" s="13"/>
      <c r="H56" s="66"/>
      <c r="I56" s="16"/>
      <c r="J56" s="66"/>
    </row>
    <row r="57" spans="1:10" ht="21.75">
      <c r="A57" s="7" t="s">
        <v>28</v>
      </c>
      <c r="B57" s="7"/>
      <c r="C57" s="12"/>
      <c r="D57" s="13"/>
      <c r="E57" s="13"/>
      <c r="F57" s="13"/>
      <c r="G57" s="13"/>
      <c r="H57" s="13"/>
      <c r="I57" s="13"/>
      <c r="J57" s="13"/>
    </row>
    <row r="58" spans="1:10" ht="21">
      <c r="A58" s="68" t="s">
        <v>20</v>
      </c>
      <c r="D58" s="41">
        <v>936342</v>
      </c>
      <c r="E58" s="41"/>
      <c r="F58" s="41">
        <v>945064</v>
      </c>
      <c r="G58" s="41"/>
      <c r="H58" s="41">
        <v>4682366</v>
      </c>
      <c r="I58" s="41"/>
      <c r="J58" s="41">
        <v>3354587</v>
      </c>
    </row>
    <row r="59" spans="1:10" ht="21">
      <c r="A59" s="68" t="s">
        <v>52</v>
      </c>
      <c r="D59" s="43">
        <v>3920292</v>
      </c>
      <c r="E59" s="13"/>
      <c r="F59" s="43">
        <v>3592307</v>
      </c>
      <c r="G59" s="41"/>
      <c r="H59" s="41">
        <v>11022448</v>
      </c>
      <c r="I59" s="41"/>
      <c r="J59" s="41">
        <v>10358276</v>
      </c>
    </row>
    <row r="60" spans="1:10" ht="21">
      <c r="A60" s="34" t="s">
        <v>311</v>
      </c>
      <c r="D60" s="119">
        <v>0</v>
      </c>
      <c r="E60" s="13"/>
      <c r="F60" s="119">
        <v>0</v>
      </c>
      <c r="G60" s="41"/>
      <c r="H60" s="167">
        <v>-24066000</v>
      </c>
      <c r="I60" s="41"/>
      <c r="J60" s="167">
        <v>-11488400</v>
      </c>
    </row>
    <row r="61" spans="1:10" ht="21">
      <c r="A61" s="34" t="s">
        <v>319</v>
      </c>
      <c r="D61" s="119"/>
      <c r="E61" s="13"/>
      <c r="F61" s="119"/>
      <c r="G61" s="41"/>
      <c r="H61" s="167"/>
      <c r="I61" s="41"/>
      <c r="J61" s="167"/>
    </row>
    <row r="62" spans="1:10" ht="21">
      <c r="A62" s="33" t="s">
        <v>320</v>
      </c>
      <c r="D62" s="119">
        <v>534943</v>
      </c>
      <c r="E62" s="13"/>
      <c r="F62" s="119">
        <v>-556607</v>
      </c>
      <c r="G62" s="41"/>
      <c r="H62" s="119">
        <v>0</v>
      </c>
      <c r="I62" s="41"/>
      <c r="J62" s="119">
        <v>0</v>
      </c>
    </row>
    <row r="63" spans="1:10" ht="21">
      <c r="A63" s="34" t="s">
        <v>232</v>
      </c>
      <c r="D63" s="119">
        <v>1750725</v>
      </c>
      <c r="F63" s="119">
        <v>2565408</v>
      </c>
      <c r="H63" s="119">
        <v>0</v>
      </c>
      <c r="J63" s="119">
        <v>0</v>
      </c>
    </row>
    <row r="64" spans="1:10" ht="21">
      <c r="A64" s="3" t="s">
        <v>233</v>
      </c>
      <c r="D64" s="41">
        <v>-15165835</v>
      </c>
      <c r="E64" s="41"/>
      <c r="F64" s="41">
        <v>-12363780</v>
      </c>
      <c r="G64" s="41"/>
      <c r="H64" s="170">
        <v>-14235092</v>
      </c>
      <c r="I64" s="41"/>
      <c r="J64" s="170">
        <v>-14332200</v>
      </c>
    </row>
    <row r="65" spans="1:10" ht="23.25" customHeight="1">
      <c r="A65" s="68" t="s">
        <v>234</v>
      </c>
      <c r="D65" s="41">
        <v>8627423</v>
      </c>
      <c r="E65" s="41"/>
      <c r="F65" s="41">
        <v>15811535</v>
      </c>
      <c r="G65" s="41"/>
      <c r="H65" s="119">
        <v>0</v>
      </c>
      <c r="I65" s="41"/>
      <c r="J65" s="119">
        <v>0</v>
      </c>
    </row>
    <row r="66" spans="1:10" ht="23.25" customHeight="1">
      <c r="A66" s="34" t="s">
        <v>133</v>
      </c>
      <c r="C66" s="2">
        <v>4</v>
      </c>
      <c r="D66" s="119">
        <v>-624965</v>
      </c>
      <c r="E66" s="41"/>
      <c r="F66" s="119">
        <v>-2154233</v>
      </c>
      <c r="G66" s="41"/>
      <c r="H66" s="119">
        <v>0</v>
      </c>
      <c r="J66" s="119">
        <v>0</v>
      </c>
    </row>
    <row r="67" spans="1:10" ht="23.25" customHeight="1">
      <c r="A67" s="34" t="s">
        <v>318</v>
      </c>
      <c r="D67" s="119">
        <v>0</v>
      </c>
      <c r="E67" s="13"/>
      <c r="F67" s="119">
        <v>0</v>
      </c>
      <c r="G67" s="13"/>
      <c r="H67" s="170">
        <v>1066564</v>
      </c>
      <c r="I67" s="13"/>
      <c r="J67" s="170">
        <v>-1497378</v>
      </c>
    </row>
    <row r="68" spans="1:10" ht="23.25" customHeight="1">
      <c r="A68" s="34" t="s">
        <v>317</v>
      </c>
      <c r="C68" s="2">
        <v>5</v>
      </c>
      <c r="D68" s="119">
        <v>-3450</v>
      </c>
      <c r="E68" s="13"/>
      <c r="F68" s="119">
        <v>-2700</v>
      </c>
      <c r="G68" s="13"/>
      <c r="H68" s="119">
        <v>0</v>
      </c>
      <c r="I68" s="13"/>
      <c r="J68" s="119">
        <v>0</v>
      </c>
    </row>
    <row r="69" spans="1:10" ht="23.25" customHeight="1">
      <c r="A69" s="34" t="s">
        <v>236</v>
      </c>
      <c r="D69" s="119">
        <v>-106467</v>
      </c>
      <c r="E69" s="98"/>
      <c r="F69" s="119">
        <v>0</v>
      </c>
      <c r="G69" s="54"/>
      <c r="H69" s="119">
        <v>0</v>
      </c>
      <c r="I69" s="98"/>
      <c r="J69" s="119">
        <v>0</v>
      </c>
    </row>
    <row r="70" spans="1:10" ht="23.25" customHeight="1">
      <c r="A70" s="34" t="s">
        <v>235</v>
      </c>
      <c r="D70" s="119">
        <v>-27127784</v>
      </c>
      <c r="E70" s="98"/>
      <c r="F70" s="119">
        <v>-30475043</v>
      </c>
      <c r="H70" s="170">
        <v>-1351682</v>
      </c>
      <c r="J70" s="170">
        <v>-1480157</v>
      </c>
    </row>
    <row r="71" spans="1:10" ht="23.25" customHeight="1">
      <c r="A71" s="34" t="s">
        <v>239</v>
      </c>
      <c r="D71" s="13">
        <v>-1122561</v>
      </c>
      <c r="E71" s="13"/>
      <c r="F71" s="13">
        <v>-132741</v>
      </c>
      <c r="G71" s="8"/>
      <c r="H71" s="8">
        <v>-3159</v>
      </c>
      <c r="I71" s="8"/>
      <c r="J71" s="8">
        <v>-5238</v>
      </c>
    </row>
    <row r="72" spans="1:10" ht="23.25" customHeight="1">
      <c r="A72" s="34" t="s">
        <v>237</v>
      </c>
      <c r="D72" s="119">
        <v>1118148</v>
      </c>
      <c r="E72" s="98"/>
      <c r="F72" s="119">
        <v>320322</v>
      </c>
      <c r="G72" s="54"/>
      <c r="H72" s="186">
        <v>94820</v>
      </c>
      <c r="I72" s="98"/>
      <c r="J72" s="186">
        <v>5090</v>
      </c>
    </row>
    <row r="73" spans="1:10" ht="23.25" customHeight="1">
      <c r="A73" s="34" t="s">
        <v>238</v>
      </c>
      <c r="D73" s="119">
        <v>2803</v>
      </c>
      <c r="E73" s="98"/>
      <c r="F73" s="119">
        <v>82</v>
      </c>
      <c r="G73" s="54"/>
      <c r="H73" s="173">
        <v>4586</v>
      </c>
      <c r="I73" s="98"/>
      <c r="J73" s="173">
        <v>3</v>
      </c>
    </row>
    <row r="74" spans="1:10" ht="23.25" customHeight="1">
      <c r="A74" s="34"/>
      <c r="D74" s="119"/>
      <c r="E74" s="98"/>
      <c r="F74" s="119"/>
      <c r="G74" s="54"/>
      <c r="H74" s="173"/>
      <c r="I74" s="98"/>
      <c r="J74" s="173"/>
    </row>
    <row r="75" spans="1:10" ht="23.25" customHeight="1">
      <c r="A75" s="6" t="s">
        <v>41</v>
      </c>
      <c r="B75" s="6"/>
      <c r="C75" s="165"/>
      <c r="H75" s="244"/>
      <c r="I75" s="244"/>
      <c r="J75" s="244"/>
    </row>
    <row r="76" spans="1:10" ht="23.25" customHeight="1">
      <c r="A76" s="6" t="s">
        <v>30</v>
      </c>
      <c r="B76" s="166"/>
      <c r="C76" s="165"/>
      <c r="H76" s="244"/>
      <c r="I76" s="244"/>
      <c r="J76" s="244"/>
    </row>
    <row r="77" spans="1:10" ht="20.25" customHeight="1">
      <c r="A77" s="166"/>
      <c r="B77" s="1"/>
      <c r="C77" s="4"/>
      <c r="J77" s="53" t="s">
        <v>87</v>
      </c>
    </row>
    <row r="78" spans="1:10" ht="21.75" customHeight="1">
      <c r="A78" s="1"/>
      <c r="B78" s="1"/>
      <c r="C78" s="3"/>
      <c r="D78" s="238" t="s">
        <v>42</v>
      </c>
      <c r="E78" s="238"/>
      <c r="F78" s="238"/>
      <c r="G78" s="97"/>
      <c r="H78" s="238" t="s">
        <v>38</v>
      </c>
      <c r="I78" s="238"/>
      <c r="J78" s="238"/>
    </row>
    <row r="79" spans="1:10" ht="21.75" customHeight="1">
      <c r="A79" s="1"/>
      <c r="B79" s="1"/>
      <c r="C79" s="3"/>
      <c r="D79" s="240" t="s">
        <v>169</v>
      </c>
      <c r="E79" s="240"/>
      <c r="F79" s="240"/>
      <c r="G79" s="114"/>
      <c r="H79" s="240" t="s">
        <v>169</v>
      </c>
      <c r="I79" s="240"/>
      <c r="J79" s="240"/>
    </row>
    <row r="80" spans="1:10" ht="21.75" customHeight="1">
      <c r="A80" s="1"/>
      <c r="B80" s="1"/>
      <c r="D80" s="242" t="s">
        <v>132</v>
      </c>
      <c r="E80" s="243"/>
      <c r="F80" s="243"/>
      <c r="G80" s="109"/>
      <c r="H80" s="242" t="s">
        <v>132</v>
      </c>
      <c r="I80" s="243"/>
      <c r="J80" s="243"/>
    </row>
    <row r="81" spans="1:10" ht="21.75" customHeight="1">
      <c r="A81" s="1"/>
      <c r="B81" s="1"/>
      <c r="C81" s="2" t="s">
        <v>1</v>
      </c>
      <c r="D81" s="60">
        <v>2561</v>
      </c>
      <c r="E81" s="98"/>
      <c r="F81" s="60">
        <v>2560</v>
      </c>
      <c r="G81" s="54"/>
      <c r="H81" s="60">
        <v>2561</v>
      </c>
      <c r="I81" s="98"/>
      <c r="J81" s="60">
        <v>2560</v>
      </c>
    </row>
    <row r="82" spans="1:10" ht="21.75" customHeight="1">
      <c r="A82" s="7" t="s">
        <v>89</v>
      </c>
      <c r="D82" s="54"/>
      <c r="E82" s="98"/>
      <c r="F82" s="85"/>
      <c r="G82" s="54"/>
      <c r="H82" s="54"/>
      <c r="I82" s="98"/>
      <c r="J82" s="85"/>
    </row>
    <row r="83" spans="1:10" ht="21.75" customHeight="1">
      <c r="A83" s="34" t="s">
        <v>300</v>
      </c>
      <c r="D83" s="13">
        <v>32559</v>
      </c>
      <c r="E83" s="13"/>
      <c r="F83" s="119">
        <v>0</v>
      </c>
      <c r="G83" s="8"/>
      <c r="H83" s="119">
        <v>0</v>
      </c>
      <c r="I83" s="8"/>
      <c r="J83" s="119">
        <v>0</v>
      </c>
    </row>
    <row r="84" spans="1:10" ht="21.75" customHeight="1">
      <c r="A84" s="34" t="s">
        <v>136</v>
      </c>
      <c r="D84" s="13">
        <v>-652639</v>
      </c>
      <c r="E84" s="13"/>
      <c r="F84" s="119">
        <v>-31645</v>
      </c>
      <c r="G84" s="8"/>
      <c r="H84" s="119">
        <v>0</v>
      </c>
      <c r="I84" s="8"/>
      <c r="J84" s="119">
        <v>0</v>
      </c>
    </row>
    <row r="85" spans="1:10" ht="21.75" customHeight="1">
      <c r="A85" s="3" t="s">
        <v>240</v>
      </c>
      <c r="C85" s="3"/>
      <c r="D85" s="119">
        <v>0</v>
      </c>
      <c r="F85" s="119">
        <v>0</v>
      </c>
      <c r="H85" s="119">
        <v>0</v>
      </c>
      <c r="J85" s="119">
        <v>2324</v>
      </c>
    </row>
    <row r="86" spans="1:10" ht="21.75" customHeight="1">
      <c r="A86" s="4" t="s">
        <v>306</v>
      </c>
      <c r="B86" s="4"/>
      <c r="C86" s="12"/>
      <c r="D86" s="123">
        <f>SUM(D58:D73,D83:D85)</f>
        <v>-27880466</v>
      </c>
      <c r="E86" s="16"/>
      <c r="F86" s="123">
        <f>SUM(F58:F73,F83:F85)</f>
        <v>-22482031</v>
      </c>
      <c r="G86" s="16"/>
      <c r="H86" s="123">
        <f>SUM(H58:H73,H83:H85)</f>
        <v>-22785149</v>
      </c>
      <c r="I86" s="16"/>
      <c r="J86" s="123">
        <f>SUM(J58:J73,J83:J85)</f>
        <v>-15083093</v>
      </c>
    </row>
    <row r="87" spans="1:10" ht="11.25" customHeight="1">
      <c r="A87" s="4"/>
      <c r="B87" s="7"/>
      <c r="C87" s="12"/>
      <c r="D87" s="66"/>
      <c r="E87" s="16"/>
      <c r="F87" s="66"/>
      <c r="G87" s="16"/>
      <c r="H87" s="66"/>
      <c r="I87" s="16"/>
      <c r="J87" s="66"/>
    </row>
    <row r="88" spans="1:10" ht="21.75" customHeight="1">
      <c r="A88" s="7" t="s">
        <v>29</v>
      </c>
      <c r="C88" s="12"/>
      <c r="D88" s="41"/>
      <c r="E88" s="41"/>
      <c r="F88" s="41"/>
      <c r="G88" s="41"/>
      <c r="H88" s="41"/>
      <c r="I88" s="41"/>
      <c r="J88" s="41"/>
    </row>
    <row r="89" spans="1:10" ht="21.75" customHeight="1">
      <c r="A89" s="3" t="s">
        <v>268</v>
      </c>
      <c r="D89" s="41"/>
      <c r="E89" s="41"/>
      <c r="F89" s="41"/>
      <c r="G89" s="41"/>
      <c r="H89" s="41"/>
      <c r="I89" s="41"/>
      <c r="J89" s="41"/>
    </row>
    <row r="90" spans="1:10" ht="21.75" customHeight="1">
      <c r="A90" s="68" t="s">
        <v>321</v>
      </c>
      <c r="D90" s="13">
        <v>-5145076</v>
      </c>
      <c r="E90" s="13"/>
      <c r="F90" s="13">
        <v>3251892</v>
      </c>
      <c r="G90" s="13"/>
      <c r="H90" s="119">
        <v>0</v>
      </c>
      <c r="I90" s="13"/>
      <c r="J90" s="119">
        <v>0</v>
      </c>
    </row>
    <row r="91" spans="1:10" ht="21.75" customHeight="1">
      <c r="A91" s="34" t="s">
        <v>242</v>
      </c>
      <c r="D91" s="13">
        <v>-4317701</v>
      </c>
      <c r="E91" s="13"/>
      <c r="F91" s="13">
        <v>-8360479</v>
      </c>
      <c r="G91" s="13"/>
      <c r="H91" s="119">
        <v>1514968</v>
      </c>
      <c r="I91" s="13"/>
      <c r="J91" s="119">
        <v>-5968426</v>
      </c>
    </row>
    <row r="92" spans="1:10" ht="21.75" customHeight="1">
      <c r="A92" s="34" t="s">
        <v>307</v>
      </c>
      <c r="D92" s="11">
        <v>278903</v>
      </c>
      <c r="F92" s="11">
        <v>140802</v>
      </c>
      <c r="H92" s="119">
        <v>0</v>
      </c>
      <c r="J92" s="119">
        <v>0</v>
      </c>
    </row>
    <row r="93" spans="1:10" ht="21.75" customHeight="1">
      <c r="A93" s="3" t="s">
        <v>301</v>
      </c>
      <c r="D93" s="41">
        <v>-193796</v>
      </c>
      <c r="E93" s="13"/>
      <c r="F93" s="119">
        <v>0</v>
      </c>
      <c r="G93" s="41"/>
      <c r="H93" s="119">
        <v>0</v>
      </c>
      <c r="I93" s="41"/>
      <c r="J93" s="119">
        <v>0</v>
      </c>
    </row>
    <row r="94" spans="1:10" ht="21.75" customHeight="1">
      <c r="A94" s="3" t="s">
        <v>243</v>
      </c>
      <c r="D94" s="11"/>
      <c r="F94" s="11"/>
      <c r="H94" s="119"/>
      <c r="J94" s="119"/>
    </row>
    <row r="95" spans="1:10" ht="21.75" customHeight="1">
      <c r="A95" s="3" t="s">
        <v>244</v>
      </c>
      <c r="D95" s="41">
        <v>-23746</v>
      </c>
      <c r="E95" s="41"/>
      <c r="F95" s="41">
        <v>-19356</v>
      </c>
      <c r="G95" s="41"/>
      <c r="H95" s="119">
        <v>0</v>
      </c>
      <c r="I95" s="41"/>
      <c r="J95" s="119">
        <v>0</v>
      </c>
    </row>
    <row r="96" spans="1:10" ht="21.75" customHeight="1">
      <c r="A96" s="3" t="s">
        <v>74</v>
      </c>
      <c r="D96" s="41">
        <v>40532216</v>
      </c>
      <c r="E96" s="13"/>
      <c r="F96" s="41">
        <v>9524517</v>
      </c>
      <c r="G96" s="41"/>
      <c r="H96" s="119">
        <v>2933594</v>
      </c>
      <c r="I96" s="41"/>
      <c r="J96" s="119">
        <v>0</v>
      </c>
    </row>
    <row r="97" spans="1:10" ht="21.75" customHeight="1">
      <c r="A97" s="3" t="s">
        <v>245</v>
      </c>
      <c r="D97" s="41">
        <v>-23126205</v>
      </c>
      <c r="E97" s="41"/>
      <c r="F97" s="41">
        <v>-13156107</v>
      </c>
      <c r="G97" s="41"/>
      <c r="H97" s="119">
        <v>0</v>
      </c>
      <c r="I97" s="41"/>
      <c r="J97" s="119">
        <v>-1849200</v>
      </c>
    </row>
    <row r="98" spans="1:10" ht="21.75" customHeight="1">
      <c r="A98" s="34" t="s">
        <v>49</v>
      </c>
      <c r="C98" s="2">
        <v>23</v>
      </c>
      <c r="D98" s="119">
        <v>52000000</v>
      </c>
      <c r="E98" s="41"/>
      <c r="F98" s="119">
        <v>0</v>
      </c>
      <c r="G98" s="41"/>
      <c r="H98" s="119">
        <v>37000000</v>
      </c>
      <c r="I98" s="41"/>
      <c r="J98" s="119">
        <v>0</v>
      </c>
    </row>
    <row r="99" spans="1:10" ht="21.75" customHeight="1">
      <c r="A99" s="34" t="s">
        <v>246</v>
      </c>
      <c r="D99" s="119">
        <v>-11163150</v>
      </c>
      <c r="E99" s="41"/>
      <c r="F99" s="119">
        <v>-7000000</v>
      </c>
      <c r="G99" s="41"/>
      <c r="H99" s="36">
        <v>-9000000</v>
      </c>
      <c r="I99" s="41"/>
      <c r="J99" s="36">
        <v>-7000000</v>
      </c>
    </row>
    <row r="100" spans="1:10" ht="21.75" customHeight="1">
      <c r="A100" s="34" t="s">
        <v>247</v>
      </c>
      <c r="D100" s="119"/>
      <c r="E100" s="41"/>
      <c r="F100" s="119"/>
      <c r="G100" s="41"/>
      <c r="H100" s="36"/>
      <c r="I100" s="41"/>
      <c r="J100" s="36"/>
    </row>
    <row r="101" spans="1:10" ht="21.75" customHeight="1">
      <c r="A101" s="34" t="s">
        <v>248</v>
      </c>
      <c r="C101" s="2">
        <v>29</v>
      </c>
      <c r="D101" s="119">
        <v>0</v>
      </c>
      <c r="E101" s="41"/>
      <c r="F101" s="119">
        <v>15000000</v>
      </c>
      <c r="G101" s="119"/>
      <c r="H101" s="119">
        <v>0</v>
      </c>
      <c r="I101" s="41"/>
      <c r="J101" s="36">
        <v>15000000</v>
      </c>
    </row>
    <row r="102" spans="1:10" ht="21.75" customHeight="1">
      <c r="A102" s="34" t="s">
        <v>249</v>
      </c>
      <c r="D102" s="41">
        <v>-289687</v>
      </c>
      <c r="E102" s="41"/>
      <c r="F102" s="41">
        <v>-336780</v>
      </c>
      <c r="G102" s="40"/>
      <c r="H102" s="36">
        <v>-11114</v>
      </c>
      <c r="I102" s="40"/>
      <c r="J102" s="36">
        <v>-87596</v>
      </c>
    </row>
    <row r="103" spans="1:10" ht="21.75" customHeight="1">
      <c r="A103" s="3" t="s">
        <v>241</v>
      </c>
      <c r="D103" s="41">
        <v>-12649264</v>
      </c>
      <c r="E103" s="41"/>
      <c r="F103" s="41">
        <v>-11751387</v>
      </c>
      <c r="G103" s="41"/>
      <c r="H103" s="41">
        <v>-4137348</v>
      </c>
      <c r="I103" s="41"/>
      <c r="J103" s="41">
        <v>-3954262</v>
      </c>
    </row>
    <row r="104" spans="1:10" ht="21.75" customHeight="1">
      <c r="A104" s="34" t="s">
        <v>167</v>
      </c>
      <c r="D104" s="119">
        <v>229411</v>
      </c>
      <c r="E104" s="41"/>
      <c r="F104" s="119">
        <v>20171864</v>
      </c>
      <c r="H104" s="119">
        <v>0</v>
      </c>
      <c r="J104" s="119">
        <v>21704327</v>
      </c>
    </row>
    <row r="105" spans="1:10" ht="21.75" customHeight="1">
      <c r="A105" s="34" t="s">
        <v>312</v>
      </c>
      <c r="D105" s="41"/>
      <c r="E105" s="41"/>
      <c r="F105" s="41"/>
      <c r="G105" s="40"/>
      <c r="H105" s="40"/>
      <c r="I105" s="40"/>
      <c r="J105" s="40"/>
    </row>
    <row r="106" spans="1:10" ht="21.75" customHeight="1">
      <c r="A106" s="34" t="s">
        <v>84</v>
      </c>
      <c r="D106" s="41">
        <v>-4910810</v>
      </c>
      <c r="E106" s="41"/>
      <c r="F106" s="41">
        <v>-7411616</v>
      </c>
      <c r="G106" s="40"/>
      <c r="H106" s="119">
        <v>-5165863</v>
      </c>
      <c r="I106" s="40"/>
      <c r="J106" s="119">
        <v>-7784407</v>
      </c>
    </row>
    <row r="107" spans="1:10" ht="21.75" customHeight="1">
      <c r="A107" s="34" t="s">
        <v>251</v>
      </c>
      <c r="D107" s="44">
        <v>-2631029</v>
      </c>
      <c r="E107" s="41"/>
      <c r="F107" s="44">
        <v>-2456433</v>
      </c>
      <c r="G107" s="41"/>
      <c r="H107" s="119">
        <v>0</v>
      </c>
      <c r="I107" s="41"/>
      <c r="J107" s="119">
        <v>0</v>
      </c>
    </row>
    <row r="108" spans="1:10" ht="21.75" customHeight="1">
      <c r="A108" s="49" t="s">
        <v>250</v>
      </c>
      <c r="B108" s="56"/>
      <c r="C108" s="19">
        <v>4</v>
      </c>
      <c r="D108" s="162">
        <v>-6560587</v>
      </c>
      <c r="E108" s="41"/>
      <c r="F108" s="162">
        <v>-114406</v>
      </c>
      <c r="G108" s="41"/>
      <c r="H108" s="162">
        <v>0</v>
      </c>
      <c r="I108" s="41"/>
      <c r="J108" s="162">
        <v>0</v>
      </c>
    </row>
    <row r="109" spans="1:10" ht="21.75" customHeight="1">
      <c r="A109" s="4" t="s">
        <v>255</v>
      </c>
      <c r="B109" s="4"/>
      <c r="C109" s="12"/>
      <c r="D109" s="101">
        <f>SUM(D89:D108)</f>
        <v>22029479</v>
      </c>
      <c r="E109" s="16"/>
      <c r="F109" s="101">
        <f>SUM(F89:F108)</f>
        <v>-2517489</v>
      </c>
      <c r="G109" s="16"/>
      <c r="H109" s="101">
        <f>SUM(H89:H108)</f>
        <v>23134237</v>
      </c>
      <c r="I109" s="16"/>
      <c r="J109" s="101">
        <f>SUM(J89:J108)</f>
        <v>10060436</v>
      </c>
    </row>
    <row r="110" spans="1:10" ht="23.25" customHeight="1">
      <c r="A110" s="6" t="s">
        <v>41</v>
      </c>
      <c r="B110" s="6"/>
      <c r="C110" s="165"/>
      <c r="H110" s="244"/>
      <c r="I110" s="244"/>
      <c r="J110" s="244"/>
    </row>
    <row r="111" spans="1:10" ht="23.25" customHeight="1">
      <c r="A111" s="6" t="s">
        <v>30</v>
      </c>
      <c r="B111" s="166"/>
      <c r="C111" s="165"/>
      <c r="H111" s="244"/>
      <c r="I111" s="244"/>
      <c r="J111" s="244"/>
    </row>
    <row r="112" spans="1:10" ht="23.25" customHeight="1">
      <c r="A112" s="166"/>
      <c r="B112" s="1"/>
      <c r="C112" s="4"/>
      <c r="J112" s="53" t="s">
        <v>87</v>
      </c>
    </row>
    <row r="113" spans="1:10" ht="19.5" customHeight="1">
      <c r="A113" s="1"/>
      <c r="B113" s="1"/>
      <c r="C113" s="3"/>
      <c r="D113" s="238" t="s">
        <v>42</v>
      </c>
      <c r="E113" s="238"/>
      <c r="F113" s="238"/>
      <c r="G113" s="97"/>
      <c r="H113" s="238" t="s">
        <v>38</v>
      </c>
      <c r="I113" s="238"/>
      <c r="J113" s="238"/>
    </row>
    <row r="114" spans="1:10" ht="23.25" customHeight="1">
      <c r="A114" s="1"/>
      <c r="B114" s="1"/>
      <c r="C114" s="3"/>
      <c r="D114" s="240" t="s">
        <v>169</v>
      </c>
      <c r="E114" s="240"/>
      <c r="F114" s="240"/>
      <c r="G114" s="114"/>
      <c r="H114" s="240" t="s">
        <v>169</v>
      </c>
      <c r="I114" s="240"/>
      <c r="J114" s="240"/>
    </row>
    <row r="115" spans="1:10" ht="23.25" customHeight="1">
      <c r="A115" s="1"/>
      <c r="B115" s="1"/>
      <c r="D115" s="242" t="s">
        <v>132</v>
      </c>
      <c r="E115" s="243"/>
      <c r="F115" s="243"/>
      <c r="G115" s="109"/>
      <c r="H115" s="242" t="s">
        <v>132</v>
      </c>
      <c r="I115" s="243"/>
      <c r="J115" s="243"/>
    </row>
    <row r="116" spans="1:10" ht="23.25" customHeight="1">
      <c r="A116" s="1"/>
      <c r="C116" s="2" t="s">
        <v>1</v>
      </c>
      <c r="D116" s="60">
        <v>2561</v>
      </c>
      <c r="E116" s="98"/>
      <c r="F116" s="60">
        <v>2560</v>
      </c>
      <c r="G116" s="54"/>
      <c r="H116" s="60">
        <v>2561</v>
      </c>
      <c r="I116" s="98"/>
      <c r="J116" s="60">
        <v>2560</v>
      </c>
    </row>
    <row r="117" spans="1:10" ht="23.25" customHeight="1">
      <c r="A117" s="68" t="s">
        <v>313</v>
      </c>
      <c r="B117" s="1"/>
      <c r="D117" s="117"/>
      <c r="E117" s="98"/>
      <c r="F117" s="117"/>
      <c r="G117" s="54"/>
      <c r="H117" s="117"/>
      <c r="I117" s="98"/>
      <c r="J117" s="117"/>
    </row>
    <row r="118" spans="1:10" ht="23.25" customHeight="1">
      <c r="A118" s="68" t="s">
        <v>252</v>
      </c>
      <c r="B118" s="68"/>
      <c r="D118" s="184">
        <f>SUM(D55,D86,D109)</f>
        <v>9443032</v>
      </c>
      <c r="E118" s="98"/>
      <c r="F118" s="184">
        <f>SUM(F55,F86,F109)</f>
        <v>-7743656</v>
      </c>
      <c r="G118" s="205"/>
      <c r="H118" s="184">
        <f>SUM(H55,H86,H109)</f>
        <v>798264</v>
      </c>
      <c r="I118" s="205"/>
      <c r="J118" s="184">
        <f>SUM(J55,J86,J109)</f>
        <v>-5455433</v>
      </c>
    </row>
    <row r="119" spans="1:10" ht="23.25" customHeight="1">
      <c r="A119" s="3" t="s">
        <v>253</v>
      </c>
      <c r="D119" s="117"/>
      <c r="E119" s="98"/>
      <c r="F119" s="117"/>
      <c r="G119" s="205"/>
      <c r="H119" s="206"/>
      <c r="I119" s="205"/>
      <c r="J119" s="206"/>
    </row>
    <row r="120" spans="1:10" ht="23.25" customHeight="1">
      <c r="A120" s="3" t="s">
        <v>254</v>
      </c>
      <c r="D120" s="207">
        <v>-1322053</v>
      </c>
      <c r="E120" s="98"/>
      <c r="F120" s="207">
        <v>-1307531</v>
      </c>
      <c r="G120" s="13"/>
      <c r="H120" s="208">
        <v>-150</v>
      </c>
      <c r="I120" s="13"/>
      <c r="J120" s="208">
        <v>-19</v>
      </c>
    </row>
    <row r="121" spans="1:10" ht="23.25" customHeight="1">
      <c r="A121" s="4" t="s">
        <v>314</v>
      </c>
      <c r="B121" s="4"/>
      <c r="D121" s="16">
        <f>SUM(D118:D120)</f>
        <v>8120979</v>
      </c>
      <c r="E121" s="16"/>
      <c r="F121" s="16">
        <f>SUM(F118:F120)</f>
        <v>-9051187</v>
      </c>
      <c r="G121" s="16"/>
      <c r="H121" s="16">
        <f>SUM(H118:H120)</f>
        <v>798114</v>
      </c>
      <c r="I121" s="16"/>
      <c r="J121" s="16">
        <f>SUM(J118:J120)</f>
        <v>-5455452</v>
      </c>
    </row>
    <row r="122" spans="1:10" ht="23.25" customHeight="1">
      <c r="A122" s="68" t="s">
        <v>39</v>
      </c>
      <c r="D122" s="184">
        <v>21922487</v>
      </c>
      <c r="E122" s="41"/>
      <c r="F122" s="184">
        <v>30973674</v>
      </c>
      <c r="G122" s="41"/>
      <c r="H122" s="41">
        <v>3605279</v>
      </c>
      <c r="I122" s="41"/>
      <c r="J122" s="41">
        <v>9060731</v>
      </c>
    </row>
    <row r="123" spans="1:11" ht="23.25" customHeight="1" thickBot="1">
      <c r="A123" s="4" t="s">
        <v>40</v>
      </c>
      <c r="B123" s="4"/>
      <c r="D123" s="15">
        <f>SUM(D121:D122)</f>
        <v>30043466</v>
      </c>
      <c r="E123" s="16"/>
      <c r="F123" s="15">
        <f>SUM(F121:F122)</f>
        <v>21922487</v>
      </c>
      <c r="G123" s="16"/>
      <c r="H123" s="15">
        <f>SUM(H121:H122)</f>
        <v>4403393</v>
      </c>
      <c r="I123" s="16"/>
      <c r="J123" s="15">
        <f>SUM(J121:J122)</f>
        <v>3605279</v>
      </c>
      <c r="K123" s="13"/>
    </row>
    <row r="124" spans="1:10" ht="22.5" thickTop="1">
      <c r="A124" s="4"/>
      <c r="B124" s="7"/>
      <c r="C124" s="12"/>
      <c r="D124" s="66"/>
      <c r="E124" s="16"/>
      <c r="F124" s="66"/>
      <c r="G124" s="16"/>
      <c r="H124" s="66"/>
      <c r="I124" s="16"/>
      <c r="J124" s="66"/>
    </row>
    <row r="125" spans="1:10" ht="21" customHeight="1">
      <c r="A125" s="7" t="s">
        <v>54</v>
      </c>
      <c r="C125" s="12"/>
      <c r="D125" s="41"/>
      <c r="E125" s="41"/>
      <c r="F125" s="41"/>
      <c r="G125" s="41"/>
      <c r="H125" s="41"/>
      <c r="I125" s="41"/>
      <c r="J125" s="41"/>
    </row>
    <row r="126" spans="1:10" ht="21.75">
      <c r="A126" s="115" t="s">
        <v>139</v>
      </c>
      <c r="B126" s="4" t="s">
        <v>168</v>
      </c>
      <c r="C126" s="12"/>
      <c r="D126" s="13"/>
      <c r="E126" s="13"/>
      <c r="F126" s="13"/>
      <c r="G126" s="13"/>
      <c r="H126" s="13"/>
      <c r="I126" s="13"/>
      <c r="J126" s="13"/>
    </row>
    <row r="127" spans="2:10" ht="21">
      <c r="B127" s="34" t="s">
        <v>73</v>
      </c>
      <c r="D127" s="13"/>
      <c r="E127" s="13"/>
      <c r="F127" s="13"/>
      <c r="G127" s="13"/>
      <c r="H127" s="13"/>
      <c r="I127" s="13"/>
      <c r="J127" s="13"/>
    </row>
    <row r="128" spans="2:17" ht="21">
      <c r="B128" s="34" t="s">
        <v>2</v>
      </c>
      <c r="C128" s="2">
        <v>6</v>
      </c>
      <c r="D128" s="13">
        <v>31478037</v>
      </c>
      <c r="E128" s="13"/>
      <c r="F128" s="13">
        <v>22971716</v>
      </c>
      <c r="G128" s="13"/>
      <c r="H128" s="171">
        <v>4405856</v>
      </c>
      <c r="I128" s="13"/>
      <c r="J128" s="171">
        <v>3608756</v>
      </c>
      <c r="K128" s="176"/>
      <c r="L128" s="176"/>
      <c r="M128" s="176"/>
      <c r="N128" s="176"/>
      <c r="O128" s="176"/>
      <c r="P128" s="176"/>
      <c r="Q128" s="176"/>
    </row>
    <row r="129" spans="2:17" ht="21">
      <c r="B129" s="34" t="s">
        <v>75</v>
      </c>
      <c r="C129" s="2">
        <v>23</v>
      </c>
      <c r="D129" s="14">
        <v>-1434571</v>
      </c>
      <c r="E129" s="13"/>
      <c r="F129" s="14">
        <v>-1049229</v>
      </c>
      <c r="G129" s="13"/>
      <c r="H129" s="14">
        <v>-2463</v>
      </c>
      <c r="I129" s="13"/>
      <c r="J129" s="14">
        <v>-3477</v>
      </c>
      <c r="K129" s="176"/>
      <c r="L129" s="176"/>
      <c r="M129" s="176"/>
      <c r="N129" s="176"/>
      <c r="O129" s="176"/>
      <c r="P129" s="176"/>
      <c r="Q129" s="176"/>
    </row>
    <row r="130" spans="2:12" ht="22.5" thickBot="1">
      <c r="B130" s="4" t="s">
        <v>76</v>
      </c>
      <c r="D130" s="15">
        <f>SUM(D128:D129)</f>
        <v>30043466</v>
      </c>
      <c r="E130" s="16"/>
      <c r="F130" s="15">
        <f>SUM(F128:F129)</f>
        <v>21922487</v>
      </c>
      <c r="G130" s="16"/>
      <c r="H130" s="15">
        <f>SUM(H128:H129)</f>
        <v>4403393</v>
      </c>
      <c r="I130" s="16"/>
      <c r="J130" s="15">
        <f>SUM(J128:J129)</f>
        <v>3605279</v>
      </c>
      <c r="K130" s="13"/>
      <c r="L130" s="13"/>
    </row>
    <row r="131" spans="2:12" ht="22.5" thickTop="1">
      <c r="B131" s="4"/>
      <c r="D131" s="66"/>
      <c r="E131" s="16"/>
      <c r="F131" s="66"/>
      <c r="G131" s="16"/>
      <c r="H131" s="66"/>
      <c r="I131" s="16"/>
      <c r="J131" s="66"/>
      <c r="K131" s="13"/>
      <c r="L131" s="13"/>
    </row>
    <row r="132" spans="1:14" ht="21.75">
      <c r="A132" s="115" t="s">
        <v>137</v>
      </c>
      <c r="B132" s="4" t="s">
        <v>138</v>
      </c>
      <c r="K132" s="13"/>
      <c r="L132" s="13"/>
      <c r="M132" s="13"/>
      <c r="N132" s="13"/>
    </row>
    <row r="133" spans="1:13" s="2" customFormat="1" ht="11.25" customHeight="1">
      <c r="A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s="2" customFormat="1" ht="23.25" customHeight="1">
      <c r="A134" s="3"/>
      <c r="B134" s="217" t="s">
        <v>328</v>
      </c>
      <c r="C134" s="218"/>
      <c r="D134" s="218"/>
      <c r="E134" s="218"/>
      <c r="F134" s="218"/>
      <c r="G134" s="218"/>
      <c r="H134" s="218"/>
      <c r="I134" s="218"/>
      <c r="K134" s="3"/>
      <c r="L134" s="3"/>
      <c r="M134" s="3"/>
    </row>
    <row r="135" spans="1:13" s="2" customFormat="1" ht="23.25" customHeight="1">
      <c r="A135" s="3"/>
      <c r="B135" s="231" t="s">
        <v>331</v>
      </c>
      <c r="C135" s="218"/>
      <c r="D135" s="218"/>
      <c r="E135" s="218"/>
      <c r="F135" s="218"/>
      <c r="G135" s="218"/>
      <c r="H135" s="218"/>
      <c r="I135" s="218"/>
      <c r="K135" s="3"/>
      <c r="L135" s="3"/>
      <c r="M135" s="3"/>
    </row>
    <row r="136" spans="2:10" ht="9.75" customHeight="1">
      <c r="B136" s="231"/>
      <c r="C136" s="218"/>
      <c r="D136" s="218"/>
      <c r="E136" s="218"/>
      <c r="F136" s="218"/>
      <c r="G136" s="218"/>
      <c r="H136" s="218"/>
      <c r="I136" s="218"/>
      <c r="J136" s="2"/>
    </row>
    <row r="137" spans="1:13" s="2" customFormat="1" ht="23.25" customHeight="1">
      <c r="A137" s="3"/>
      <c r="B137" s="219" t="s">
        <v>325</v>
      </c>
      <c r="C137" s="221"/>
      <c r="D137" s="221"/>
      <c r="E137" s="221"/>
      <c r="F137" s="221"/>
      <c r="G137" s="221"/>
      <c r="H137" s="221"/>
      <c r="I137" s="221"/>
      <c r="K137" s="3"/>
      <c r="L137" s="3"/>
      <c r="M137" s="3"/>
    </row>
    <row r="138" spans="1:13" s="2" customFormat="1" ht="23.25" customHeight="1">
      <c r="A138" s="3"/>
      <c r="B138" s="220" t="s">
        <v>333</v>
      </c>
      <c r="C138" s="221"/>
      <c r="D138" s="221"/>
      <c r="E138" s="221"/>
      <c r="F138" s="221"/>
      <c r="G138" s="221"/>
      <c r="H138" s="221"/>
      <c r="I138" s="221"/>
      <c r="K138" s="3"/>
      <c r="L138" s="3"/>
      <c r="M138" s="3"/>
    </row>
    <row r="139" spans="1:13" s="2" customFormat="1" ht="23.25" customHeight="1">
      <c r="A139" s="3"/>
      <c r="B139" s="222" t="s">
        <v>330</v>
      </c>
      <c r="C139" s="221"/>
      <c r="D139" s="221"/>
      <c r="E139" s="221"/>
      <c r="F139" s="221"/>
      <c r="G139" s="221"/>
      <c r="H139" s="221"/>
      <c r="I139" s="221"/>
      <c r="K139" s="3"/>
      <c r="L139" s="3"/>
      <c r="M139" s="3"/>
    </row>
    <row r="140" spans="1:13" s="2" customFormat="1" ht="7.5" customHeight="1">
      <c r="A140" s="3"/>
      <c r="B140" s="222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ht="23.25" customHeight="1">
      <c r="B141" s="68" t="s">
        <v>329</v>
      </c>
    </row>
    <row r="142" ht="23.25" customHeight="1">
      <c r="B142" s="68" t="s">
        <v>334</v>
      </c>
    </row>
    <row r="143" ht="23.25" customHeight="1">
      <c r="B143" s="68" t="s">
        <v>332</v>
      </c>
    </row>
    <row r="144" ht="23.25" customHeight="1">
      <c r="B144" s="68" t="s">
        <v>335</v>
      </c>
    </row>
    <row r="145" ht="23.25" customHeight="1">
      <c r="B145" s="222" t="s">
        <v>336</v>
      </c>
    </row>
  </sheetData>
  <sheetProtection/>
  <mergeCells count="36">
    <mergeCell ref="H1:J1"/>
    <mergeCell ref="H2:J2"/>
    <mergeCell ref="A4:B4"/>
    <mergeCell ref="D4:F4"/>
    <mergeCell ref="H4:J4"/>
    <mergeCell ref="A5:B5"/>
    <mergeCell ref="D5:F5"/>
    <mergeCell ref="H5:J5"/>
    <mergeCell ref="A40:B40"/>
    <mergeCell ref="D40:F40"/>
    <mergeCell ref="H40:J40"/>
    <mergeCell ref="A41:B41"/>
    <mergeCell ref="D41:F41"/>
    <mergeCell ref="H41:J41"/>
    <mergeCell ref="H6:J6"/>
    <mergeCell ref="H37:J37"/>
    <mergeCell ref="D79:F79"/>
    <mergeCell ref="H79:J79"/>
    <mergeCell ref="D80:F80"/>
    <mergeCell ref="H80:J80"/>
    <mergeCell ref="H78:J78"/>
    <mergeCell ref="H38:J38"/>
    <mergeCell ref="D6:F6"/>
    <mergeCell ref="H110:J110"/>
    <mergeCell ref="D42:F42"/>
    <mergeCell ref="H42:J42"/>
    <mergeCell ref="H75:J75"/>
    <mergeCell ref="H76:J76"/>
    <mergeCell ref="D78:F78"/>
    <mergeCell ref="D115:F115"/>
    <mergeCell ref="H115:J115"/>
    <mergeCell ref="H111:J111"/>
    <mergeCell ref="D113:F113"/>
    <mergeCell ref="H113:J113"/>
    <mergeCell ref="D114:F114"/>
    <mergeCell ref="H114:J114"/>
  </mergeCells>
  <printOptions/>
  <pageMargins left="0.7" right="0.5" top="0.48" bottom="0.5" header="0.5" footer="0.5"/>
  <pageSetup firstPageNumber="19" useFirstPageNumber="1" fitToHeight="4" horizontalDpi="600" verticalDpi="600" orientation="portrait" paperSize="9" scale="87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36" max="9" man="1"/>
    <brk id="7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Ganittha, Thirasophitlert</cp:lastModifiedBy>
  <cp:lastPrinted>2019-02-18T10:07:37Z</cp:lastPrinted>
  <dcterms:created xsi:type="dcterms:W3CDTF">2006-01-06T08:39:44Z</dcterms:created>
  <dcterms:modified xsi:type="dcterms:W3CDTF">2019-02-18T13:48:55Z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