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pfito365-my.sharepoint.com/personal/parinda_tom_cpf_co_th/Documents/ShareData_Current/1 CPF Folder/Financial Statements/2023/Q2_2023/Thai/"/>
    </mc:Choice>
  </mc:AlternateContent>
  <xr:revisionPtr revIDLastSave="7" documentId="13_ncr:1_{A007F2EA-14AF-4A6F-B2EC-701C718C7699}" xr6:coauthVersionLast="47" xr6:coauthVersionMax="47" xr10:uidLastSave="{40D7C4F6-08FF-4E68-AAAB-C3404415903E}"/>
  <bookViews>
    <workbookView xWindow="-108" yWindow="-108" windowWidth="23256" windowHeight="12576" tabRatio="464" xr2:uid="{00000000-000D-0000-FFFF-FFFF00000000}"/>
  </bookViews>
  <sheets>
    <sheet name="BL-3-6" sheetId="18" r:id="rId1"/>
    <sheet name="PL7-14" sheetId="34" r:id="rId2"/>
    <sheet name="CH15" sheetId="43" r:id="rId3"/>
    <sheet name="CH16" sheetId="45" r:id="rId4"/>
    <sheet name="SH17" sheetId="44" r:id="rId5"/>
    <sheet name="SH18" sheetId="46" r:id="rId6"/>
    <sheet name="CF19-22" sheetId="40" r:id="rId7"/>
  </sheets>
  <definedNames>
    <definedName name="_xlnm.Print_Area" localSheetId="0">'BL-3-6'!$A$1:$J$121</definedName>
    <definedName name="_xlnm.Print_Area" localSheetId="6">'CF19-22'!$A$1:$I$128</definedName>
    <definedName name="_xlnm.Print_Area" localSheetId="3">'CH16'!$A$1:$AN$38</definedName>
    <definedName name="_xlnm.Print_Area" localSheetId="1">'PL7-14'!$A$1:$J$199</definedName>
    <definedName name="_xlnm.Print_Area" localSheetId="4">'SH17'!$A$1:$AD$26</definedName>
    <definedName name="_xlnm.Print_Area" localSheetId="5">'SH18'!$A$1:$AD$28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22" i="40" l="1"/>
  <c r="E122" i="40"/>
  <c r="X14" i="46" l="1"/>
  <c r="J115" i="18"/>
  <c r="H115" i="18"/>
  <c r="F115" i="18"/>
  <c r="D115" i="18"/>
  <c r="F25" i="18"/>
  <c r="H25" i="18"/>
  <c r="J25" i="18"/>
  <c r="D76" i="18"/>
  <c r="F76" i="18"/>
  <c r="H76" i="18"/>
  <c r="J76" i="18"/>
  <c r="D25" i="18" l="1"/>
  <c r="D85" i="34" l="1"/>
  <c r="D85" i="18"/>
  <c r="AD37" i="45"/>
  <c r="AD36" i="45"/>
  <c r="AD33" i="45"/>
  <c r="AD32" i="45"/>
  <c r="AD30" i="45"/>
  <c r="AL30" i="45"/>
  <c r="AD18" i="45"/>
  <c r="AD26" i="45"/>
  <c r="AD25" i="45"/>
  <c r="AF25" i="45" s="1"/>
  <c r="AJ25" i="45" s="1"/>
  <c r="AN25" i="45" s="1"/>
  <c r="AD24" i="45"/>
  <c r="AD23" i="45"/>
  <c r="AF18" i="45"/>
  <c r="AJ18" i="45" s="1"/>
  <c r="AL20" i="45"/>
  <c r="AH20" i="45"/>
  <c r="AB20" i="45"/>
  <c r="Z20" i="45"/>
  <c r="X20" i="45"/>
  <c r="V20" i="45"/>
  <c r="T20" i="45"/>
  <c r="R20" i="45"/>
  <c r="P20" i="45"/>
  <c r="N20" i="45"/>
  <c r="L20" i="45"/>
  <c r="J20" i="45"/>
  <c r="H20" i="45"/>
  <c r="F20" i="45"/>
  <c r="D20" i="45"/>
  <c r="AN18" i="45" l="1"/>
  <c r="X17" i="46" l="1"/>
  <c r="X26" i="46"/>
  <c r="Z26" i="46" s="1"/>
  <c r="AD26" i="46" s="1"/>
  <c r="AB19" i="46"/>
  <c r="V19" i="46"/>
  <c r="T19" i="46"/>
  <c r="R19" i="46"/>
  <c r="P19" i="46"/>
  <c r="N19" i="46"/>
  <c r="L19" i="46"/>
  <c r="J19" i="46"/>
  <c r="H19" i="46"/>
  <c r="F19" i="46"/>
  <c r="D19" i="46"/>
  <c r="Z17" i="46" l="1"/>
  <c r="AD17" i="46" s="1"/>
  <c r="I100" i="40"/>
  <c r="E100" i="40"/>
  <c r="G73" i="40" l="1"/>
  <c r="I73" i="40"/>
  <c r="E73" i="40"/>
  <c r="C73" i="40"/>
  <c r="X14" i="44"/>
  <c r="Z14" i="44" s="1"/>
  <c r="AD14" i="44" s="1"/>
  <c r="Z14" i="46"/>
  <c r="AD14" i="46" s="1"/>
  <c r="X25" i="44"/>
  <c r="Z25" i="44" s="1"/>
  <c r="X22" i="44"/>
  <c r="Z22" i="44" s="1"/>
  <c r="AD22" i="44" s="1"/>
  <c r="X21" i="44"/>
  <c r="Z21" i="44" s="1"/>
  <c r="AD21" i="44" s="1"/>
  <c r="X17" i="44"/>
  <c r="Z17" i="44" s="1"/>
  <c r="AD17" i="44" s="1"/>
  <c r="AB23" i="44"/>
  <c r="V23" i="44"/>
  <c r="T23" i="44"/>
  <c r="R23" i="44"/>
  <c r="P23" i="44"/>
  <c r="N23" i="44"/>
  <c r="L23" i="44"/>
  <c r="J23" i="44"/>
  <c r="H23" i="44"/>
  <c r="F23" i="44"/>
  <c r="D23" i="44"/>
  <c r="AB18" i="44"/>
  <c r="AB19" i="44" s="1"/>
  <c r="V18" i="44"/>
  <c r="V19" i="44" s="1"/>
  <c r="T18" i="44"/>
  <c r="T19" i="44" s="1"/>
  <c r="R18" i="44"/>
  <c r="R19" i="44" s="1"/>
  <c r="P18" i="44"/>
  <c r="P19" i="44" s="1"/>
  <c r="N18" i="44"/>
  <c r="N19" i="44" s="1"/>
  <c r="L18" i="44"/>
  <c r="L19" i="44" s="1"/>
  <c r="J18" i="44"/>
  <c r="J19" i="44" s="1"/>
  <c r="H18" i="44"/>
  <c r="H19" i="44" s="1"/>
  <c r="F18" i="44"/>
  <c r="F19" i="44" s="1"/>
  <c r="D18" i="44"/>
  <c r="X27" i="46"/>
  <c r="Z27" i="46" s="1"/>
  <c r="AD27" i="46" s="1"/>
  <c r="AB24" i="46"/>
  <c r="V24" i="46"/>
  <c r="T24" i="46"/>
  <c r="R24" i="46"/>
  <c r="P24" i="46"/>
  <c r="L24" i="46"/>
  <c r="J24" i="46"/>
  <c r="H24" i="46"/>
  <c r="F24" i="46"/>
  <c r="D24" i="46"/>
  <c r="X23" i="46"/>
  <c r="Z23" i="46" s="1"/>
  <c r="AD23" i="46" s="1"/>
  <c r="X22" i="46"/>
  <c r="AB20" i="46"/>
  <c r="V20" i="46"/>
  <c r="T20" i="46"/>
  <c r="R20" i="46"/>
  <c r="P20" i="46"/>
  <c r="N20" i="46"/>
  <c r="L20" i="46"/>
  <c r="J20" i="46"/>
  <c r="H20" i="46"/>
  <c r="F20" i="46"/>
  <c r="D20" i="46"/>
  <c r="X18" i="46"/>
  <c r="Z18" i="46" s="1"/>
  <c r="AD18" i="46" s="1"/>
  <c r="X34" i="45"/>
  <c r="X27" i="45"/>
  <c r="X28" i="45" s="1"/>
  <c r="AD15" i="45"/>
  <c r="AF15" i="45" s="1"/>
  <c r="AJ15" i="45" s="1"/>
  <c r="AN15" i="45" s="1"/>
  <c r="AF33" i="45"/>
  <c r="AJ33" i="45" s="1"/>
  <c r="AN33" i="45" s="1"/>
  <c r="AF32" i="45"/>
  <c r="AJ32" i="45" s="1"/>
  <c r="AN32" i="45" s="1"/>
  <c r="AF30" i="45"/>
  <c r="AJ30" i="45" s="1"/>
  <c r="AF26" i="45"/>
  <c r="AF24" i="45"/>
  <c r="AF23" i="45"/>
  <c r="AJ23" i="45" s="1"/>
  <c r="AD34" i="43"/>
  <c r="AH34" i="43" s="1"/>
  <c r="AL34" i="43" s="1"/>
  <c r="AD33" i="43"/>
  <c r="AH33" i="43" s="1"/>
  <c r="AL33" i="43" s="1"/>
  <c r="AD30" i="43"/>
  <c r="AH30" i="43" s="1"/>
  <c r="AL30" i="43" s="1"/>
  <c r="AD29" i="43"/>
  <c r="AH29" i="43" s="1"/>
  <c r="AL29" i="43" s="1"/>
  <c r="AD27" i="43"/>
  <c r="AH27" i="43" s="1"/>
  <c r="AL27" i="43" s="1"/>
  <c r="AD22" i="43"/>
  <c r="AH22" i="43" s="1"/>
  <c r="AL22" i="43" s="1"/>
  <c r="AD23" i="43"/>
  <c r="AH23" i="43" s="1"/>
  <c r="AL23" i="43" s="1"/>
  <c r="AD21" i="43"/>
  <c r="AH21" i="43" s="1"/>
  <c r="AL21" i="43" s="1"/>
  <c r="AD17" i="43"/>
  <c r="AD18" i="43" s="1"/>
  <c r="AB14" i="43"/>
  <c r="V18" i="43"/>
  <c r="AJ31" i="43"/>
  <c r="AF31" i="43"/>
  <c r="AB31" i="43"/>
  <c r="Z31" i="43"/>
  <c r="X31" i="43"/>
  <c r="V31" i="43"/>
  <c r="T31" i="43"/>
  <c r="R31" i="43"/>
  <c r="P31" i="43"/>
  <c r="N31" i="43"/>
  <c r="L31" i="43"/>
  <c r="J31" i="43"/>
  <c r="H31" i="43"/>
  <c r="F31" i="43"/>
  <c r="D31" i="43"/>
  <c r="AJ24" i="43"/>
  <c r="AF24" i="43"/>
  <c r="AB24" i="43"/>
  <c r="Z24" i="43"/>
  <c r="X24" i="43"/>
  <c r="V24" i="43"/>
  <c r="T24" i="43"/>
  <c r="R24" i="43"/>
  <c r="P24" i="43"/>
  <c r="N24" i="43"/>
  <c r="L24" i="43"/>
  <c r="J24" i="43"/>
  <c r="H24" i="43"/>
  <c r="F24" i="43"/>
  <c r="D24" i="43"/>
  <c r="AJ18" i="43"/>
  <c r="AF18" i="43"/>
  <c r="AB18" i="43"/>
  <c r="Z18" i="43"/>
  <c r="X18" i="43"/>
  <c r="T18" i="43"/>
  <c r="R18" i="43"/>
  <c r="P18" i="43"/>
  <c r="N18" i="43"/>
  <c r="L18" i="43"/>
  <c r="J18" i="43"/>
  <c r="H18" i="43"/>
  <c r="F18" i="43"/>
  <c r="D18" i="43"/>
  <c r="AF37" i="45"/>
  <c r="AJ37" i="45" s="1"/>
  <c r="AN37" i="45" s="1"/>
  <c r="AF36" i="45"/>
  <c r="AJ36" i="45" s="1"/>
  <c r="AN36" i="45" s="1"/>
  <c r="AL34" i="45"/>
  <c r="AH34" i="45"/>
  <c r="AD34" i="45"/>
  <c r="AB34" i="45"/>
  <c r="Z34" i="45"/>
  <c r="V34" i="45"/>
  <c r="T34" i="45"/>
  <c r="R34" i="45"/>
  <c r="P34" i="45"/>
  <c r="N34" i="45"/>
  <c r="L34" i="45"/>
  <c r="J34" i="45"/>
  <c r="H34" i="45"/>
  <c r="F34" i="45"/>
  <c r="D34" i="45"/>
  <c r="AL27" i="45"/>
  <c r="AH27" i="45"/>
  <c r="AH28" i="45" s="1"/>
  <c r="AD27" i="45"/>
  <c r="AB27" i="45"/>
  <c r="Z27" i="45"/>
  <c r="V27" i="45"/>
  <c r="T27" i="45"/>
  <c r="R27" i="45"/>
  <c r="P27" i="45"/>
  <c r="N27" i="45"/>
  <c r="L27" i="45"/>
  <c r="J27" i="45"/>
  <c r="H27" i="45"/>
  <c r="F27" i="45"/>
  <c r="D27" i="45"/>
  <c r="AD19" i="45"/>
  <c r="AD20" i="45" s="1"/>
  <c r="F199" i="34"/>
  <c r="J185" i="34"/>
  <c r="H185" i="34"/>
  <c r="F185" i="34"/>
  <c r="J171" i="34"/>
  <c r="H171" i="34"/>
  <c r="F171" i="34"/>
  <c r="J129" i="34"/>
  <c r="H129" i="34"/>
  <c r="F129" i="34"/>
  <c r="J117" i="34"/>
  <c r="H117" i="34"/>
  <c r="F117" i="34"/>
  <c r="J85" i="34"/>
  <c r="F85" i="34"/>
  <c r="J71" i="34"/>
  <c r="H71" i="34"/>
  <c r="F71" i="34"/>
  <c r="D19" i="44" l="1"/>
  <c r="AD25" i="44"/>
  <c r="H25" i="43"/>
  <c r="H35" i="43" s="1"/>
  <c r="Z25" i="43"/>
  <c r="Z35" i="43" s="1"/>
  <c r="T26" i="44"/>
  <c r="J25" i="43"/>
  <c r="J35" i="43" s="1"/>
  <c r="D26" i="44"/>
  <c r="V26" i="44"/>
  <c r="AF25" i="43"/>
  <c r="AF35" i="43" s="1"/>
  <c r="F133" i="34"/>
  <c r="F135" i="34" s="1"/>
  <c r="E35" i="40" s="1"/>
  <c r="E55" i="40" s="1"/>
  <c r="E110" i="40" s="1"/>
  <c r="E113" i="40" s="1"/>
  <c r="E115" i="40" s="1"/>
  <c r="T25" i="43"/>
  <c r="T35" i="43" s="1"/>
  <c r="P26" i="44"/>
  <c r="F25" i="43"/>
  <c r="F35" i="43" s="1"/>
  <c r="R26" i="44"/>
  <c r="X23" i="44"/>
  <c r="Z23" i="44" s="1"/>
  <c r="AD23" i="44" s="1"/>
  <c r="F26" i="44"/>
  <c r="H26" i="44"/>
  <c r="AB26" i="44"/>
  <c r="L25" i="43"/>
  <c r="L35" i="43" s="1"/>
  <c r="J26" i="44"/>
  <c r="L26" i="44"/>
  <c r="N26" i="44"/>
  <c r="AL24" i="43"/>
  <c r="AB25" i="43"/>
  <c r="AB35" i="43" s="1"/>
  <c r="AJ25" i="43"/>
  <c r="AJ35" i="43" s="1"/>
  <c r="D25" i="43"/>
  <c r="D35" i="43" s="1"/>
  <c r="F186" i="34"/>
  <c r="X25" i="43"/>
  <c r="X35" i="43" s="1"/>
  <c r="J133" i="34"/>
  <c r="J135" i="34" s="1"/>
  <c r="I35" i="40" s="1"/>
  <c r="I55" i="40" s="1"/>
  <c r="I110" i="40" s="1"/>
  <c r="I113" i="40" s="1"/>
  <c r="I115" i="40" s="1"/>
  <c r="J86" i="34"/>
  <c r="F86" i="34"/>
  <c r="J186" i="34"/>
  <c r="F28" i="46"/>
  <c r="AJ26" i="45"/>
  <c r="AN26" i="45" s="1"/>
  <c r="X38" i="45"/>
  <c r="AJ24" i="45"/>
  <c r="AN24" i="45" s="1"/>
  <c r="H28" i="46"/>
  <c r="AB28" i="46"/>
  <c r="R28" i="46"/>
  <c r="P28" i="46"/>
  <c r="L28" i="46"/>
  <c r="J28" i="46"/>
  <c r="D28" i="46"/>
  <c r="X19" i="46"/>
  <c r="T28" i="46"/>
  <c r="V28" i="46"/>
  <c r="H186" i="34"/>
  <c r="H133" i="34"/>
  <c r="H135" i="34" s="1"/>
  <c r="X18" i="44"/>
  <c r="X19" i="44" s="1"/>
  <c r="N25" i="43"/>
  <c r="N35" i="43" s="1"/>
  <c r="P25" i="43"/>
  <c r="P35" i="43" s="1"/>
  <c r="AD14" i="43"/>
  <c r="R25" i="43"/>
  <c r="R35" i="43" s="1"/>
  <c r="AD24" i="43"/>
  <c r="AD25" i="43" s="1"/>
  <c r="AH24" i="43"/>
  <c r="X24" i="46"/>
  <c r="AF19" i="45"/>
  <c r="H28" i="45"/>
  <c r="H38" i="45" s="1"/>
  <c r="Z28" i="45"/>
  <c r="Z38" i="45" s="1"/>
  <c r="R28" i="45"/>
  <c r="R38" i="45" s="1"/>
  <c r="L28" i="45"/>
  <c r="L38" i="45" s="1"/>
  <c r="AD28" i="45"/>
  <c r="AD38" i="45" s="1"/>
  <c r="D28" i="45"/>
  <c r="D38" i="45" s="1"/>
  <c r="T28" i="45"/>
  <c r="T38" i="45" s="1"/>
  <c r="F28" i="45"/>
  <c r="F38" i="45" s="1"/>
  <c r="V28" i="45"/>
  <c r="V38" i="45" s="1"/>
  <c r="N28" i="45"/>
  <c r="N38" i="45" s="1"/>
  <c r="J28" i="45"/>
  <c r="J38" i="45" s="1"/>
  <c r="AB28" i="45"/>
  <c r="AB38" i="45" s="1"/>
  <c r="AL28" i="45"/>
  <c r="AL38" i="45" s="1"/>
  <c r="P28" i="45"/>
  <c r="P38" i="45" s="1"/>
  <c r="AF27" i="45"/>
  <c r="AL31" i="43"/>
  <c r="AH31" i="43"/>
  <c r="AD31" i="43"/>
  <c r="V25" i="43"/>
  <c r="V35" i="43" s="1"/>
  <c r="AH17" i="43"/>
  <c r="AN30" i="45"/>
  <c r="AJ34" i="45"/>
  <c r="AH38" i="45"/>
  <c r="AF34" i="45"/>
  <c r="F147" i="34"/>
  <c r="F157" i="34" s="1"/>
  <c r="F187" i="34" s="1"/>
  <c r="F99" i="34"/>
  <c r="X20" i="46" l="1"/>
  <c r="Z20" i="46" s="1"/>
  <c r="AD20" i="46" s="1"/>
  <c r="Z19" i="46"/>
  <c r="AD19" i="46" s="1"/>
  <c r="Z18" i="44"/>
  <c r="AD18" i="44" s="1"/>
  <c r="Z19" i="44"/>
  <c r="X26" i="44"/>
  <c r="J147" i="34"/>
  <c r="J157" i="34" s="1"/>
  <c r="J187" i="34" s="1"/>
  <c r="J199" i="34" s="1"/>
  <c r="Z22" i="46"/>
  <c r="AD22" i="46" s="1"/>
  <c r="AJ19" i="45"/>
  <c r="AJ20" i="45" s="1"/>
  <c r="AF20" i="45"/>
  <c r="AF28" i="45" s="1"/>
  <c r="AF38" i="45" s="1"/>
  <c r="X28" i="46"/>
  <c r="AH18" i="43"/>
  <c r="AH25" i="43" s="1"/>
  <c r="AL17" i="43"/>
  <c r="AL18" i="43" s="1"/>
  <c r="AL25" i="43" s="1"/>
  <c r="AH14" i="43"/>
  <c r="AD35" i="43"/>
  <c r="AN34" i="45"/>
  <c r="AN23" i="45"/>
  <c r="AN27" i="45" s="1"/>
  <c r="AJ27" i="45"/>
  <c r="AD19" i="44" l="1"/>
  <c r="Z26" i="44"/>
  <c r="AD26" i="44" s="1"/>
  <c r="N24" i="46"/>
  <c r="AH35" i="43"/>
  <c r="AL14" i="43"/>
  <c r="AL35" i="43" s="1"/>
  <c r="AJ28" i="45"/>
  <c r="AJ38" i="45" s="1"/>
  <c r="AN19" i="45"/>
  <c r="N28" i="46" l="1"/>
  <c r="Z24" i="46"/>
  <c r="AD24" i="46" s="1"/>
  <c r="AN20" i="45"/>
  <c r="AN28" i="45" s="1"/>
  <c r="AN38" i="45" s="1"/>
  <c r="F47" i="34"/>
  <c r="F57" i="34" s="1"/>
  <c r="F87" i="34" s="1"/>
  <c r="J29" i="34"/>
  <c r="J17" i="34"/>
  <c r="F29" i="34"/>
  <c r="F17" i="34"/>
  <c r="F117" i="18"/>
  <c r="F119" i="18" s="1"/>
  <c r="J117" i="18"/>
  <c r="J119" i="18" s="1"/>
  <c r="H117" i="18"/>
  <c r="H119" i="18" s="1"/>
  <c r="J85" i="18"/>
  <c r="H85" i="18"/>
  <c r="F85" i="18"/>
  <c r="J50" i="18"/>
  <c r="H50" i="18"/>
  <c r="F50" i="18"/>
  <c r="D50" i="18"/>
  <c r="Z28" i="46" l="1"/>
  <c r="AD28" i="46" s="1"/>
  <c r="F52" i="18"/>
  <c r="J87" i="18"/>
  <c r="J121" i="18" s="1"/>
  <c r="F87" i="18"/>
  <c r="F121" i="18" s="1"/>
  <c r="J52" i="18"/>
  <c r="J33" i="34"/>
  <c r="J35" i="34" s="1"/>
  <c r="J47" i="34" s="1"/>
  <c r="J57" i="34" s="1"/>
  <c r="J87" i="34" s="1"/>
  <c r="J99" i="34" s="1"/>
  <c r="D117" i="18"/>
  <c r="F33" i="34"/>
  <c r="F35" i="34" s="1"/>
  <c r="H87" i="18"/>
  <c r="H121" i="18" s="1"/>
  <c r="D87" i="18"/>
  <c r="H52" i="18"/>
  <c r="D52" i="18"/>
  <c r="D119" i="18" l="1"/>
  <c r="G100" i="40"/>
  <c r="C100" i="40"/>
  <c r="G35" i="40"/>
  <c r="G55" i="40" s="1"/>
  <c r="D185" i="34"/>
  <c r="D171" i="34"/>
  <c r="D147" i="34"/>
  <c r="D129" i="34"/>
  <c r="D117" i="34"/>
  <c r="D99" i="34"/>
  <c r="H85" i="34"/>
  <c r="D71" i="34"/>
  <c r="D47" i="34"/>
  <c r="H29" i="34"/>
  <c r="D29" i="34"/>
  <c r="H17" i="34"/>
  <c r="D17" i="34"/>
  <c r="D121" i="18" l="1"/>
  <c r="H86" i="34"/>
  <c r="D133" i="34"/>
  <c r="D135" i="34" s="1"/>
  <c r="D33" i="34"/>
  <c r="D35" i="34" s="1"/>
  <c r="G110" i="40"/>
  <c r="G113" i="40" s="1"/>
  <c r="G115" i="40" s="1"/>
  <c r="D86" i="34"/>
  <c r="D186" i="34"/>
  <c r="H33" i="34"/>
  <c r="H35" i="34" s="1"/>
  <c r="D157" i="34"/>
  <c r="D187" i="34" s="1"/>
  <c r="D57" i="34"/>
  <c r="D87" i="34" s="1"/>
  <c r="C35" i="40" l="1"/>
  <c r="C55" i="40" s="1"/>
  <c r="C110" i="40" s="1"/>
  <c r="H147" i="34"/>
  <c r="H157" i="34" l="1"/>
  <c r="H187" i="34" s="1"/>
  <c r="H47" i="34"/>
  <c r="H57" i="34" l="1"/>
  <c r="H199" i="34"/>
  <c r="H87" i="34" l="1"/>
  <c r="H99" i="34" s="1"/>
  <c r="D199" i="34"/>
  <c r="C113" i="40" l="1"/>
  <c r="C122" i="40" l="1"/>
  <c r="G122" i="40" l="1"/>
  <c r="C115" i="40" l="1"/>
</calcChain>
</file>

<file path=xl/sharedStrings.xml><?xml version="1.0" encoding="utf-8"?>
<sst xmlns="http://schemas.openxmlformats.org/spreadsheetml/2006/main" count="799" uniqueCount="342">
  <si>
    <t>บริษัท เจริญโภคภัณฑ์อาหาร จำกัด (มหาชน) และบริษัทย่อย</t>
  </si>
  <si>
    <t>งบแสดงฐานะการเงิน</t>
  </si>
  <si>
    <t>(หน่วย: พันบาท)</t>
  </si>
  <si>
    <t>งบการเงินรวม</t>
  </si>
  <si>
    <t>งบการเงินเฉพาะกิจการ</t>
  </si>
  <si>
    <t>31 ธันวาคม</t>
  </si>
  <si>
    <t>หมายเหตุ</t>
  </si>
  <si>
    <t>สินทรัพย์</t>
  </si>
  <si>
    <t>(ไม่ได้ตรวจสอบ)</t>
  </si>
  <si>
    <t xml:space="preserve">สินทรัพย์หมุนเวียน </t>
  </si>
  <si>
    <t>เงินสดและรายการเทียบเท่าเงินสด</t>
  </si>
  <si>
    <t xml:space="preserve">ลูกหนี้การค้าและลูกหนี้อื่น </t>
  </si>
  <si>
    <t>เงินให้กู้ยืมระยะสั้นแก่กิจการที่เกี่ยวข้องกัน</t>
  </si>
  <si>
    <t>สินค้าคงเหลือ</t>
  </si>
  <si>
    <t>สินทรัพย์ชีวภาพส่วนที่หมุนเวียน</t>
  </si>
  <si>
    <t>สินทรัพย์ทางการเงินหมุนเวียนอื่น</t>
  </si>
  <si>
    <t>เงินจ่ายล่วงหน้าค่าสินค้า</t>
  </si>
  <si>
    <t>ค่าใช้จ่ายจ่ายล่วงหน้า</t>
  </si>
  <si>
    <t>เงินปันผลค้างรับ</t>
  </si>
  <si>
    <t>สินทรัพย์หมุนเวียนอื่น</t>
  </si>
  <si>
    <t xml:space="preserve">   สินทรัพย์ที่ถือไว้เพื่อขาย</t>
  </si>
  <si>
    <t>รวมสินทรัพย์หมุนเวียน</t>
  </si>
  <si>
    <t>สินทรัพย์ (ต่อ)</t>
  </si>
  <si>
    <t>สินทรัพย์ไม่หมุนเวียน</t>
  </si>
  <si>
    <t>เงินลงทุนในตราสารทุน</t>
  </si>
  <si>
    <t>เงินลงทุนในบริษัทย่อย</t>
  </si>
  <si>
    <t>เงินลงทุนในบริษัทร่วม</t>
  </si>
  <si>
    <t>เงินลงทุนในการร่วมค้า</t>
  </si>
  <si>
    <t>เงินให้กู้ยืมระยะยาวแก่กิจการที่เกี่ยวข้องกัน</t>
  </si>
  <si>
    <t>อสังหาริมทรัพย์เพื่อการลงทุน</t>
  </si>
  <si>
    <t xml:space="preserve">ที่ดิน อาคารและอุปกรณ์ </t>
  </si>
  <si>
    <t>สินทรัพย์สิทธิการใช้</t>
  </si>
  <si>
    <t>ค่าความนิยม</t>
  </si>
  <si>
    <t xml:space="preserve">สินทรัพย์ไม่มีตัวตนอื่น </t>
  </si>
  <si>
    <t>สินทรัพย์ชีวภาพส่วนที่ไม่หมุนเวียน</t>
  </si>
  <si>
    <t xml:space="preserve">สินทรัพย์ภาษีเงินได้รอการตัดบัญชี  </t>
  </si>
  <si>
    <t>สินทรัพย์ไม่หมุนเวียนอื่น</t>
  </si>
  <si>
    <t>รวมสินทรัพย์ไม่หมุนเวียน</t>
  </si>
  <si>
    <t>รวมสินทรัพย์</t>
  </si>
  <si>
    <t>หนี้สินและส่วนของผู้ถือหุ้น</t>
  </si>
  <si>
    <t>หนี้สินหมุนเวียน</t>
  </si>
  <si>
    <t>เงินเบิกเกินบัญชีและเงินกู้ยืมระยะสั้น</t>
  </si>
  <si>
    <t xml:space="preserve">   จากสถาบันการเงิน </t>
  </si>
  <si>
    <t>ตั๋วแลกเงิน</t>
  </si>
  <si>
    <t>เจ้าหนี้การค้าและเจ้าหนี้อื่น</t>
  </si>
  <si>
    <t>ค่าใช้จ่ายค้างจ่าย</t>
  </si>
  <si>
    <t>ส่วนของหนี้สินระยะยาวที่ถึงกำหนดชำระ</t>
  </si>
  <si>
    <t xml:space="preserve">   ที่ถึงกำหนดชำระภายในหนึ่งปี</t>
  </si>
  <si>
    <t>เงินกู้ยืมระยะสั้นจากกิจการที่เกี่ยวข้องกัน</t>
  </si>
  <si>
    <t>ภาษีเงินได้นิติบุคคลค้างจ่าย</t>
  </si>
  <si>
    <t>หนี้สินทางการเงินหมุนเวียนอื่น</t>
  </si>
  <si>
    <t>หนี้สินหมุนเวียนอื่น</t>
  </si>
  <si>
    <t>รวมหนี้สินหมุนเวียน</t>
  </si>
  <si>
    <t xml:space="preserve">หนี้สินไม่หมุนเวียน </t>
  </si>
  <si>
    <t>หนี้สินระยะยาว</t>
  </si>
  <si>
    <t>หนี้สินตามสัญญาเช่า</t>
  </si>
  <si>
    <t xml:space="preserve">หนี้สินภาษีเงินได้รอการตัดบัญชี  </t>
  </si>
  <si>
    <t>ประมาณการหนี้สินสำหรับผลประโยชน์พนักงาน</t>
  </si>
  <si>
    <t xml:space="preserve">ประมาณการหนี้สินและอื่นๆ </t>
  </si>
  <si>
    <t>หนี้สินทางการเงินไม่หมุนเวียนอื่น</t>
  </si>
  <si>
    <t>รวมหนี้สินไม่หมุนเวียน</t>
  </si>
  <si>
    <t>รวมหนี้สิน</t>
  </si>
  <si>
    <t>หนี้สินและส่วนของผู้ถือหุ้น (ต่อ)</t>
  </si>
  <si>
    <t>ส่วนของผู้ถือหุ้น</t>
  </si>
  <si>
    <t>ทุนเรือนหุ้น</t>
  </si>
  <si>
    <r>
      <t xml:space="preserve">   ทุนจดทะเบียน </t>
    </r>
    <r>
      <rPr>
        <i/>
        <sz val="15"/>
        <rFont val="Angsana New"/>
        <family val="1"/>
      </rPr>
      <t>(หุ้นสามัญ มูลค่า 1 บาทต่อหุ้น)</t>
    </r>
  </si>
  <si>
    <t>ส่วนเกินมูลค่าหุ้น</t>
  </si>
  <si>
    <t xml:space="preserve">   ส่วนเกินมูลค่าหุ้นสามัญ</t>
  </si>
  <si>
    <t xml:space="preserve">   ส่วนเกินทุนอื่น</t>
  </si>
  <si>
    <t>ส่วนเกินทุนจากการเปลี่ยนแปลงส่วนได้เสีย</t>
  </si>
  <si>
    <t xml:space="preserve">   ภายใต้การควบคุมเดียวกัน</t>
  </si>
  <si>
    <t>กำไรสะสม</t>
  </si>
  <si>
    <t xml:space="preserve">   จัดสรรแล้ว</t>
  </si>
  <si>
    <t xml:space="preserve">      ทุนสำรองตามกฎหมาย</t>
  </si>
  <si>
    <t xml:space="preserve">   ยังไม่ได้จัดสรร</t>
  </si>
  <si>
    <t>หุ้นทุนซื้อคืน</t>
  </si>
  <si>
    <t>องค์ประกอบอื่นของส่วนของผู้ถือหุ้น</t>
  </si>
  <si>
    <t>รวม</t>
  </si>
  <si>
    <t>หุ้นกู้ด้อยสิทธิที่มีลักษณะคล้ายทุน</t>
  </si>
  <si>
    <t>รวมส่วนของผู้ถือหุ้นของบริษัท</t>
  </si>
  <si>
    <t>ส่วนได้เสียที่ไม่มีอำนาจควบคุม</t>
  </si>
  <si>
    <t>รวมส่วนของผู้ถือหุ้น</t>
  </si>
  <si>
    <t>รวมหนี้สินและส่วนของผู้ถือหุ้น</t>
  </si>
  <si>
    <t>งบกำไรขาดทุน (ไม่ได้ตรวจสอบ)</t>
  </si>
  <si>
    <t>สำหรับงวดสามเดือนสิ้นสุด</t>
  </si>
  <si>
    <t>วันที่ 30 มิถุนายน</t>
  </si>
  <si>
    <t xml:space="preserve">รายได้ </t>
  </si>
  <si>
    <t>รายได้จากการขายสินค้า</t>
  </si>
  <si>
    <t>กำไรจากการขายเงินลงทุน</t>
  </si>
  <si>
    <t>รายได้ดอกเบี้ย</t>
  </si>
  <si>
    <t>เงินปันผลรับ</t>
  </si>
  <si>
    <t>กำไรจากอัตราแลกเปลี่ยนสุทธิ</t>
  </si>
  <si>
    <t>รายได้อื่น</t>
  </si>
  <si>
    <t>รวมรายได้</t>
  </si>
  <si>
    <t xml:space="preserve">ค่าใช้จ่าย </t>
  </si>
  <si>
    <t>ต้นทุนขายสินค้า</t>
  </si>
  <si>
    <t>ต้นทุนในการจัดจำหน่าย</t>
  </si>
  <si>
    <t>ค่าใช้จ่ายในการบริหาร</t>
  </si>
  <si>
    <t xml:space="preserve">   ยุติธรรมของสินทรัพย์ชีวภาพ</t>
  </si>
  <si>
    <t>ต้นทุนทางการเงินของหนี้สินตามสัญญาเช่า</t>
  </si>
  <si>
    <t>ต้นทุนทางการเงินอื่น</t>
  </si>
  <si>
    <t>รวมค่าใช้จ่าย</t>
  </si>
  <si>
    <t xml:space="preserve">ค่าใช้จ่าย (รายได้) ภาษีเงินได้ </t>
  </si>
  <si>
    <t xml:space="preserve">   ส่วนที่เป็นของบริษัทใหญ่</t>
  </si>
  <si>
    <t xml:space="preserve">   ส่วนที่เป็นของส่วนได้เสียที่ไม่มีอำนาจควบคุม</t>
  </si>
  <si>
    <t>งบกำไรขาดทุนเบ็ดเสร็จ (ไม่ได้ตรวจสอบ)</t>
  </si>
  <si>
    <t>กำไรขาดทุนเบ็ดเสร็จอื่น</t>
  </si>
  <si>
    <t>รายการที่อาจถูกจัดประเภทใหม่</t>
  </si>
  <si>
    <t xml:space="preserve">   ไว้ในกำไรหรือขาดทุนในภายหลัง</t>
  </si>
  <si>
    <t>ภาษีเงินได้ของรายการที่อาจถูกจัดประเภทใหม่</t>
  </si>
  <si>
    <t>รวมรายการที่อาจถูกจัดประเภทใหม่ไว้ใน</t>
  </si>
  <si>
    <t xml:space="preserve">   กำไรหรือขาดทุนในภายหลัง</t>
  </si>
  <si>
    <t>รายการที่จะไม่ถูกจัดประเภทใหม่</t>
  </si>
  <si>
    <t xml:space="preserve">   ผลประโยชน์พนักงานที่กำหนดไว้</t>
  </si>
  <si>
    <t>ภาษีเงินได้ของรายการที่จะไม่ถูกจัดประเภทใหม่</t>
  </si>
  <si>
    <t>รวมรายการที่จะไม่ถูกจัดประเภทใหม่ไว้ใน</t>
  </si>
  <si>
    <t>สำหรับงวดหกเดือนสิ้นสุด</t>
  </si>
  <si>
    <t xml:space="preserve">   มูลค่ายุติธรรมของสินทรัพย์ชีวภาพ</t>
  </si>
  <si>
    <t>(กลับรายการ) ขาดทุนจากการด้อยค่า</t>
  </si>
  <si>
    <t>งบแสดงการเปลี่ยนแปลงส่วนของผู้ถือหุ้น (ไม่ได้ตรวจสอบ)</t>
  </si>
  <si>
    <t>ส่วนเกินทุน</t>
  </si>
  <si>
    <t>จากเงินลงทุนใน</t>
  </si>
  <si>
    <t>การเปลี่ยนแปลง</t>
  </si>
  <si>
    <t>จากรายการ</t>
  </si>
  <si>
    <t>ผลกำไร</t>
  </si>
  <si>
    <t>จากการ</t>
  </si>
  <si>
    <t>ตราสารทุนที่</t>
  </si>
  <si>
    <t>ผลต่างของ</t>
  </si>
  <si>
    <t>ส่วนได้เสีย</t>
  </si>
  <si>
    <t>กับกิจการภาย</t>
  </si>
  <si>
    <t>ป้องกัน</t>
  </si>
  <si>
    <t>วัดมูลค่ายุติธรรม</t>
  </si>
  <si>
    <t>อัตราแลกเปลี่ยน</t>
  </si>
  <si>
    <t>องค์ประกอบอื่น</t>
  </si>
  <si>
    <t>หุ้นกู้ด้อยสิทธิ</t>
  </si>
  <si>
    <t>รวมส่วนของ</t>
  </si>
  <si>
    <t>ที่ออกและ</t>
  </si>
  <si>
    <t>ส่วนเกิน</t>
  </si>
  <si>
    <t>ในบริษัทย่อย</t>
  </si>
  <si>
    <t>ใต้การควบคุม</t>
  </si>
  <si>
    <t>ทุนสำรอง</t>
  </si>
  <si>
    <t>ยังไม่ได้</t>
  </si>
  <si>
    <t>หุ้นทุน</t>
  </si>
  <si>
    <t>ความเสี่ยง</t>
  </si>
  <si>
    <t>ผ่านกำไรขาดทุน</t>
  </si>
  <si>
    <t>จากการแปลงค่า</t>
  </si>
  <si>
    <t>ของ</t>
  </si>
  <si>
    <t>ที่มีลักษณะ</t>
  </si>
  <si>
    <t>ผู้ถือหุ้น</t>
  </si>
  <si>
    <t>ที่ไม่มีอำนาจ</t>
  </si>
  <si>
    <t xml:space="preserve">ชำระแล้ว </t>
  </si>
  <si>
    <t>มูลค่าหุ้นสามัญ</t>
  </si>
  <si>
    <t>ส่วนเกินทุนอื่น</t>
  </si>
  <si>
    <t>และบริษัทร่วม</t>
  </si>
  <si>
    <t>เดียวกัน</t>
  </si>
  <si>
    <t>ตามกฎหมาย</t>
  </si>
  <si>
    <t>จัดสรร</t>
  </si>
  <si>
    <t xml:space="preserve">ซื้อคืน </t>
  </si>
  <si>
    <t>กระแสเงินสด</t>
  </si>
  <si>
    <t>เบ็ดเสร็จอื่น</t>
  </si>
  <si>
    <t>งบการเงิน</t>
  </si>
  <si>
    <t>คล้ายทุน</t>
  </si>
  <si>
    <t>ของบริษัท</t>
  </si>
  <si>
    <t>ควบคุม</t>
  </si>
  <si>
    <t>รายการกับผู้ถือหุ้นที่บันทึกโดยตรงเข้าส่วนของผู้ถือหุ้น</t>
  </si>
  <si>
    <t xml:space="preserve">   การจัดสรรส่วนทุนให้ผู้ถือหุ้น</t>
  </si>
  <si>
    <t xml:space="preserve">    เงินปันผลจ่าย</t>
  </si>
  <si>
    <t xml:space="preserve">   รวมการจัดสรรส่วนทุนให้ผู้ถือหุ้น</t>
  </si>
  <si>
    <t xml:space="preserve">   การเปลี่ยนแปลงในส่วนได้เสียของบริษัทย่อยและบริษัทร่วม</t>
  </si>
  <si>
    <t xml:space="preserve">   การเปลี่ยนแปลงในส่วนได้เสียในบริษัทย่อย</t>
  </si>
  <si>
    <t xml:space="preserve">      โดยอำนาจควบคุมไม่เปลี่ยนแปลง</t>
  </si>
  <si>
    <t xml:space="preserve">   การเปลี่ยนแปลงในส่วนได้เสียในบริษัทร่วม</t>
  </si>
  <si>
    <t xml:space="preserve">   การได้มาซึ่งบริษัทย่อยที่มีส่วนได้เสียที่ไม่มีอำนาจควบคุม</t>
  </si>
  <si>
    <t xml:space="preserve">   รวมการเปลี่ยนแปลงในส่วนได้เสียของบริษัทย่อยและบริษัทร่วม</t>
  </si>
  <si>
    <t>รวมรายการกับผู้ถือหุ้นที่บันทึกโดยตรงเข้าส่วนของผู้ถือหุ้น</t>
  </si>
  <si>
    <t>กำไรขาดทุนเบ็ดเสร็จสำหรับงวด</t>
  </si>
  <si>
    <t xml:space="preserve">   กำไร</t>
  </si>
  <si>
    <t xml:space="preserve">   กำไรขาดทุนเบ็ดเสร็จอื่น</t>
  </si>
  <si>
    <t xml:space="preserve">      - อื่นๆ </t>
  </si>
  <si>
    <t>รวมกำไรขาดทุนเบ็ดเสร็จสำหรับงวด</t>
  </si>
  <si>
    <t>โอนไปกำไรสะสม</t>
  </si>
  <si>
    <t>จากรายการกับ</t>
  </si>
  <si>
    <t>กิจการภายใต้</t>
  </si>
  <si>
    <t xml:space="preserve"> มูลค่าหุ้นสามัญ</t>
  </si>
  <si>
    <t>การควบคุมเดียวกัน</t>
  </si>
  <si>
    <t>จากการตีราคา</t>
  </si>
  <si>
    <t>สินทรัพย์ใหม่</t>
  </si>
  <si>
    <t>งบกระแสเงินสด (ไม่ได้ตรวจสอบ)</t>
  </si>
  <si>
    <t>กระแสเงินสดจากกิจกรรมดำเนินงาน</t>
  </si>
  <si>
    <t>ค่าเสื่อมราคา</t>
  </si>
  <si>
    <t>ค่าตัดจำหน่าย</t>
  </si>
  <si>
    <t>ค่าเสื่อมราคาของสินทรัพย์ชีวภาพ</t>
  </si>
  <si>
    <t>ดอกเบี้ยรับ</t>
  </si>
  <si>
    <t>ต้นทุนทางการเงิน</t>
  </si>
  <si>
    <t>กำไรจากการเปลี่ยนแปลงมูลค่ายุติธรรมของ</t>
  </si>
  <si>
    <t>ค่าใช้จ่าย (รายได้) ภาษีเงินได้</t>
  </si>
  <si>
    <t>กระแสเงินสดจากกิจกรรมดำเนินงาน (ต่อ)</t>
  </si>
  <si>
    <t>การเปลี่ยนแปลงในสินทรัพย์และหนี้สินดำเนินงาน</t>
  </si>
  <si>
    <t>สินทรัพย์ชีวภาพ</t>
  </si>
  <si>
    <t xml:space="preserve">เจ้าหนี้การค้าและเจ้าหนี้อื่น </t>
  </si>
  <si>
    <t>จ่ายภาษีเงินได้</t>
  </si>
  <si>
    <t>กระแสเงินสดจากกิจกรรมลงทุน</t>
  </si>
  <si>
    <t>เงินสดรับจากการขายเงินลงทุน</t>
  </si>
  <si>
    <t>เงินสดรับจากการขายที่ดิน อาคารและอุปกรณ์</t>
  </si>
  <si>
    <t xml:space="preserve">เงินสดจ่ายเพื่อซื้อสินทรัพย์ไม่มีตัวตนอื่น </t>
  </si>
  <si>
    <t>กระแสเงินสดสุทธิได้มาจาก (ใช้ไปใน) กิจกรรมลงทุน</t>
  </si>
  <si>
    <t>กระแสเงินสดจากกิจกรรมจัดหาเงิน</t>
  </si>
  <si>
    <t>เงินสดจ่ายเพื่อชำระหนี้สินตามสัญญาเช่า</t>
  </si>
  <si>
    <t>เงินสดรับจากเงินกู้ยืมระยะยาวจากสถาบันการเงิน</t>
  </si>
  <si>
    <t>เงินสดจ่ายเพื่อชำระเงินกู้ยืมระยะยาวจากสถาบันการเงิน</t>
  </si>
  <si>
    <t>เงินสดรับจากการออกหุ้นกู้</t>
  </si>
  <si>
    <t>เงินสดจ่ายเพื่อชำระคืนหุ้นกู้</t>
  </si>
  <si>
    <t>เงินสดจ่ายชำระต้นทุนธุรกรรมทางการเงิน</t>
  </si>
  <si>
    <t>ดอกเบี้ยจ่าย</t>
  </si>
  <si>
    <t>เงินปันผลจ่ายให้ส่วนได้เสียที่ไม่มีอำนาจควบคุม</t>
  </si>
  <si>
    <t xml:space="preserve">   ก่อนผลกระทบของอัตราแลกเปลี่ยน  </t>
  </si>
  <si>
    <t>ผลกระทบของอัตราแลกเปลี่ยนที่มีต่อเงินสดและรายการ</t>
  </si>
  <si>
    <t xml:space="preserve">   เทียบเท่าเงินสด</t>
  </si>
  <si>
    <t xml:space="preserve">เงินสดและรายการเทียบเท่าเงินสด ณ 1 มกราคม </t>
  </si>
  <si>
    <t>เงินสดและรายการเทียบเท่าเงินสด ณ  30  มิถุนายน</t>
  </si>
  <si>
    <t>ข้อมูลงบกระแสเงินสดเปิดเผยเพิ่มเติม</t>
  </si>
  <si>
    <t xml:space="preserve">1.    เงินสดและรายการเทียบเท่าเงินสด </t>
  </si>
  <si>
    <t>ประกอบด้วย</t>
  </si>
  <si>
    <t>เงินเบิกเกินบัญชี</t>
  </si>
  <si>
    <t>สุทธิ</t>
  </si>
  <si>
    <t>2.    รายการที่ไม่ใช่เงินสด</t>
  </si>
  <si>
    <t>สินทรัพย์ไม่หมุนเวียนที่จัดประเภทเป็น</t>
  </si>
  <si>
    <t xml:space="preserve">   สินทรัพย์ไม่มีตัวตนอื่น และอสังหาริมทรัพย์เพื่อการลงทุน</t>
  </si>
  <si>
    <t>จ่ายผลประโยชน์พนักงาน</t>
  </si>
  <si>
    <t>กำไรจากการเปลี่ยนแปลงมูลค่ายุติธรรม</t>
  </si>
  <si>
    <t>จ่ายเงินปันผลของบริษัทสุทธิจากส่วนที่เป็นของหุ้นทุนซื้อคืน</t>
  </si>
  <si>
    <t xml:space="preserve">   ที่ถึงกำหนดรับชำระภายในหนึ่งปี</t>
  </si>
  <si>
    <t>สินทรัพย์ทางการเงินไม่หมุนเวียนอื่น</t>
  </si>
  <si>
    <t xml:space="preserve">   ทุนที่ออกและชำระแล้ว </t>
  </si>
  <si>
    <t xml:space="preserve">      (หุ้นสามัญ มูลค่า 1 บาทต่อหุ้น)</t>
  </si>
  <si>
    <t>30 มิถุนายน</t>
  </si>
  <si>
    <t>สำหรับงวดหกเดือนสิ้นสุดวันที่ 30 มิถุนายน 2565</t>
  </si>
  <si>
    <t>ยอดคงเหลือ ณ วันที่ 1 มกราคม 2565</t>
  </si>
  <si>
    <t>ยอดคงเหลือ ณ วันที่ 30 มิถุนายน 2565</t>
  </si>
  <si>
    <t>2565</t>
  </si>
  <si>
    <t>ผลกำไร (ขาดทุน)</t>
  </si>
  <si>
    <t>(ขาดทุน)</t>
  </si>
  <si>
    <t>ตีราคา</t>
  </si>
  <si>
    <t>ดอกเบี้ยจ่ายและค่าใช้จ่ายอื่นสำหรับหุ้นกู้ด้อยสิทธิที่มีลักษณะคล้ายทุน</t>
  </si>
  <si>
    <t xml:space="preserve">      - สุทธิจากภาษีเงินได้</t>
  </si>
  <si>
    <t>ผลกำไร (ขาดทุน) จากการวัดมูลค่าใหม่ของ</t>
  </si>
  <si>
    <t>ผลกำไรจากการตีราคาสินทรัพย์ใหม่</t>
  </si>
  <si>
    <t xml:space="preserve">      - ผลกำไร (ขาดทุน) จากการวัดมูลค่าใหม่ของผลประโยชน์พนักงานที่กำหนดไว้</t>
  </si>
  <si>
    <t>(กลับรายการ) ผลขาดทุนด้านเครดิตที่คาดว่าจะเกิดขึ้นและ</t>
  </si>
  <si>
    <t xml:space="preserve">   หนี้สูญของลูกหนี้การค้าและลูกหนี้อื่น</t>
  </si>
  <si>
    <t>เงินสดรับจากการออกหุ้นกู้ด้อยสิทธิที่มีลักษณะคล้ายทุน</t>
  </si>
  <si>
    <t>เงินสดจ่ายเพื่อชำระคืนหุ้นกู้ด้อยสิทธิที่มีลักษณะคล้ายทุน</t>
  </si>
  <si>
    <t xml:space="preserve">   ของอสังหาริมทรัพย์เพื่อการลงทุน</t>
  </si>
  <si>
    <t xml:space="preserve">   อสังหาริมทรัพย์เพื่อการลงทุน</t>
  </si>
  <si>
    <t>ขาดทุนจากอัตราแลกเปลี่ยนสุทธิ</t>
  </si>
  <si>
    <t>เงินสดจ่ายสุทธิจากการซื้อบริษัทย่อย</t>
  </si>
  <si>
    <t>เงินสดจ่ายซื้อส่วนได้เสียที่ไม่มีอำนาจควบคุม</t>
  </si>
  <si>
    <t>ผลต่างของอัตราแลกเปลี่ยนจากการแปลงค่างบการเงิน</t>
  </si>
  <si>
    <t>ผลกำไรจากการป้องกันความเสี่ยงกระแสเงินสด</t>
  </si>
  <si>
    <t>ส่วนแบ่งกำไร (ขาดทุน) เบ็ดเสร็จอื่นของบริษัทร่วม</t>
  </si>
  <si>
    <t>เงินสดรับจากการให้กู้ยืมระยะยาวแก่กิจการที่เกี่ยวข้องกัน</t>
  </si>
  <si>
    <t>เงินสดจ่ายจากการให้กู้ยืมระยะยาวแก่กิจการที่เกี่ยวข้องกัน</t>
  </si>
  <si>
    <t xml:space="preserve">   ที่ดิน อาคาร และอุปกรณ์ สินทรัพย์สิทธิการใช้ </t>
  </si>
  <si>
    <t>ผลกำไร (ขาดทุน) จากเงินลงทุนในตราสารทุนที่</t>
  </si>
  <si>
    <t xml:space="preserve">   วัดมูลค่ายุติธรรมผ่านกำไรขาดทุนเบ็ดเสร็จอื่น</t>
  </si>
  <si>
    <t xml:space="preserve">  วัดมูลค่ายุติธรรมผ่านกำไรขาดทุนเบ็ดเสร็จอื่น</t>
  </si>
  <si>
    <t>เงินฝากสถาบันการเงินที่มีข้อจำกัดในการเบิกใช้</t>
  </si>
  <si>
    <t xml:space="preserve">   ในบริษัทย่อย บริษัทร่วม และการร่วมค้า</t>
  </si>
  <si>
    <t>ส่วนเกิน (ต่ำกว่า) ทุนจากรายการกับกิจการ</t>
  </si>
  <si>
    <t>สำหรับงวดหกเดือนสิ้นสุดวันที่ 30 มิถุนายน 2566</t>
  </si>
  <si>
    <t>ยอดคงเหลือ ณ วันที่ 1 มกราคม 2566</t>
  </si>
  <si>
    <t>ยอดคงเหลือ ณ วันที่ 30 มิถุนายน 2566</t>
  </si>
  <si>
    <t>2566</t>
  </si>
  <si>
    <t>ส่วนแบ่งขาดทุนจากเงินลงทุนในบริษัทร่วม</t>
  </si>
  <si>
    <t>กำไร (ขาดทุน) ก่อนค่าใช้จ่าย (รายได้) ภาษีเงินได้</t>
  </si>
  <si>
    <t>กำไร (ขาดทุน) สำหรับงวด</t>
  </si>
  <si>
    <t>การแบ่งปันกำไร (ขาดทุน)</t>
  </si>
  <si>
    <r>
      <t xml:space="preserve">กำไร (ขาดทุน) ต่อหุ้นขั้นพื้นฐาน </t>
    </r>
    <r>
      <rPr>
        <b/>
        <i/>
        <sz val="15"/>
        <rFont val="Angsana New"/>
        <family val="1"/>
      </rPr>
      <t>(บาท)</t>
    </r>
  </si>
  <si>
    <t>กำไร (ขาดทุน) เบ็ดเสร็จรวมสำหรับงวด</t>
  </si>
  <si>
    <t>การแบ่งปันกำไร (ขาดทุน) เบ็ดเสร็จรวม</t>
  </si>
  <si>
    <t xml:space="preserve">ส่วนแบ่งขาดทุนจากเงินลงทุนในบริษัทร่วม </t>
  </si>
  <si>
    <t xml:space="preserve">   ในหน่วยงานต่างประเทศ</t>
  </si>
  <si>
    <t xml:space="preserve">   ที่ใช้วิธีส่วนได้เสีย</t>
  </si>
  <si>
    <t xml:space="preserve">   และการร่วมค้าที่ใช้วิธีส่วนได้เสีย</t>
  </si>
  <si>
    <t xml:space="preserve">ส่วนเกิน </t>
  </si>
  <si>
    <t>(ต่ำกว่า) ทุนจาก</t>
  </si>
  <si>
    <t>ส่วนต่ำกว่าทุน</t>
  </si>
  <si>
    <t xml:space="preserve">   ซื้อหุ้นคืน</t>
  </si>
  <si>
    <t xml:space="preserve">   การเปลี่ยนแปลงในส่วนได้เสียของบริษัทย่อย บริษัทร่วม และการร่วมค้า</t>
  </si>
  <si>
    <t xml:space="preserve">   การเปลี่ยนแปลงในส่วนได้เสียในบริษัทร่วม และการร่วมค้า</t>
  </si>
  <si>
    <t xml:space="preserve">   บริษัทย่อยออกหุ้นเพิ่มทุน</t>
  </si>
  <si>
    <t xml:space="preserve">   การสูญเสียการควบคุมในบริษัทย่อย</t>
  </si>
  <si>
    <t xml:space="preserve">   รวมการเปลี่ยนแปลงในส่วนได้เสียของบริษัทย่อย บริษัทร่วม และการร่วมค้า</t>
  </si>
  <si>
    <t xml:space="preserve">   ขาดทุน</t>
  </si>
  <si>
    <t xml:space="preserve">     - ขาดทุนจากการวัดมูลค่าใหม่ของผลประโยชน์พนักงานที่กำหนดไว้</t>
  </si>
  <si>
    <t xml:space="preserve">     - อื่นๆ </t>
  </si>
  <si>
    <t>รวมกำไร (ขาดทุน) เบ็ดเสร็จสำหรับงวด</t>
  </si>
  <si>
    <t>บริษัทร่วม</t>
  </si>
  <si>
    <t>และการร่วมค้า</t>
  </si>
  <si>
    <t>ความเสี่ยงของ</t>
  </si>
  <si>
    <t>เงินลงทุนสุทธิ</t>
  </si>
  <si>
    <t>ในหน่วยงาน</t>
  </si>
  <si>
    <t>ต่างประเทศ</t>
  </si>
  <si>
    <t>ทุน</t>
  </si>
  <si>
    <t>กระแสเงินสดสุทธิได้มาจาก (ใช้ไปใน) กิจกรรมดำเนินงาน</t>
  </si>
  <si>
    <t>เงินสดรับจากสินทรัพย์ทางการเงินอื่น</t>
  </si>
  <si>
    <t>เงินสดจ่ายเพื่อซื้อหุ้นทุนซื้อคืน</t>
  </si>
  <si>
    <t>(กำไร) ขาดทุนจากอัตราแลกเปลี่ยนที่ยังไม่เกิดขึ้นจริง</t>
  </si>
  <si>
    <t xml:space="preserve">(กำไร) ขาดทุนจากการขายและตัดจำหน่าย </t>
  </si>
  <si>
    <t>กำไรจากการเปลี่ยนแปลงมูลค่า</t>
  </si>
  <si>
    <t xml:space="preserve">ขาดทุนจากการป้องกันความเสี่ยงของเงินลงทุนสุทธิ </t>
  </si>
  <si>
    <t>ผลกำไรจากการวัดมูลค่าใหม่ของ</t>
  </si>
  <si>
    <t>กำไรจากการเปลี่ยนแปลง</t>
  </si>
  <si>
    <t>กลับรายการผลขาดทุนจากการปรับลดมูลค่าสินค้าคงเหลือ</t>
  </si>
  <si>
    <t>กำไรจากการเปลี่ยนแปลงมูลค่ายุติธรรมของสินทรัพย์ชีวภาพ</t>
  </si>
  <si>
    <t>2, 11</t>
  </si>
  <si>
    <t>6, 11</t>
  </si>
  <si>
    <t>กำไร (ขาดทุน) เบ็ดเสร็จอื่นสำหรับงวด - สุทธิจากภาษี</t>
  </si>
  <si>
    <t>ผลกำไร (ขาดทุน) จากการป้องกันความเสี่ยงกระแสเงินสด</t>
  </si>
  <si>
    <t>กระแสเงินสดสุทธิใช้ไปในกิจกรรมจัดหาเงิน</t>
  </si>
  <si>
    <t xml:space="preserve">ผลขาดทุนจากการป้องกันความเสี่ยงของเงินลงทุนสุทธิ </t>
  </si>
  <si>
    <t>ส่วนแบ่งกำไรขาดทุนเบ็ดเสร็จอื่นของบริษัทร่วม</t>
  </si>
  <si>
    <t xml:space="preserve">เงินสดและรายการเทียบเท่าเงินสดลดลงสุทธิ </t>
  </si>
  <si>
    <t xml:space="preserve">   และสินทรัพย์ไม่มีตัวตนอื่น </t>
  </si>
  <si>
    <t>จากการป้องกัน</t>
  </si>
  <si>
    <t xml:space="preserve">ปรับรายการที่กระทบกำไร (ขาดทุน) เป็นเงินสดรับ </t>
  </si>
  <si>
    <t>เงินสดรับจากการให้กู้ยืมระยะสั้นแก่บริษัทอื่น</t>
  </si>
  <si>
    <t>เงินสดจ่ายจากการให้กู้ยืมระยะสั้นแก่กิจการที่เกี่ยวข้องกัน</t>
  </si>
  <si>
    <t xml:space="preserve">เงินสดจ่ายเพื่อซื้อที่ดิน อาคารและอุปกรณ์ </t>
  </si>
  <si>
    <t xml:space="preserve">   และอสังหาริมทรัพย์เพื่อการลงทุน</t>
  </si>
  <si>
    <t>เงินกู้ยืมระยะสั้นจากสถาบันการเงินเพิ่มขึ้น (ลดลง)</t>
  </si>
  <si>
    <t>ตั๋วแลกเงินเพิ่มขึ้น (ลดลง)</t>
  </si>
  <si>
    <t>เงินกู้ยืมระยะสั้นจากกิจการที่เกี่ยวข้องกันเพิ่มขึ้น (ลดลง)</t>
  </si>
  <si>
    <t>เงินสดรับจากการออกหุ้นสามัญของบริษัทย่อย</t>
  </si>
  <si>
    <t xml:space="preserve">   ภายในหนึ่งปี</t>
  </si>
  <si>
    <t>ส่วนของหนี้สินตามสัญญาเช่า</t>
  </si>
  <si>
    <t xml:space="preserve">              253 ล้านบาทและ 34 ล้านบาท ตามลำดับ)</t>
  </si>
  <si>
    <t xml:space="preserve">เงินสดจ่ายเพื่อซื้อเงินลงทุน </t>
  </si>
  <si>
    <t>กำไรจากการขายเงินลงทุนในบริษัทย่อย</t>
  </si>
  <si>
    <t>ผลกำไรจากการซื้อในราคาต่อรอง</t>
  </si>
  <si>
    <r>
      <t xml:space="preserve">       2.2  ณ วันที่ 30 มิถุนายน 2566 กลุ่มบริษัทมีลูกหนี้จากการขายเงินลงทุนเป็นจำนวนเงิน 269 ล้านบาท </t>
    </r>
    <r>
      <rPr>
        <i/>
        <sz val="15"/>
        <rFont val="Angsana New"/>
        <family val="1"/>
      </rPr>
      <t>(2565: ไม่มี)</t>
    </r>
  </si>
  <si>
    <r>
      <t xml:space="preserve">       2.1  ณ วันที่ 30 มิถุนายน 2566 กลุ่มบริษัทมีเงินปันผลค้างรับเป็นจำนวนเงิน 211 ล้านบาท  </t>
    </r>
    <r>
      <rPr>
        <i/>
        <sz val="15"/>
        <rFont val="Angsana New"/>
        <family val="1"/>
      </rPr>
      <t>(2565: กลุ่มบริษัทและบริษัทมีเป็นจำนวนเงิน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</si>
</sst>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\ ;\(#,##0\)"/>
    <numFmt numFmtId="166" formatCode="_(&quot;฿&quot;* #,##0.00_);_(&quot;฿&quot;* \(#,##0.00\);_(&quot;฿&quot;* &quot;-&quot;??_);_(@_)"/>
    <numFmt numFmtId="167" formatCode="#,##0.00\ ;\(#,##0.00\)"/>
  </numFmts>
  <fonts count="23">
    <font>
      <sz val="15"/>
      <name val="Angsana New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ngsana New"/>
      <family val="1"/>
    </font>
    <font>
      <sz val="15"/>
      <name val="Angsana New"/>
      <family val="1"/>
    </font>
    <font>
      <b/>
      <sz val="15"/>
      <name val="Angsana New"/>
      <family val="1"/>
    </font>
    <font>
      <i/>
      <sz val="15"/>
      <name val="Angsana New"/>
      <family val="1"/>
    </font>
    <font>
      <b/>
      <i/>
      <sz val="15"/>
      <name val="Angsana New"/>
      <family val="1"/>
    </font>
    <font>
      <sz val="15"/>
      <color indexed="8"/>
      <name val="Angsana New"/>
      <family val="1"/>
    </font>
    <font>
      <b/>
      <sz val="15"/>
      <color indexed="8"/>
      <name val="Angsana New"/>
      <family val="1"/>
    </font>
    <font>
      <b/>
      <sz val="16"/>
      <color indexed="8"/>
      <name val="Angsana New"/>
      <family val="1"/>
    </font>
    <font>
      <sz val="17"/>
      <name val="Angsana New"/>
      <family val="1"/>
    </font>
    <font>
      <sz val="16"/>
      <name val="Angsana New"/>
      <family val="1"/>
    </font>
    <font>
      <i/>
      <sz val="15"/>
      <color indexed="8"/>
      <name val="Angsana New"/>
      <family val="1"/>
    </font>
    <font>
      <b/>
      <i/>
      <sz val="15"/>
      <color indexed="8"/>
      <name val="Angsana New"/>
      <family val="1"/>
    </font>
    <font>
      <sz val="16"/>
      <color indexed="8"/>
      <name val="Angsana New"/>
      <family val="1"/>
    </font>
    <font>
      <i/>
      <sz val="16"/>
      <name val="Angsana New"/>
      <family val="1"/>
    </font>
    <font>
      <sz val="10"/>
      <name val="Arial"/>
      <family val="2"/>
    </font>
    <font>
      <b/>
      <i/>
      <sz val="16"/>
      <name val="Angsana New"/>
      <family val="1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5"/>
      <color rgb="FF0070C0"/>
      <name val="Angsana New"/>
      <family val="1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4" fillId="0" borderId="0"/>
    <xf numFmtId="0" fontId="19" fillId="0" borderId="0"/>
    <xf numFmtId="0" fontId="4" fillId="0" borderId="0"/>
    <xf numFmtId="43" fontId="1" fillId="0" borderId="0" applyFont="0" applyFill="0" applyBorder="0" applyAlignment="0" applyProtection="0"/>
    <xf numFmtId="0" fontId="22" fillId="0" borderId="0"/>
  </cellStyleXfs>
  <cellXfs count="190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7" fillId="0" borderId="0" xfId="0" applyFont="1"/>
    <xf numFmtId="164" fontId="4" fillId="0" borderId="0" xfId="1" applyNumberFormat="1" applyFont="1" applyFill="1" applyAlignment="1"/>
    <xf numFmtId="164" fontId="5" fillId="0" borderId="0" xfId="1" applyNumberFormat="1" applyFont="1" applyFill="1" applyAlignment="1"/>
    <xf numFmtId="0" fontId="7" fillId="0" borderId="0" xfId="0" applyFont="1" applyAlignment="1">
      <alignment horizontal="center"/>
    </xf>
    <xf numFmtId="165" fontId="4" fillId="0" borderId="1" xfId="0" applyNumberFormat="1" applyFont="1" applyBorder="1"/>
    <xf numFmtId="165" fontId="5" fillId="0" borderId="2" xfId="0" applyNumberFormat="1" applyFont="1" applyBorder="1"/>
    <xf numFmtId="165" fontId="5" fillId="0" borderId="0" xfId="0" applyNumberFormat="1" applyFont="1"/>
    <xf numFmtId="165" fontId="5" fillId="0" borderId="0" xfId="0" applyNumberFormat="1" applyFont="1" applyAlignment="1">
      <alignment horizontal="right"/>
    </xf>
    <xf numFmtId="164" fontId="4" fillId="0" borderId="0" xfId="1" applyNumberFormat="1" applyFont="1" applyFill="1" applyBorder="1" applyAlignment="1"/>
    <xf numFmtId="49" fontId="0" fillId="0" borderId="0" xfId="0" applyNumberFormat="1"/>
    <xf numFmtId="0" fontId="4" fillId="0" borderId="0" xfId="0" applyFont="1"/>
    <xf numFmtId="0" fontId="4" fillId="0" borderId="1" xfId="0" applyFont="1" applyBorder="1" applyAlignment="1">
      <alignment horizontal="center"/>
    </xf>
    <xf numFmtId="165" fontId="9" fillId="0" borderId="0" xfId="0" quotePrefix="1" applyNumberFormat="1" applyFont="1" applyAlignment="1">
      <alignment horizontal="right"/>
    </xf>
    <xf numFmtId="165" fontId="9" fillId="0" borderId="0" xfId="0" applyNumberFormat="1" applyFont="1" applyAlignment="1">
      <alignment horizontal="center"/>
    </xf>
    <xf numFmtId="49" fontId="3" fillId="0" borderId="0" xfId="0" applyNumberFormat="1" applyFont="1"/>
    <xf numFmtId="0" fontId="16" fillId="0" borderId="0" xfId="0" applyFont="1" applyAlignment="1">
      <alignment horizontal="center"/>
    </xf>
    <xf numFmtId="0" fontId="12" fillId="0" borderId="0" xfId="0" applyFont="1"/>
    <xf numFmtId="49" fontId="4" fillId="0" borderId="0" xfId="0" applyNumberFormat="1" applyFont="1"/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5" fillId="0" borderId="0" xfId="0" applyNumberFormat="1" applyFont="1"/>
    <xf numFmtId="165" fontId="0" fillId="0" borderId="0" xfId="0" applyNumberFormat="1"/>
    <xf numFmtId="165" fontId="5" fillId="0" borderId="1" xfId="0" applyNumberFormat="1" applyFont="1" applyBorder="1"/>
    <xf numFmtId="41" fontId="0" fillId="0" borderId="0" xfId="1" applyNumberFormat="1" applyFont="1" applyFill="1" applyAlignment="1">
      <alignment horizontal="right"/>
    </xf>
    <xf numFmtId="41" fontId="0" fillId="0" borderId="1" xfId="1" applyNumberFormat="1" applyFont="1" applyFill="1" applyBorder="1" applyAlignment="1">
      <alignment horizontal="right"/>
    </xf>
    <xf numFmtId="37" fontId="4" fillId="0" borderId="0" xfId="0" applyNumberFormat="1" applyFont="1"/>
    <xf numFmtId="49" fontId="0" fillId="0" borderId="0" xfId="0" applyNumberFormat="1" applyAlignment="1">
      <alignment horizontal="center"/>
    </xf>
    <xf numFmtId="49" fontId="7" fillId="0" borderId="0" xfId="0" applyNumberFormat="1" applyFont="1"/>
    <xf numFmtId="41" fontId="0" fillId="0" borderId="0" xfId="1" applyNumberFormat="1" applyFont="1" applyFill="1" applyBorder="1" applyAlignment="1">
      <alignment horizontal="right"/>
    </xf>
    <xf numFmtId="165" fontId="5" fillId="0" borderId="4" xfId="0" applyNumberFormat="1" applyFont="1" applyBorder="1"/>
    <xf numFmtId="165" fontId="5" fillId="0" borderId="3" xfId="0" applyNumberFormat="1" applyFont="1" applyBorder="1"/>
    <xf numFmtId="165" fontId="4" fillId="0" borderId="0" xfId="0" applyNumberFormat="1" applyFont="1" applyAlignment="1">
      <alignment horizontal="center"/>
    </xf>
    <xf numFmtId="37" fontId="4" fillId="0" borderId="1" xfId="0" applyNumberFormat="1" applyFont="1" applyBorder="1"/>
    <xf numFmtId="165" fontId="0" fillId="0" borderId="1" xfId="0" applyNumberFormat="1" applyBorder="1"/>
    <xf numFmtId="41" fontId="4" fillId="0" borderId="0" xfId="3" applyNumberFormat="1" applyFont="1" applyFill="1" applyBorder="1" applyAlignment="1">
      <alignment horizontal="right"/>
    </xf>
    <xf numFmtId="43" fontId="8" fillId="0" borderId="0" xfId="3" applyFont="1" applyFill="1" applyBorder="1" applyAlignment="1">
      <alignment horizontal="right"/>
    </xf>
    <xf numFmtId="41" fontId="4" fillId="0" borderId="1" xfId="3" applyNumberFormat="1" applyFont="1" applyFill="1" applyBorder="1" applyAlignment="1">
      <alignment horizontal="right"/>
    </xf>
    <xf numFmtId="43" fontId="9" fillId="0" borderId="0" xfId="3" applyFont="1" applyFill="1" applyAlignment="1">
      <alignment horizontal="right"/>
    </xf>
    <xf numFmtId="41" fontId="5" fillId="0" borderId="1" xfId="3" applyNumberFormat="1" applyFont="1" applyFill="1" applyBorder="1" applyAlignment="1">
      <alignment horizontal="right"/>
    </xf>
    <xf numFmtId="41" fontId="5" fillId="0" borderId="0" xfId="3" applyNumberFormat="1" applyFont="1" applyFill="1" applyBorder="1" applyAlignment="1">
      <alignment horizontal="right"/>
    </xf>
    <xf numFmtId="41" fontId="0" fillId="0" borderId="1" xfId="3" applyNumberFormat="1" applyFont="1" applyFill="1" applyBorder="1" applyAlignment="1">
      <alignment horizontal="right"/>
    </xf>
    <xf numFmtId="165" fontId="4" fillId="0" borderId="0" xfId="0" applyNumberFormat="1" applyFont="1" applyAlignment="1">
      <alignment horizontal="right"/>
    </xf>
    <xf numFmtId="41" fontId="5" fillId="0" borderId="4" xfId="3" applyNumberFormat="1" applyFont="1" applyFill="1" applyBorder="1" applyAlignment="1">
      <alignment horizontal="right"/>
    </xf>
    <xf numFmtId="165" fontId="8" fillId="0" borderId="0" xfId="0" applyNumberFormat="1" applyFont="1"/>
    <xf numFmtId="164" fontId="6" fillId="0" borderId="0" xfId="3" applyNumberFormat="1" applyFont="1" applyFill="1" applyAlignment="1">
      <alignment horizontal="right"/>
    </xf>
    <xf numFmtId="0" fontId="13" fillId="0" borderId="0" xfId="0" applyFont="1" applyAlignment="1">
      <alignment horizontal="center"/>
    </xf>
    <xf numFmtId="164" fontId="4" fillId="0" borderId="0" xfId="3" applyNumberFormat="1" applyFont="1" applyFill="1" applyAlignment="1"/>
    <xf numFmtId="41" fontId="0" fillId="0" borderId="0" xfId="3" applyNumberFormat="1" applyFont="1" applyFill="1" applyAlignment="1">
      <alignment horizontal="right"/>
    </xf>
    <xf numFmtId="164" fontId="4" fillId="0" borderId="1" xfId="3" applyNumberFormat="1" applyFont="1" applyFill="1" applyBorder="1" applyAlignment="1"/>
    <xf numFmtId="43" fontId="6" fillId="0" borderId="0" xfId="3" applyFont="1" applyFill="1" applyAlignment="1">
      <alignment horizontal="center"/>
    </xf>
    <xf numFmtId="164" fontId="4" fillId="0" borderId="1" xfId="3" applyNumberFormat="1" applyFont="1" applyFill="1" applyBorder="1" applyAlignment="1">
      <alignment horizontal="right"/>
    </xf>
    <xf numFmtId="164" fontId="4" fillId="0" borderId="0" xfId="3" applyNumberFormat="1" applyFont="1" applyFill="1" applyAlignment="1">
      <alignment horizontal="right"/>
    </xf>
    <xf numFmtId="164" fontId="5" fillId="0" borderId="0" xfId="3" applyNumberFormat="1" applyFont="1" applyFill="1" applyBorder="1" applyAlignment="1">
      <alignment horizontal="right"/>
    </xf>
    <xf numFmtId="41" fontId="5" fillId="0" borderId="0" xfId="1" applyNumberFormat="1" applyFont="1" applyFill="1" applyBorder="1" applyAlignment="1">
      <alignment horizontal="right"/>
    </xf>
    <xf numFmtId="164" fontId="4" fillId="0" borderId="0" xfId="3" applyNumberFormat="1" applyFont="1" applyFill="1" applyBorder="1" applyAlignment="1">
      <alignment horizontal="right"/>
    </xf>
    <xf numFmtId="41" fontId="5" fillId="0" borderId="0" xfId="1" applyNumberFormat="1" applyFont="1" applyFill="1" applyAlignment="1">
      <alignment horizontal="right"/>
    </xf>
    <xf numFmtId="41" fontId="5" fillId="0" borderId="2" xfId="3" applyNumberFormat="1" applyFont="1" applyFill="1" applyBorder="1" applyAlignment="1">
      <alignment horizontal="right"/>
    </xf>
    <xf numFmtId="164" fontId="0" fillId="0" borderId="0" xfId="3" applyNumberFormat="1" applyFont="1" applyFill="1" applyAlignment="1">
      <alignment horizontal="right"/>
    </xf>
    <xf numFmtId="164" fontId="21" fillId="0" borderId="0" xfId="0" applyNumberFormat="1" applyFont="1" applyAlignment="1">
      <alignment horizontal="right"/>
    </xf>
    <xf numFmtId="41" fontId="4" fillId="0" borderId="0" xfId="0" applyNumberFormat="1" applyFont="1"/>
    <xf numFmtId="43" fontId="8" fillId="0" borderId="0" xfId="3" applyFont="1" applyFill="1" applyAlignment="1">
      <alignment horizontal="right"/>
    </xf>
    <xf numFmtId="165" fontId="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49" fontId="0" fillId="0" borderId="1" xfId="0" applyNumberFormat="1" applyBorder="1" applyAlignment="1">
      <alignment horizontal="center"/>
    </xf>
    <xf numFmtId="43" fontId="4" fillId="0" borderId="0" xfId="3" applyFont="1" applyFill="1" applyAlignment="1">
      <alignment horizontal="right"/>
    </xf>
    <xf numFmtId="165" fontId="6" fillId="0" borderId="0" xfId="0" applyNumberFormat="1" applyFont="1" applyAlignment="1">
      <alignment horizontal="center"/>
    </xf>
    <xf numFmtId="41" fontId="6" fillId="0" borderId="0" xfId="0" applyNumberFormat="1" applyFont="1" applyAlignment="1">
      <alignment horizontal="center"/>
    </xf>
    <xf numFmtId="165" fontId="0" fillId="0" borderId="1" xfId="0" applyNumberFormat="1" applyBorder="1" applyAlignment="1">
      <alignment horizontal="right"/>
    </xf>
    <xf numFmtId="0" fontId="6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 indent="2"/>
    </xf>
    <xf numFmtId="43" fontId="4" fillId="0" borderId="0" xfId="0" applyNumberFormat="1" applyFont="1"/>
    <xf numFmtId="164" fontId="12" fillId="0" borderId="0" xfId="0" applyNumberFormat="1" applyFont="1"/>
    <xf numFmtId="43" fontId="5" fillId="0" borderId="0" xfId="0" applyNumberFormat="1" applyFont="1"/>
    <xf numFmtId="41" fontId="5" fillId="0" borderId="4" xfId="1" applyNumberFormat="1" applyFont="1" applyFill="1" applyBorder="1" applyAlignment="1">
      <alignment horizontal="right"/>
    </xf>
    <xf numFmtId="164" fontId="4" fillId="0" borderId="1" xfId="0" applyNumberFormat="1" applyFont="1" applyBorder="1"/>
    <xf numFmtId="41" fontId="5" fillId="0" borderId="1" xfId="1" applyNumberFormat="1" applyFont="1" applyFill="1" applyBorder="1" applyAlignment="1">
      <alignment horizontal="right"/>
    </xf>
    <xf numFmtId="41" fontId="5" fillId="0" borderId="3" xfId="1" applyNumberFormat="1" applyFont="1" applyFill="1" applyBorder="1" applyAlignment="1">
      <alignment horizontal="right"/>
    </xf>
    <xf numFmtId="0" fontId="5" fillId="0" borderId="0" xfId="0" applyFont="1" applyAlignment="1">
      <alignment horizontal="left" indent="2"/>
    </xf>
    <xf numFmtId="41" fontId="5" fillId="0" borderId="0" xfId="3" applyNumberFormat="1" applyFont="1" applyFill="1" applyAlignment="1">
      <alignment horizontal="right"/>
    </xf>
    <xf numFmtId="0" fontId="11" fillId="0" borderId="0" xfId="0" applyFont="1"/>
    <xf numFmtId="165" fontId="9" fillId="0" borderId="0" xfId="0" applyNumberFormat="1" applyFont="1" applyAlignment="1">
      <alignment horizontal="right"/>
    </xf>
    <xf numFmtId="41" fontId="4" fillId="0" borderId="0" xfId="3" applyNumberFormat="1" applyFont="1" applyFill="1" applyAlignment="1">
      <alignment horizontal="right"/>
    </xf>
    <xf numFmtId="43" fontId="5" fillId="0" borderId="0" xfId="3" applyFont="1" applyFill="1" applyAlignment="1">
      <alignment horizontal="right"/>
    </xf>
    <xf numFmtId="164" fontId="8" fillId="0" borderId="0" xfId="0" applyNumberFormat="1" applyFont="1" applyAlignment="1">
      <alignment horizontal="center"/>
    </xf>
    <xf numFmtId="164" fontId="0" fillId="0" borderId="0" xfId="0" applyNumberFormat="1"/>
    <xf numFmtId="164" fontId="9" fillId="0" borderId="0" xfId="0" applyNumberFormat="1" applyFont="1" applyAlignment="1">
      <alignment horizontal="center"/>
    </xf>
    <xf numFmtId="164" fontId="5" fillId="0" borderId="0" xfId="0" applyNumberFormat="1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1" fontId="5" fillId="0" borderId="2" xfId="3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left"/>
    </xf>
    <xf numFmtId="165" fontId="4" fillId="0" borderId="0" xfId="0" applyNumberFormat="1" applyFont="1"/>
    <xf numFmtId="41" fontId="4" fillId="0" borderId="0" xfId="1" applyNumberFormat="1" applyFont="1" applyFill="1" applyAlignment="1">
      <alignment horizontal="right"/>
    </xf>
    <xf numFmtId="41" fontId="5" fillId="0" borderId="0" xfId="0" applyNumberFormat="1" applyFont="1" applyAlignment="1">
      <alignment horizontal="right"/>
    </xf>
    <xf numFmtId="41" fontId="4" fillId="0" borderId="0" xfId="1" applyNumberFormat="1" applyFont="1" applyFill="1" applyBorder="1" applyAlignment="1">
      <alignment horizontal="right"/>
    </xf>
    <xf numFmtId="164" fontId="4" fillId="0" borderId="1" xfId="1" applyNumberFormat="1" applyFont="1" applyFill="1" applyBorder="1" applyAlignment="1"/>
    <xf numFmtId="164" fontId="4" fillId="0" borderId="0" xfId="1" applyNumberFormat="1" applyFont="1" applyFill="1" applyAlignment="1">
      <alignment horizontal="right"/>
    </xf>
    <xf numFmtId="164" fontId="4" fillId="0" borderId="0" xfId="1" quotePrefix="1" applyNumberFormat="1" applyFont="1" applyFill="1" applyAlignment="1">
      <alignment horizontal="right"/>
    </xf>
    <xf numFmtId="164" fontId="8" fillId="0" borderId="0" xfId="1" applyNumberFormat="1" applyFont="1" applyFill="1" applyAlignment="1"/>
    <xf numFmtId="164" fontId="0" fillId="0" borderId="1" xfId="3" applyNumberFormat="1" applyFont="1" applyFill="1" applyBorder="1" applyAlignment="1">
      <alignment horizontal="right"/>
    </xf>
    <xf numFmtId="165" fontId="9" fillId="0" borderId="3" xfId="0" applyNumberFormat="1" applyFont="1" applyBorder="1" applyAlignment="1">
      <alignment horizontal="right"/>
    </xf>
    <xf numFmtId="41" fontId="4" fillId="0" borderId="1" xfId="1" applyNumberFormat="1" applyFont="1" applyFill="1" applyBorder="1" applyAlignment="1">
      <alignment horizontal="right"/>
    </xf>
    <xf numFmtId="43" fontId="4" fillId="0" borderId="0" xfId="1" applyFont="1" applyFill="1" applyBorder="1" applyAlignment="1">
      <alignment horizontal="right"/>
    </xf>
    <xf numFmtId="164" fontId="5" fillId="0" borderId="1" xfId="1" applyNumberFormat="1" applyFont="1" applyFill="1" applyBorder="1" applyAlignment="1"/>
    <xf numFmtId="164" fontId="0" fillId="0" borderId="1" xfId="1" applyNumberFormat="1" applyFont="1" applyFill="1" applyBorder="1" applyAlignment="1"/>
    <xf numFmtId="164" fontId="5" fillId="0" borderId="3" xfId="1" applyNumberFormat="1" applyFont="1" applyFill="1" applyBorder="1" applyAlignment="1"/>
    <xf numFmtId="164" fontId="4" fillId="0" borderId="0" xfId="1" applyNumberFormat="1" applyFont="1" applyFill="1" applyBorder="1" applyAlignment="1">
      <alignment horizontal="right"/>
    </xf>
    <xf numFmtId="164" fontId="4" fillId="0" borderId="3" xfId="1" applyNumberFormat="1" applyFont="1" applyFill="1" applyBorder="1" applyAlignment="1"/>
    <xf numFmtId="165" fontId="4" fillId="0" borderId="0" xfId="1" applyNumberFormat="1" applyFont="1" applyFill="1" applyBorder="1" applyAlignment="1"/>
    <xf numFmtId="165" fontId="8" fillId="0" borderId="0" xfId="1" applyNumberFormat="1" applyFont="1" applyFill="1" applyBorder="1" applyAlignment="1"/>
    <xf numFmtId="165" fontId="0" fillId="0" borderId="0" xfId="1" applyNumberFormat="1" applyFont="1" applyFill="1" applyBorder="1" applyAlignment="1"/>
    <xf numFmtId="164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 applyBorder="1" applyAlignment="1"/>
    <xf numFmtId="0" fontId="8" fillId="0" borderId="0" xfId="0" applyFont="1"/>
    <xf numFmtId="43" fontId="9" fillId="0" borderId="0" xfId="3" applyFont="1" applyFill="1" applyBorder="1" applyAlignment="1">
      <alignment horizontal="right"/>
    </xf>
    <xf numFmtId="43" fontId="5" fillId="0" borderId="0" xfId="3" applyFont="1" applyFill="1" applyBorder="1" applyAlignment="1">
      <alignment horizontal="right"/>
    </xf>
    <xf numFmtId="41" fontId="0" fillId="0" borderId="0" xfId="3" applyNumberFormat="1" applyFont="1" applyFill="1" applyBorder="1" applyAlignment="1">
      <alignment horizontal="right"/>
    </xf>
    <xf numFmtId="49" fontId="9" fillId="0" borderId="0" xfId="0" applyNumberFormat="1" applyFont="1"/>
    <xf numFmtId="49" fontId="8" fillId="0" borderId="0" xfId="0" applyNumberFormat="1" applyFont="1"/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4" fontId="4" fillId="0" borderId="0" xfId="0" applyNumberFormat="1" applyFont="1"/>
    <xf numFmtId="37" fontId="0" fillId="0" borderId="1" xfId="0" applyNumberFormat="1" applyBorder="1"/>
    <xf numFmtId="49" fontId="4" fillId="0" borderId="0" xfId="7" applyNumberFormat="1"/>
    <xf numFmtId="49" fontId="10" fillId="0" borderId="0" xfId="0" applyNumberFormat="1" applyFont="1"/>
    <xf numFmtId="0" fontId="10" fillId="0" borderId="0" xfId="0" applyFont="1"/>
    <xf numFmtId="41" fontId="0" fillId="0" borderId="0" xfId="0" applyNumberFormat="1"/>
    <xf numFmtId="0" fontId="15" fillId="0" borderId="0" xfId="0" applyFont="1"/>
    <xf numFmtId="41" fontId="6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8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41" fontId="13" fillId="0" borderId="0" xfId="0" applyNumberFormat="1" applyFont="1" applyAlignment="1">
      <alignment horizontal="center"/>
    </xf>
    <xf numFmtId="41" fontId="9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49" fontId="14" fillId="0" borderId="0" xfId="0" applyNumberFormat="1" applyFont="1"/>
    <xf numFmtId="0" fontId="0" fillId="0" borderId="0" xfId="0" applyAlignment="1">
      <alignment horizontal="left"/>
    </xf>
    <xf numFmtId="0" fontId="14" fillId="0" borderId="0" xfId="0" applyFont="1"/>
    <xf numFmtId="0" fontId="9" fillId="0" borderId="0" xfId="0" applyFont="1"/>
    <xf numFmtId="164" fontId="8" fillId="0" borderId="0" xfId="3" applyNumberFormat="1" applyFont="1" applyFill="1" applyAlignment="1">
      <alignment horizontal="right"/>
    </xf>
    <xf numFmtId="0" fontId="6" fillId="0" borderId="0" xfId="0" applyFont="1" applyAlignment="1">
      <alignment horizontal="right"/>
    </xf>
    <xf numFmtId="164" fontId="5" fillId="0" borderId="0" xfId="1" applyNumberFormat="1" applyFont="1" applyFill="1"/>
    <xf numFmtId="41" fontId="5" fillId="0" borderId="3" xfId="3" applyNumberFormat="1" applyFont="1" applyFill="1" applyBorder="1" applyAlignment="1">
      <alignment horizontal="right"/>
    </xf>
    <xf numFmtId="164" fontId="8" fillId="0" borderId="0" xfId="3" applyNumberFormat="1" applyFont="1" applyFill="1" applyBorder="1" applyAlignment="1">
      <alignment horizontal="right"/>
    </xf>
    <xf numFmtId="164" fontId="4" fillId="0" borderId="0" xfId="1" applyNumberFormat="1" applyFont="1" applyFill="1"/>
    <xf numFmtId="164" fontId="5" fillId="0" borderId="0" xfId="1" applyNumberFormat="1" applyFont="1" applyFill="1" applyBorder="1" applyAlignment="1">
      <alignment horizontal="right"/>
    </xf>
    <xf numFmtId="165" fontId="0" fillId="0" borderId="0" xfId="1" applyNumberFormat="1" applyFont="1" applyFill="1"/>
    <xf numFmtId="41" fontId="5" fillId="0" borderId="2" xfId="1" applyNumberFormat="1" applyFont="1" applyFill="1" applyBorder="1" applyAlignment="1">
      <alignment horizontal="right"/>
    </xf>
    <xf numFmtId="41" fontId="4" fillId="0" borderId="0" xfId="1" applyNumberFormat="1" applyFont="1" applyFill="1" applyAlignment="1"/>
    <xf numFmtId="165" fontId="4" fillId="0" borderId="0" xfId="1" applyNumberFormat="1" applyFont="1" applyFill="1" applyAlignment="1">
      <alignment horizontal="right"/>
    </xf>
    <xf numFmtId="165" fontId="4" fillId="0" borderId="0" xfId="1" quotePrefix="1" applyNumberFormat="1" applyFont="1" applyFill="1" applyAlignment="1">
      <alignment horizontal="right"/>
    </xf>
    <xf numFmtId="165" fontId="4" fillId="0" borderId="0" xfId="1" applyNumberFormat="1" applyFont="1" applyFill="1" applyBorder="1" applyAlignment="1">
      <alignment horizontal="right"/>
    </xf>
    <xf numFmtId="41" fontId="8" fillId="0" borderId="0" xfId="1" applyNumberFormat="1" applyFont="1" applyFill="1" applyAlignment="1"/>
    <xf numFmtId="165" fontId="4" fillId="0" borderId="1" xfId="1" applyNumberFormat="1" applyFont="1" applyFill="1" applyBorder="1" applyAlignment="1">
      <alignment horizontal="right"/>
    </xf>
    <xf numFmtId="165" fontId="5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43" fontId="8" fillId="0" borderId="1" xfId="3" applyFont="1" applyFill="1" applyBorder="1" applyAlignment="1">
      <alignment horizontal="right"/>
    </xf>
    <xf numFmtId="164" fontId="4" fillId="0" borderId="1" xfId="1" applyNumberFormat="1" applyFont="1" applyFill="1" applyBorder="1" applyAlignment="1">
      <alignment horizontal="right"/>
    </xf>
    <xf numFmtId="49" fontId="5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167" fontId="5" fillId="0" borderId="3" xfId="3" applyNumberFormat="1" applyFont="1" applyFill="1" applyBorder="1" applyAlignment="1">
      <alignment vertical="center"/>
    </xf>
    <xf numFmtId="167" fontId="5" fillId="0" borderId="3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wrapText="1"/>
    </xf>
    <xf numFmtId="44" fontId="0" fillId="0" borderId="0" xfId="0" applyNumberFormat="1" applyAlignment="1">
      <alignment horizontal="right"/>
    </xf>
    <xf numFmtId="165" fontId="4" fillId="0" borderId="3" xfId="0" applyNumberFormat="1" applyFont="1" applyBorder="1"/>
    <xf numFmtId="49" fontId="6" fillId="0" borderId="0" xfId="0" applyNumberFormat="1" applyFont="1"/>
    <xf numFmtId="164" fontId="0" fillId="0" borderId="1" xfId="0" applyNumberFormat="1" applyBorder="1"/>
    <xf numFmtId="0" fontId="5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>
      <alignment horizontal="center"/>
    </xf>
  </cellXfs>
  <cellStyles count="12">
    <cellStyle name="Comma" xfId="1" builtinId="3"/>
    <cellStyle name="Comma 2" xfId="2" xr:uid="{00000000-0005-0000-0000-000001000000}"/>
    <cellStyle name="Comma 2 2" xfId="3" xr:uid="{00000000-0005-0000-0000-000002000000}"/>
    <cellStyle name="Comma 2 2 14" xfId="4" xr:uid="{00000000-0005-0000-0000-000003000000}"/>
    <cellStyle name="Comma 3" xfId="5" xr:uid="{00000000-0005-0000-0000-000004000000}"/>
    <cellStyle name="Comma 3 2" xfId="10" xr:uid="{599A99CB-0A3E-4004-9687-31CD49D71AF8}"/>
    <cellStyle name="Currency 2" xfId="6" xr:uid="{00000000-0005-0000-0000-000005000000}"/>
    <cellStyle name="Normal" xfId="0" builtinId="0"/>
    <cellStyle name="Normal 2" xfId="7" xr:uid="{00000000-0005-0000-0000-000007000000}"/>
    <cellStyle name="Normal 3" xfId="11" xr:uid="{0DEE1603-AD23-4737-9A4E-DB6FA4B1B02B}"/>
    <cellStyle name="Normal 5" xfId="8" xr:uid="{00000000-0005-0000-0000-000008000000}"/>
    <cellStyle name="Normal 68" xfId="9" xr:uid="{00000000-0005-0000-0000-000009000000}"/>
  </cellStyles>
  <dxfs count="0"/>
  <tableStyles count="0" defaultTableStyle="TableStyleMedium9" defaultPivotStyle="PivotStyleLight16"/>
  <colors>
    <mruColors>
      <color rgb="FF66FFFF"/>
      <color rgb="FF00FFFF"/>
      <color rgb="FF99FFCC"/>
      <color rgb="FF99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2"/>
  <sheetViews>
    <sheetView tabSelected="1" view="pageBreakPreview" zoomScale="70" zoomScaleNormal="100" zoomScaleSheetLayoutView="70" workbookViewId="0">
      <selection activeCell="D13" sqref="D13"/>
    </sheetView>
  </sheetViews>
  <sheetFormatPr defaultColWidth="9.125" defaultRowHeight="22.8" customHeight="1"/>
  <cols>
    <col min="1" max="1" width="45.75" style="23" customWidth="1"/>
    <col min="2" max="2" width="8.75" style="2" customWidth="1"/>
    <col min="3" max="3" width="1.125" style="16" customWidth="1"/>
    <col min="4" max="4" width="14.125" style="16" customWidth="1"/>
    <col min="5" max="5" width="1.125" style="16" customWidth="1"/>
    <col min="6" max="6" width="14.125" style="16" customWidth="1"/>
    <col min="7" max="7" width="1.125" style="16" customWidth="1"/>
    <col min="8" max="8" width="14.125" style="16" customWidth="1"/>
    <col min="9" max="9" width="1.125" style="16" customWidth="1"/>
    <col min="10" max="10" width="14.125" style="16" customWidth="1"/>
    <col min="11" max="16384" width="9.125" style="16"/>
  </cols>
  <sheetData>
    <row r="1" spans="1:10" ht="22.5" customHeight="1">
      <c r="A1" s="20" t="s">
        <v>0</v>
      </c>
    </row>
    <row r="2" spans="1:10" ht="22.5" customHeight="1">
      <c r="A2" s="20" t="s">
        <v>1</v>
      </c>
    </row>
    <row r="3" spans="1:10" ht="22.5" customHeight="1">
      <c r="A3" s="26"/>
      <c r="J3" s="50" t="s">
        <v>2</v>
      </c>
    </row>
    <row r="4" spans="1:10" ht="22.5" customHeight="1">
      <c r="C4" s="2"/>
      <c r="D4" s="183" t="s">
        <v>3</v>
      </c>
      <c r="E4" s="183"/>
      <c r="F4" s="183"/>
      <c r="G4" s="24"/>
      <c r="H4" s="183" t="s">
        <v>4</v>
      </c>
      <c r="I4" s="183"/>
      <c r="J4" s="183"/>
    </row>
    <row r="5" spans="1:10" ht="22.5" customHeight="1">
      <c r="C5" s="25"/>
      <c r="D5" s="130" t="s">
        <v>235</v>
      </c>
      <c r="E5" s="1"/>
      <c r="F5" s="130" t="s">
        <v>5</v>
      </c>
      <c r="G5" s="1"/>
      <c r="H5" s="130" t="s">
        <v>235</v>
      </c>
      <c r="I5" s="1"/>
      <c r="J5" s="130" t="s">
        <v>5</v>
      </c>
    </row>
    <row r="6" spans="1:10" ht="22.5" customHeight="1">
      <c r="B6" s="2" t="s">
        <v>6</v>
      </c>
      <c r="C6" s="25"/>
      <c r="D6" s="1">
        <v>2566</v>
      </c>
      <c r="E6" s="25"/>
      <c r="F6" s="1">
        <v>2565</v>
      </c>
      <c r="G6" s="1"/>
      <c r="H6" s="1">
        <v>2566</v>
      </c>
      <c r="I6" s="25"/>
      <c r="J6" s="1">
        <v>2565</v>
      </c>
    </row>
    <row r="7" spans="1:10" ht="22.5" customHeight="1">
      <c r="A7" s="20" t="s">
        <v>7</v>
      </c>
      <c r="B7" s="16"/>
      <c r="C7" s="25"/>
      <c r="D7" s="169" t="s">
        <v>8</v>
      </c>
      <c r="E7" s="25"/>
      <c r="F7" s="17"/>
      <c r="G7" s="1"/>
      <c r="H7" s="169" t="s">
        <v>8</v>
      </c>
      <c r="I7" s="25"/>
      <c r="J7" s="17"/>
    </row>
    <row r="8" spans="1:10" ht="22.5" customHeight="1">
      <c r="A8" s="20"/>
      <c r="C8" s="25"/>
      <c r="D8" s="1"/>
      <c r="E8" s="25"/>
      <c r="F8" s="1"/>
      <c r="G8" s="1"/>
      <c r="H8" s="1"/>
      <c r="I8" s="25"/>
      <c r="J8" s="1"/>
    </row>
    <row r="9" spans="1:10" ht="22.5" customHeight="1">
      <c r="A9" s="33" t="s">
        <v>9</v>
      </c>
      <c r="C9" s="101"/>
      <c r="D9" s="101"/>
      <c r="E9" s="101"/>
      <c r="F9" s="101"/>
      <c r="G9" s="101"/>
      <c r="H9" s="101"/>
      <c r="I9" s="101"/>
      <c r="J9" s="101"/>
    </row>
    <row r="10" spans="1:10" ht="22.5" customHeight="1">
      <c r="A10" s="23" t="s">
        <v>10</v>
      </c>
      <c r="C10" s="101"/>
      <c r="D10" s="101">
        <v>23795714</v>
      </c>
      <c r="E10" s="101"/>
      <c r="F10" s="101">
        <v>32949705</v>
      </c>
      <c r="G10" s="101"/>
      <c r="H10" s="7">
        <v>1380314</v>
      </c>
      <c r="I10" s="101"/>
      <c r="J10" s="7">
        <v>1902112</v>
      </c>
    </row>
    <row r="11" spans="1:10" ht="22.5" customHeight="1">
      <c r="A11" s="23" t="s">
        <v>11</v>
      </c>
      <c r="B11" s="2">
        <v>11</v>
      </c>
      <c r="C11" s="101"/>
      <c r="D11" s="101">
        <v>40730932</v>
      </c>
      <c r="E11" s="101"/>
      <c r="F11" s="101">
        <v>43220606</v>
      </c>
      <c r="G11" s="101"/>
      <c r="H11" s="7">
        <v>3692793</v>
      </c>
      <c r="I11" s="101"/>
      <c r="J11" s="7">
        <v>3162959</v>
      </c>
    </row>
    <row r="12" spans="1:10" ht="22.5" customHeight="1">
      <c r="A12" s="15" t="s">
        <v>12</v>
      </c>
      <c r="B12" s="2">
        <v>2</v>
      </c>
      <c r="C12" s="101"/>
      <c r="D12" s="104">
        <v>0</v>
      </c>
      <c r="E12" s="101"/>
      <c r="F12" s="104">
        <v>0</v>
      </c>
      <c r="G12" s="101"/>
      <c r="H12" s="7">
        <v>9866965</v>
      </c>
      <c r="I12" s="101"/>
      <c r="J12" s="7">
        <v>8020339</v>
      </c>
    </row>
    <row r="13" spans="1:10" ht="22.5" customHeight="1">
      <c r="A13" s="15" t="s">
        <v>28</v>
      </c>
      <c r="C13" s="101"/>
      <c r="D13" s="104"/>
      <c r="E13" s="101"/>
      <c r="F13" s="104"/>
      <c r="G13" s="101"/>
      <c r="H13" s="7"/>
      <c r="I13" s="101"/>
      <c r="J13" s="7"/>
    </row>
    <row r="14" spans="1:10" ht="22.5" customHeight="1">
      <c r="A14" t="s">
        <v>231</v>
      </c>
      <c r="B14" s="2" t="s">
        <v>315</v>
      </c>
      <c r="C14" s="101"/>
      <c r="D14" s="104">
        <v>0</v>
      </c>
      <c r="E14" s="101"/>
      <c r="F14" s="104">
        <v>0</v>
      </c>
      <c r="G14" s="101"/>
      <c r="H14" s="116">
        <v>390000</v>
      </c>
      <c r="I14" s="101"/>
      <c r="J14" s="104">
        <v>540000</v>
      </c>
    </row>
    <row r="15" spans="1:10" ht="22.5" customHeight="1">
      <c r="A15" s="177" t="s">
        <v>13</v>
      </c>
      <c r="C15" s="101"/>
      <c r="D15" s="101">
        <v>81597056</v>
      </c>
      <c r="E15" s="101"/>
      <c r="F15" s="101">
        <v>83080346</v>
      </c>
      <c r="G15" s="101"/>
      <c r="H15" s="7">
        <v>3353762</v>
      </c>
      <c r="I15" s="101"/>
      <c r="J15" s="7">
        <v>2861340</v>
      </c>
    </row>
    <row r="16" spans="1:10" ht="22.5" customHeight="1">
      <c r="A16" s="150" t="s">
        <v>14</v>
      </c>
      <c r="C16" s="101"/>
      <c r="D16" s="101">
        <v>58118073</v>
      </c>
      <c r="E16" s="101"/>
      <c r="F16" s="101">
        <v>54538803</v>
      </c>
      <c r="G16" s="101"/>
      <c r="H16" s="7">
        <v>891560</v>
      </c>
      <c r="I16" s="101"/>
      <c r="J16" s="7">
        <v>925579</v>
      </c>
    </row>
    <row r="17" spans="1:10" ht="22.5" customHeight="1">
      <c r="A17" s="150" t="s">
        <v>15</v>
      </c>
      <c r="B17" s="2">
        <v>11</v>
      </c>
      <c r="C17" s="101"/>
      <c r="D17" s="101">
        <v>1799956</v>
      </c>
      <c r="E17" s="101"/>
      <c r="F17" s="101">
        <v>3265334</v>
      </c>
      <c r="G17" s="101"/>
      <c r="H17" s="104">
        <v>27067</v>
      </c>
      <c r="I17" s="101"/>
      <c r="J17" s="104">
        <v>68574</v>
      </c>
    </row>
    <row r="18" spans="1:10" ht="22.5" customHeight="1">
      <c r="A18" s="150" t="s">
        <v>266</v>
      </c>
      <c r="C18" s="101"/>
      <c r="D18" s="101">
        <v>167891</v>
      </c>
      <c r="E18" s="101"/>
      <c r="F18" s="101">
        <v>258252</v>
      </c>
      <c r="G18" s="101"/>
      <c r="H18" s="34">
        <v>0</v>
      </c>
      <c r="I18" s="101"/>
      <c r="J18" s="34">
        <v>0</v>
      </c>
    </row>
    <row r="19" spans="1:10" ht="22.5" customHeight="1">
      <c r="A19" s="177" t="s">
        <v>16</v>
      </c>
      <c r="C19" s="101"/>
      <c r="D19" s="101">
        <v>2875070</v>
      </c>
      <c r="E19" s="101"/>
      <c r="F19" s="101">
        <v>5237348</v>
      </c>
      <c r="G19" s="101"/>
      <c r="H19" s="104">
        <v>0</v>
      </c>
      <c r="I19" s="101"/>
      <c r="J19" s="104">
        <v>0</v>
      </c>
    </row>
    <row r="20" spans="1:10" ht="22.5" customHeight="1">
      <c r="A20" s="177" t="s">
        <v>17</v>
      </c>
      <c r="C20" s="101"/>
      <c r="D20" s="101">
        <v>2952801</v>
      </c>
      <c r="E20" s="101"/>
      <c r="F20" s="101">
        <v>2562640</v>
      </c>
      <c r="G20" s="101"/>
      <c r="H20" s="162">
        <v>172677</v>
      </c>
      <c r="I20" s="101"/>
      <c r="J20" s="7">
        <v>213736</v>
      </c>
    </row>
    <row r="21" spans="1:10" ht="22.5" customHeight="1">
      <c r="A21" s="150" t="s">
        <v>18</v>
      </c>
      <c r="B21" s="2">
        <v>2</v>
      </c>
      <c r="C21" s="101"/>
      <c r="D21" s="101">
        <v>211343</v>
      </c>
      <c r="E21" s="101"/>
      <c r="F21" s="101">
        <v>156580</v>
      </c>
      <c r="G21" s="101"/>
      <c r="H21" s="104">
        <v>0</v>
      </c>
      <c r="I21" s="101"/>
      <c r="J21" s="104">
        <v>0</v>
      </c>
    </row>
    <row r="22" spans="1:10" ht="22.5" customHeight="1">
      <c r="A22" s="177" t="s">
        <v>19</v>
      </c>
      <c r="C22" s="101"/>
      <c r="D22" s="129">
        <v>8040921</v>
      </c>
      <c r="E22" s="101"/>
      <c r="F22" s="129">
        <v>7918382</v>
      </c>
      <c r="G22" s="101"/>
      <c r="H22" s="29">
        <v>249775</v>
      </c>
      <c r="I22" s="101"/>
      <c r="J22" s="14">
        <v>48512</v>
      </c>
    </row>
    <row r="23" spans="1:10" ht="22.5" customHeight="1">
      <c r="A23" s="150" t="s">
        <v>226</v>
      </c>
      <c r="C23" s="101"/>
      <c r="D23" s="47"/>
      <c r="E23" s="101"/>
      <c r="F23" s="47"/>
      <c r="G23" s="101"/>
      <c r="H23" s="29"/>
      <c r="I23" s="101"/>
      <c r="J23" s="14"/>
    </row>
    <row r="24" spans="1:10" ht="22.5" customHeight="1">
      <c r="A24" s="150" t="s">
        <v>20</v>
      </c>
      <c r="C24" s="101"/>
      <c r="D24" s="111">
        <v>20224</v>
      </c>
      <c r="E24" s="112"/>
      <c r="F24" s="111">
        <v>31130</v>
      </c>
      <c r="G24" s="101"/>
      <c r="H24" s="111">
        <v>0</v>
      </c>
      <c r="I24" s="101"/>
      <c r="J24" s="111">
        <v>0</v>
      </c>
    </row>
    <row r="25" spans="1:10" s="3" customFormat="1" ht="22.5" customHeight="1">
      <c r="A25" s="26" t="s">
        <v>21</v>
      </c>
      <c r="B25" s="9"/>
      <c r="C25" s="12"/>
      <c r="D25" s="113">
        <f>SUM(D10:D24)</f>
        <v>220309981</v>
      </c>
      <c r="E25" s="12"/>
      <c r="F25" s="113">
        <f>SUM(F10:F24)</f>
        <v>233219126</v>
      </c>
      <c r="G25" s="12"/>
      <c r="H25" s="113">
        <f>SUM(H10:H24)</f>
        <v>20024913</v>
      </c>
      <c r="I25" s="12"/>
      <c r="J25" s="113">
        <f>SUM(J10:J24)</f>
        <v>17743151</v>
      </c>
    </row>
    <row r="26" spans="1:10" s="3" customFormat="1" ht="22.5" customHeight="1">
      <c r="A26" s="26"/>
      <c r="B26" s="9"/>
      <c r="C26" s="12"/>
      <c r="D26" s="12"/>
      <c r="E26" s="12"/>
      <c r="F26" s="12"/>
      <c r="G26" s="12"/>
      <c r="H26" s="12"/>
      <c r="I26" s="12"/>
      <c r="J26" s="12"/>
    </row>
    <row r="27" spans="1:10" ht="22.5" customHeight="1">
      <c r="A27" s="20" t="s">
        <v>0</v>
      </c>
    </row>
    <row r="28" spans="1:10" ht="22.5" customHeight="1">
      <c r="A28" s="20" t="s">
        <v>1</v>
      </c>
    </row>
    <row r="29" spans="1:10" ht="22.5" customHeight="1">
      <c r="A29" s="26"/>
      <c r="J29" s="50" t="s">
        <v>2</v>
      </c>
    </row>
    <row r="30" spans="1:10" ht="22.5" customHeight="1">
      <c r="C30" s="2"/>
      <c r="D30" s="183" t="s">
        <v>3</v>
      </c>
      <c r="E30" s="183"/>
      <c r="F30" s="183"/>
      <c r="G30" s="24"/>
      <c r="H30" s="183" t="s">
        <v>4</v>
      </c>
      <c r="I30" s="183"/>
      <c r="J30" s="183"/>
    </row>
    <row r="31" spans="1:10" ht="22.5" customHeight="1">
      <c r="A31" s="16"/>
      <c r="B31" s="16"/>
      <c r="C31" s="25"/>
      <c r="D31" s="130" t="s">
        <v>235</v>
      </c>
      <c r="E31" s="1"/>
      <c r="F31" s="130" t="s">
        <v>5</v>
      </c>
      <c r="G31" s="1"/>
      <c r="H31" s="130" t="s">
        <v>235</v>
      </c>
      <c r="I31" s="1"/>
      <c r="J31" s="130" t="s">
        <v>5</v>
      </c>
    </row>
    <row r="32" spans="1:10" ht="22.5" customHeight="1">
      <c r="B32" s="2" t="s">
        <v>6</v>
      </c>
      <c r="C32" s="25"/>
      <c r="D32" s="1">
        <v>2566</v>
      </c>
      <c r="E32" s="25"/>
      <c r="F32" s="1">
        <v>2565</v>
      </c>
      <c r="G32" s="1"/>
      <c r="H32" s="1">
        <v>2566</v>
      </c>
      <c r="I32" s="25"/>
      <c r="J32" s="1">
        <v>2565</v>
      </c>
    </row>
    <row r="33" spans="1:10" ht="22.5" customHeight="1">
      <c r="A33" s="20" t="s">
        <v>22</v>
      </c>
      <c r="B33" s="16"/>
      <c r="C33" s="25"/>
      <c r="D33" s="169" t="s">
        <v>8</v>
      </c>
      <c r="E33" s="25"/>
      <c r="F33" s="17"/>
      <c r="G33" s="1"/>
      <c r="H33" s="169" t="s">
        <v>8</v>
      </c>
      <c r="I33" s="25"/>
      <c r="J33" s="17"/>
    </row>
    <row r="34" spans="1:10" ht="22.5" customHeight="1">
      <c r="A34" s="20"/>
      <c r="C34" s="25"/>
      <c r="D34" s="1"/>
      <c r="E34" s="25"/>
      <c r="F34" s="1"/>
      <c r="G34" s="1"/>
      <c r="H34" s="1"/>
      <c r="I34" s="25"/>
      <c r="J34" s="1"/>
    </row>
    <row r="35" spans="1:10" ht="22.5" customHeight="1">
      <c r="A35" s="33" t="s">
        <v>23</v>
      </c>
      <c r="C35" s="101"/>
      <c r="D35" s="101"/>
      <c r="E35" s="101"/>
      <c r="F35" s="101"/>
      <c r="G35" s="101"/>
      <c r="H35" s="101"/>
      <c r="I35" s="101"/>
      <c r="J35" s="101"/>
    </row>
    <row r="36" spans="1:10" ht="22.5" customHeight="1">
      <c r="A36" s="15" t="s">
        <v>24</v>
      </c>
      <c r="B36" s="2">
        <v>11</v>
      </c>
      <c r="C36" s="101"/>
      <c r="D36" s="14">
        <v>15863790</v>
      </c>
      <c r="E36" s="101"/>
      <c r="F36" s="14">
        <v>16590363</v>
      </c>
      <c r="G36" s="101"/>
      <c r="H36" s="101">
        <v>959200</v>
      </c>
      <c r="I36" s="101"/>
      <c r="J36" s="101">
        <v>919200</v>
      </c>
    </row>
    <row r="37" spans="1:10" ht="22.5" customHeight="1">
      <c r="A37" s="15" t="s">
        <v>25</v>
      </c>
      <c r="B37" s="2">
        <v>3</v>
      </c>
      <c r="C37" s="101"/>
      <c r="D37" s="104">
        <v>0</v>
      </c>
      <c r="E37" s="101"/>
      <c r="F37" s="104">
        <v>0</v>
      </c>
      <c r="G37" s="101"/>
      <c r="H37" s="47">
        <v>243248228</v>
      </c>
      <c r="I37" s="101"/>
      <c r="J37" s="47">
        <v>241229221</v>
      </c>
    </row>
    <row r="38" spans="1:10" ht="22.5" customHeight="1">
      <c r="A38" s="178" t="s">
        <v>26</v>
      </c>
      <c r="B38" s="2">
        <v>4</v>
      </c>
      <c r="C38" s="101"/>
      <c r="D38" s="14">
        <v>231963273</v>
      </c>
      <c r="E38" s="101"/>
      <c r="F38" s="14">
        <v>235340728</v>
      </c>
      <c r="G38" s="101"/>
      <c r="H38" s="101">
        <v>160125</v>
      </c>
      <c r="I38" s="101"/>
      <c r="J38" s="101">
        <v>160125</v>
      </c>
    </row>
    <row r="39" spans="1:10" ht="22.5" customHeight="1">
      <c r="A39" s="15" t="s">
        <v>27</v>
      </c>
      <c r="B39" s="2">
        <v>4</v>
      </c>
      <c r="C39" s="101"/>
      <c r="D39" s="14">
        <v>19168213</v>
      </c>
      <c r="E39" s="101"/>
      <c r="F39" s="14">
        <v>20123698</v>
      </c>
      <c r="G39" s="101"/>
      <c r="H39" s="163">
        <v>4360381</v>
      </c>
      <c r="I39" s="101"/>
      <c r="J39" s="106">
        <v>4360381</v>
      </c>
    </row>
    <row r="40" spans="1:10" ht="22.5" customHeight="1">
      <c r="A40" s="15" t="s">
        <v>28</v>
      </c>
      <c r="B40" s="2" t="s">
        <v>315</v>
      </c>
      <c r="C40" s="101"/>
      <c r="D40" s="104">
        <v>0</v>
      </c>
      <c r="E40" s="101"/>
      <c r="F40" s="104">
        <v>0</v>
      </c>
      <c r="G40" s="101"/>
      <c r="H40" s="104">
        <v>0</v>
      </c>
      <c r="I40" s="101"/>
      <c r="J40" s="101">
        <v>3218000</v>
      </c>
    </row>
    <row r="41" spans="1:10" ht="22.5" customHeight="1">
      <c r="A41" s="15" t="s">
        <v>29</v>
      </c>
      <c r="C41" s="101"/>
      <c r="D41" s="7">
        <v>7951164</v>
      </c>
      <c r="E41" s="101"/>
      <c r="F41" s="7">
        <v>7934300</v>
      </c>
      <c r="G41" s="101"/>
      <c r="H41" s="164">
        <v>2677130</v>
      </c>
      <c r="I41" s="101"/>
      <c r="J41" s="107">
        <v>2677130</v>
      </c>
    </row>
    <row r="42" spans="1:10" ht="22.5" customHeight="1">
      <c r="A42" s="15" t="s">
        <v>30</v>
      </c>
      <c r="B42" s="2">
        <v>5</v>
      </c>
      <c r="C42" s="47"/>
      <c r="D42" s="7">
        <v>273180646</v>
      </c>
      <c r="E42" s="47"/>
      <c r="F42" s="7">
        <v>276663734</v>
      </c>
      <c r="G42" s="47"/>
      <c r="H42" s="101">
        <v>20563226</v>
      </c>
      <c r="I42" s="47"/>
      <c r="J42" s="101">
        <v>20761904</v>
      </c>
    </row>
    <row r="43" spans="1:10" ht="22.5" customHeight="1">
      <c r="A43" s="15" t="s">
        <v>31</v>
      </c>
      <c r="C43" s="101"/>
      <c r="D43" s="7">
        <v>34035552</v>
      </c>
      <c r="E43" s="101"/>
      <c r="F43" s="7">
        <v>35881634</v>
      </c>
      <c r="G43" s="101"/>
      <c r="H43" s="165">
        <v>582756</v>
      </c>
      <c r="I43" s="101"/>
      <c r="J43" s="104">
        <v>608996</v>
      </c>
    </row>
    <row r="44" spans="1:10" ht="22.5" customHeight="1">
      <c r="A44" s="15" t="s">
        <v>32</v>
      </c>
      <c r="C44" s="47"/>
      <c r="D44" s="7">
        <v>61804147</v>
      </c>
      <c r="E44" s="47"/>
      <c r="F44" s="7">
        <v>62766519</v>
      </c>
      <c r="G44" s="47"/>
      <c r="H44" s="104">
        <v>0</v>
      </c>
      <c r="I44" s="101"/>
      <c r="J44" s="104">
        <v>0</v>
      </c>
    </row>
    <row r="45" spans="1:10" ht="22.5" customHeight="1">
      <c r="A45" s="15" t="s">
        <v>33</v>
      </c>
      <c r="C45" s="101"/>
      <c r="D45" s="7">
        <v>13451102</v>
      </c>
      <c r="E45" s="101"/>
      <c r="F45" s="7">
        <v>13457689</v>
      </c>
      <c r="G45" s="101"/>
      <c r="H45" s="164">
        <v>46111</v>
      </c>
      <c r="I45" s="101"/>
      <c r="J45" s="107">
        <v>45810</v>
      </c>
    </row>
    <row r="46" spans="1:10" ht="22.5" customHeight="1">
      <c r="A46" s="150" t="s">
        <v>34</v>
      </c>
      <c r="C46" s="47"/>
      <c r="D46" s="7">
        <v>12591182</v>
      </c>
      <c r="E46" s="47"/>
      <c r="F46" s="7">
        <v>12236149</v>
      </c>
      <c r="G46" s="47"/>
      <c r="H46" s="104">
        <v>0</v>
      </c>
      <c r="I46" s="101"/>
      <c r="J46" s="104">
        <v>0</v>
      </c>
    </row>
    <row r="47" spans="1:10" ht="22.5" customHeight="1">
      <c r="A47" s="23" t="s">
        <v>35</v>
      </c>
      <c r="C47" s="101"/>
      <c r="D47" s="7">
        <v>5207235</v>
      </c>
      <c r="E47" s="101"/>
      <c r="F47" s="7">
        <v>4582032</v>
      </c>
      <c r="G47" s="101"/>
      <c r="H47" s="104">
        <v>21372</v>
      </c>
      <c r="I47" s="101"/>
      <c r="J47" s="104">
        <v>0</v>
      </c>
    </row>
    <row r="48" spans="1:10" ht="22.5" customHeight="1">
      <c r="A48" s="150" t="s">
        <v>232</v>
      </c>
      <c r="B48" s="2">
        <v>11</v>
      </c>
      <c r="C48" s="7"/>
      <c r="D48" s="104">
        <v>3762133</v>
      </c>
      <c r="E48" s="7"/>
      <c r="F48" s="104">
        <v>3724461</v>
      </c>
      <c r="G48" s="7"/>
      <c r="H48" s="165">
        <v>250413</v>
      </c>
      <c r="I48" s="101"/>
      <c r="J48" s="104">
        <v>254000</v>
      </c>
    </row>
    <row r="49" spans="1:10" ht="22.5" customHeight="1">
      <c r="A49" s="23" t="s">
        <v>36</v>
      </c>
      <c r="C49" s="101"/>
      <c r="D49" s="114">
        <v>4558397</v>
      </c>
      <c r="E49" s="101"/>
      <c r="F49" s="114">
        <v>4466747</v>
      </c>
      <c r="G49" s="101"/>
      <c r="H49" s="10">
        <v>38877</v>
      </c>
      <c r="I49" s="101"/>
      <c r="J49" s="10">
        <v>382213</v>
      </c>
    </row>
    <row r="50" spans="1:10" s="3" customFormat="1" ht="22.5" customHeight="1">
      <c r="A50" s="26" t="s">
        <v>37</v>
      </c>
      <c r="B50" s="9"/>
      <c r="C50" s="12"/>
      <c r="D50" s="113">
        <f>SUM(D36:D49)</f>
        <v>683536834</v>
      </c>
      <c r="E50" s="12"/>
      <c r="F50" s="113">
        <f>SUM(F36:F49)</f>
        <v>693768054</v>
      </c>
      <c r="G50" s="12"/>
      <c r="H50" s="113">
        <f>SUM(H36:H49)</f>
        <v>272907819</v>
      </c>
      <c r="I50" s="12"/>
      <c r="J50" s="113">
        <f>SUM(J36:J49)</f>
        <v>274616980</v>
      </c>
    </row>
    <row r="51" spans="1:10" s="3" customFormat="1" ht="22.5" customHeight="1">
      <c r="A51" s="26"/>
      <c r="B51" s="9"/>
      <c r="C51" s="12"/>
      <c r="D51" s="12"/>
      <c r="E51" s="12"/>
      <c r="F51" s="12"/>
      <c r="G51" s="12"/>
      <c r="H51" s="12"/>
      <c r="I51" s="12"/>
      <c r="J51" s="12"/>
    </row>
    <row r="52" spans="1:10" s="3" customFormat="1" ht="22.5" customHeight="1" thickBot="1">
      <c r="A52" s="26" t="s">
        <v>38</v>
      </c>
      <c r="B52" s="9"/>
      <c r="C52" s="12"/>
      <c r="D52" s="115">
        <f>+D25+D50</f>
        <v>903846815</v>
      </c>
      <c r="E52" s="12"/>
      <c r="F52" s="115">
        <f>+F25+F50</f>
        <v>926987180</v>
      </c>
      <c r="G52" s="12"/>
      <c r="H52" s="115">
        <f>+H25+H50</f>
        <v>292932732</v>
      </c>
      <c r="I52" s="122"/>
      <c r="J52" s="115">
        <f>+J25+J50</f>
        <v>292360131</v>
      </c>
    </row>
    <row r="53" spans="1:10" s="3" customFormat="1" ht="22.5" customHeight="1" thickTop="1">
      <c r="A53" s="26"/>
      <c r="B53" s="9"/>
      <c r="C53" s="12"/>
      <c r="D53" s="12"/>
      <c r="E53" s="12"/>
      <c r="F53" s="12"/>
      <c r="G53" s="12"/>
      <c r="H53" s="12"/>
      <c r="I53" s="12"/>
      <c r="J53" s="12"/>
    </row>
    <row r="54" spans="1:10" ht="22.5" customHeight="1">
      <c r="A54" s="20" t="s">
        <v>0</v>
      </c>
    </row>
    <row r="55" spans="1:10" ht="22.5" customHeight="1">
      <c r="A55" s="20" t="s">
        <v>1</v>
      </c>
    </row>
    <row r="56" spans="1:10" ht="22.5" customHeight="1">
      <c r="A56" s="26"/>
      <c r="J56" s="50" t="s">
        <v>2</v>
      </c>
    </row>
    <row r="57" spans="1:10" ht="22.5" customHeight="1">
      <c r="C57" s="2"/>
      <c r="D57" s="183" t="s">
        <v>3</v>
      </c>
      <c r="E57" s="183"/>
      <c r="F57" s="183"/>
      <c r="G57" s="24"/>
      <c r="H57" s="183" t="s">
        <v>4</v>
      </c>
      <c r="I57" s="183"/>
      <c r="J57" s="183"/>
    </row>
    <row r="58" spans="1:10" ht="22.5" customHeight="1">
      <c r="A58" s="16"/>
      <c r="B58" s="16"/>
      <c r="C58" s="25"/>
      <c r="D58" s="130" t="s">
        <v>235</v>
      </c>
      <c r="E58" s="1"/>
      <c r="F58" s="130" t="s">
        <v>5</v>
      </c>
      <c r="G58" s="1"/>
      <c r="H58" s="130" t="s">
        <v>235</v>
      </c>
      <c r="I58" s="1"/>
      <c r="J58" s="130" t="s">
        <v>5</v>
      </c>
    </row>
    <row r="59" spans="1:10" ht="22.5" customHeight="1">
      <c r="B59" s="2" t="s">
        <v>6</v>
      </c>
      <c r="C59" s="25"/>
      <c r="D59" s="1">
        <v>2566</v>
      </c>
      <c r="E59" s="25"/>
      <c r="F59" s="1">
        <v>2565</v>
      </c>
      <c r="G59" s="1"/>
      <c r="H59" s="1">
        <v>2566</v>
      </c>
      <c r="I59" s="25"/>
      <c r="J59" s="1">
        <v>2565</v>
      </c>
    </row>
    <row r="60" spans="1:10" ht="22.5" customHeight="1">
      <c r="A60" s="20" t="s">
        <v>39</v>
      </c>
      <c r="B60" s="16"/>
      <c r="C60" s="25"/>
      <c r="D60" s="169" t="s">
        <v>8</v>
      </c>
      <c r="E60" s="25"/>
      <c r="F60" s="17"/>
      <c r="G60" s="1"/>
      <c r="H60" s="169" t="s">
        <v>8</v>
      </c>
      <c r="I60" s="25"/>
      <c r="J60" s="17"/>
    </row>
    <row r="61" spans="1:10" ht="22.5" customHeight="1">
      <c r="D61" s="130"/>
      <c r="F61" s="130"/>
      <c r="G61" s="1"/>
      <c r="H61" s="130"/>
      <c r="J61" s="130"/>
    </row>
    <row r="62" spans="1:10" ht="22.5" customHeight="1">
      <c r="A62" s="33" t="s">
        <v>40</v>
      </c>
      <c r="C62" s="101"/>
      <c r="D62" s="101"/>
      <c r="E62" s="101"/>
      <c r="F62" s="101"/>
      <c r="G62" s="101"/>
      <c r="H62" s="101"/>
      <c r="I62" s="101"/>
      <c r="J62" s="101"/>
    </row>
    <row r="63" spans="1:10" ht="22.5" customHeight="1">
      <c r="A63" s="23" t="s">
        <v>41</v>
      </c>
      <c r="C63" s="31"/>
      <c r="D63" s="31"/>
      <c r="E63" s="31"/>
      <c r="F63" s="31"/>
      <c r="G63" s="31"/>
      <c r="H63" s="31"/>
      <c r="I63" s="31"/>
      <c r="J63" s="31"/>
    </row>
    <row r="64" spans="1:10" ht="22.5" customHeight="1">
      <c r="A64" s="15" t="s">
        <v>42</v>
      </c>
      <c r="C64" s="101"/>
      <c r="D64" s="108">
        <v>93172403</v>
      </c>
      <c r="E64" s="101"/>
      <c r="F64" s="108">
        <v>94753369</v>
      </c>
      <c r="G64" s="101"/>
      <c r="H64" s="104">
        <v>0</v>
      </c>
      <c r="I64" s="101"/>
      <c r="J64" s="104">
        <v>0</v>
      </c>
    </row>
    <row r="65" spans="1:10" ht="22.5" customHeight="1">
      <c r="A65" s="15" t="s">
        <v>43</v>
      </c>
      <c r="C65" s="101"/>
      <c r="D65" s="108">
        <v>45192025</v>
      </c>
      <c r="E65" s="101"/>
      <c r="F65" s="108">
        <v>20686554</v>
      </c>
      <c r="G65" s="101"/>
      <c r="H65" s="166">
        <v>15153143</v>
      </c>
      <c r="I65" s="101"/>
      <c r="J65" s="108">
        <v>3544677</v>
      </c>
    </row>
    <row r="66" spans="1:10" ht="22.5" customHeight="1">
      <c r="A66" s="23" t="s">
        <v>44</v>
      </c>
      <c r="C66" s="101"/>
      <c r="D66" s="7">
        <v>40130417</v>
      </c>
      <c r="E66" s="101"/>
      <c r="F66" s="7">
        <v>50963728</v>
      </c>
      <c r="G66" s="101"/>
      <c r="H66" s="65">
        <v>1087762</v>
      </c>
      <c r="I66" s="101"/>
      <c r="J66" s="101">
        <v>1388629</v>
      </c>
    </row>
    <row r="67" spans="1:10" ht="22.5" customHeight="1">
      <c r="A67" s="23" t="s">
        <v>45</v>
      </c>
      <c r="C67" s="101"/>
      <c r="D67" s="106">
        <v>13716635</v>
      </c>
      <c r="E67" s="101"/>
      <c r="F67" s="106">
        <v>13067579</v>
      </c>
      <c r="G67" s="101"/>
      <c r="H67" s="65">
        <v>553296</v>
      </c>
      <c r="I67" s="101"/>
      <c r="J67" s="101">
        <v>155063</v>
      </c>
    </row>
    <row r="68" spans="1:10" ht="22.5" customHeight="1">
      <c r="A68" s="15" t="s">
        <v>46</v>
      </c>
      <c r="C68" s="101"/>
      <c r="E68" s="101"/>
      <c r="G68" s="101"/>
      <c r="H68" s="102"/>
      <c r="I68" s="101"/>
      <c r="J68" s="102"/>
    </row>
    <row r="69" spans="1:10" ht="22.5" customHeight="1">
      <c r="A69" s="15" t="s">
        <v>334</v>
      </c>
      <c r="B69" s="2">
        <v>11</v>
      </c>
      <c r="C69" s="101"/>
      <c r="D69" s="7">
        <v>60435791</v>
      </c>
      <c r="E69" s="101"/>
      <c r="F69" s="7">
        <v>66117103</v>
      </c>
      <c r="G69" s="101"/>
      <c r="H69" s="102">
        <v>17516428</v>
      </c>
      <c r="I69" s="101"/>
      <c r="J69" s="102">
        <v>11104839</v>
      </c>
    </row>
    <row r="70" spans="1:10" ht="22.5" customHeight="1">
      <c r="A70" s="15" t="s">
        <v>335</v>
      </c>
      <c r="C70" s="101"/>
      <c r="E70" s="101"/>
      <c r="G70" s="101"/>
      <c r="H70" s="102"/>
      <c r="I70" s="101"/>
      <c r="J70" s="102"/>
    </row>
    <row r="71" spans="1:10" ht="22.5" customHeight="1">
      <c r="A71" s="15" t="s">
        <v>47</v>
      </c>
      <c r="C71" s="101"/>
      <c r="D71" s="7">
        <v>5158578</v>
      </c>
      <c r="E71" s="101"/>
      <c r="F71" s="7">
        <v>4921366</v>
      </c>
      <c r="G71" s="101"/>
      <c r="H71" s="163">
        <v>189051</v>
      </c>
      <c r="I71" s="101"/>
      <c r="J71" s="102">
        <v>182270</v>
      </c>
    </row>
    <row r="72" spans="1:10" ht="22.5" customHeight="1">
      <c r="A72" s="15" t="s">
        <v>48</v>
      </c>
      <c r="B72" s="2">
        <v>2</v>
      </c>
      <c r="C72" s="101"/>
      <c r="D72" s="104">
        <v>1883257</v>
      </c>
      <c r="E72" s="101"/>
      <c r="F72" s="104">
        <v>1994216</v>
      </c>
      <c r="G72" s="101"/>
      <c r="H72" s="104">
        <v>13620000</v>
      </c>
      <c r="I72" s="101"/>
      <c r="J72" s="104">
        <v>11170000</v>
      </c>
    </row>
    <row r="73" spans="1:10" ht="22.5" customHeight="1">
      <c r="A73" s="15" t="s">
        <v>49</v>
      </c>
      <c r="C73" s="101"/>
      <c r="D73" s="7">
        <v>1635806</v>
      </c>
      <c r="E73" s="101"/>
      <c r="F73" s="7">
        <v>2310631</v>
      </c>
      <c r="G73" s="101"/>
      <c r="H73" s="104">
        <v>0</v>
      </c>
      <c r="I73" s="101"/>
      <c r="J73" s="104">
        <v>0</v>
      </c>
    </row>
    <row r="74" spans="1:10" ht="22.5" customHeight="1">
      <c r="A74" s="15" t="s">
        <v>50</v>
      </c>
      <c r="B74" s="2">
        <v>11</v>
      </c>
      <c r="C74" s="101"/>
      <c r="D74" s="7">
        <v>630913</v>
      </c>
      <c r="E74" s="101"/>
      <c r="F74" s="7">
        <v>152392</v>
      </c>
      <c r="G74" s="101"/>
      <c r="H74" s="165">
        <v>32308</v>
      </c>
      <c r="I74" s="101"/>
      <c r="J74" s="104">
        <v>713</v>
      </c>
    </row>
    <row r="75" spans="1:10" ht="22.5" customHeight="1">
      <c r="A75" s="23" t="s">
        <v>51</v>
      </c>
      <c r="C75" s="101"/>
      <c r="D75" s="105">
        <v>11160563</v>
      </c>
      <c r="E75" s="101"/>
      <c r="F75" s="105">
        <v>12010726</v>
      </c>
      <c r="G75" s="101"/>
      <c r="H75" s="167">
        <v>1535724</v>
      </c>
      <c r="I75" s="101"/>
      <c r="J75" s="111">
        <v>1723384</v>
      </c>
    </row>
    <row r="76" spans="1:10" s="3" customFormat="1" ht="22.5" customHeight="1">
      <c r="A76" s="26" t="s">
        <v>52</v>
      </c>
      <c r="B76" s="9"/>
      <c r="C76" s="12"/>
      <c r="D76" s="113">
        <f>SUM(D64:D75)</f>
        <v>273116388</v>
      </c>
      <c r="E76" s="12"/>
      <c r="F76" s="113">
        <f>SUM(F64:F75)</f>
        <v>266977664</v>
      </c>
      <c r="G76" s="12"/>
      <c r="H76" s="113">
        <f>SUM(H64:H75)</f>
        <v>49687712</v>
      </c>
      <c r="I76" s="12"/>
      <c r="J76" s="113">
        <f>SUM(J64:J75)</f>
        <v>29269575</v>
      </c>
    </row>
    <row r="77" spans="1:10" ht="22.5" customHeight="1">
      <c r="C77" s="101"/>
      <c r="D77" s="101"/>
      <c r="E77" s="101"/>
      <c r="F77" s="101"/>
      <c r="G77" s="101"/>
      <c r="H77" s="101"/>
      <c r="I77" s="101"/>
      <c r="J77" s="101"/>
    </row>
    <row r="78" spans="1:10" ht="22.5" customHeight="1">
      <c r="A78" s="33" t="s">
        <v>53</v>
      </c>
      <c r="C78" s="101"/>
      <c r="D78" s="101"/>
      <c r="E78" s="101"/>
      <c r="F78" s="101"/>
      <c r="G78" s="101"/>
      <c r="H78" s="101"/>
      <c r="I78" s="101"/>
      <c r="J78" s="101"/>
    </row>
    <row r="79" spans="1:10" ht="22.5" customHeight="1">
      <c r="A79" s="23" t="s">
        <v>54</v>
      </c>
      <c r="B79" s="2" t="s">
        <v>316</v>
      </c>
      <c r="C79" s="101"/>
      <c r="D79" s="101">
        <v>291438878</v>
      </c>
      <c r="E79" s="101"/>
      <c r="F79" s="101">
        <v>301499301</v>
      </c>
      <c r="G79" s="101"/>
      <c r="H79" s="14">
        <v>99438367</v>
      </c>
      <c r="I79" s="101"/>
      <c r="J79" s="14">
        <v>114499296</v>
      </c>
    </row>
    <row r="80" spans="1:10" ht="22.5" customHeight="1">
      <c r="A80" s="15" t="s">
        <v>55</v>
      </c>
      <c r="C80" s="101"/>
      <c r="D80" s="101">
        <v>28821591</v>
      </c>
      <c r="E80" s="101"/>
      <c r="F80" s="101">
        <v>30581291</v>
      </c>
      <c r="G80" s="101"/>
      <c r="H80" s="14">
        <v>379233</v>
      </c>
      <c r="I80" s="101"/>
      <c r="J80" s="14">
        <v>427740</v>
      </c>
    </row>
    <row r="81" spans="1:10" ht="22.5" customHeight="1">
      <c r="A81" s="23" t="s">
        <v>56</v>
      </c>
      <c r="C81" s="101"/>
      <c r="D81" s="27">
        <v>15580612</v>
      </c>
      <c r="E81" s="101"/>
      <c r="F81" s="27">
        <v>16338373</v>
      </c>
      <c r="G81" s="101"/>
      <c r="H81" s="29">
        <v>0</v>
      </c>
      <c r="I81" s="179"/>
      <c r="J81" s="104">
        <v>388277</v>
      </c>
    </row>
    <row r="82" spans="1:10" ht="22.5" customHeight="1">
      <c r="A82" s="15" t="s">
        <v>57</v>
      </c>
      <c r="C82" s="101"/>
      <c r="D82" s="101">
        <v>9491603</v>
      </c>
      <c r="E82" s="101"/>
      <c r="F82" s="101">
        <v>9149572</v>
      </c>
      <c r="G82" s="101"/>
      <c r="H82" s="104">
        <v>2640874</v>
      </c>
      <c r="I82" s="101"/>
      <c r="J82" s="104">
        <v>2561023</v>
      </c>
    </row>
    <row r="83" spans="1:10" ht="22.5" customHeight="1">
      <c r="A83" s="15" t="s">
        <v>58</v>
      </c>
      <c r="C83" s="101"/>
      <c r="D83" s="27">
        <v>2034586</v>
      </c>
      <c r="E83" s="101"/>
      <c r="F83" s="29">
        <v>2597434</v>
      </c>
      <c r="G83" s="101"/>
      <c r="H83" s="104">
        <v>0</v>
      </c>
      <c r="I83" s="101"/>
      <c r="J83" s="104">
        <v>0</v>
      </c>
    </row>
    <row r="84" spans="1:10" ht="22.5" customHeight="1">
      <c r="A84" s="15" t="s">
        <v>59</v>
      </c>
      <c r="B84" s="2">
        <v>11</v>
      </c>
      <c r="C84" s="101"/>
      <c r="D84" s="111">
        <v>7270</v>
      </c>
      <c r="E84" s="101"/>
      <c r="F84" s="171">
        <v>0</v>
      </c>
      <c r="G84" s="101"/>
      <c r="H84" s="111">
        <v>0</v>
      </c>
      <c r="I84" s="14"/>
      <c r="J84" s="111">
        <v>0</v>
      </c>
    </row>
    <row r="85" spans="1:10" s="3" customFormat="1" ht="22.5" customHeight="1">
      <c r="A85" s="26" t="s">
        <v>60</v>
      </c>
      <c r="B85" s="9"/>
      <c r="C85" s="12"/>
      <c r="D85" s="113">
        <f>SUM(D79:D84)</f>
        <v>347374540</v>
      </c>
      <c r="E85" s="12"/>
      <c r="F85" s="113">
        <f>SUM(F79:F84)</f>
        <v>360165971</v>
      </c>
      <c r="G85" s="12"/>
      <c r="H85" s="113">
        <f>SUM(H79:H84)</f>
        <v>102458474</v>
      </c>
      <c r="I85" s="13"/>
      <c r="J85" s="113">
        <f>SUM(J79:J84)</f>
        <v>117876336</v>
      </c>
    </row>
    <row r="86" spans="1:10" s="3" customFormat="1" ht="22.5" customHeight="1">
      <c r="A86" s="26"/>
      <c r="B86" s="9"/>
      <c r="C86" s="12"/>
      <c r="D86" s="12"/>
      <c r="E86" s="12"/>
      <c r="F86" s="12"/>
      <c r="G86" s="12"/>
      <c r="H86" s="12"/>
      <c r="I86" s="12"/>
      <c r="J86" s="12"/>
    </row>
    <row r="87" spans="1:10" s="3" customFormat="1" ht="22.5" customHeight="1">
      <c r="A87" s="26" t="s">
        <v>61</v>
      </c>
      <c r="B87" s="9"/>
      <c r="C87" s="12"/>
      <c r="D87" s="113">
        <f>+D85+D76</f>
        <v>620490928</v>
      </c>
      <c r="E87" s="12"/>
      <c r="F87" s="113">
        <f>+F85+F76</f>
        <v>627143635</v>
      </c>
      <c r="G87" s="12"/>
      <c r="H87" s="113">
        <f>+H85+H76</f>
        <v>152146186</v>
      </c>
      <c r="I87" s="12"/>
      <c r="J87" s="113">
        <f>+J85+J76</f>
        <v>147145911</v>
      </c>
    </row>
    <row r="88" spans="1:10" s="3" customFormat="1" ht="22.5" customHeight="1">
      <c r="A88" s="26"/>
      <c r="B88" s="9"/>
      <c r="C88" s="12"/>
      <c r="D88" s="122"/>
      <c r="E88" s="12"/>
      <c r="F88" s="122"/>
      <c r="G88" s="12"/>
      <c r="H88" s="159"/>
      <c r="I88" s="13"/>
      <c r="J88" s="159"/>
    </row>
    <row r="89" spans="1:10" ht="22.5" customHeight="1">
      <c r="A89" s="20" t="s">
        <v>0</v>
      </c>
      <c r="B89" s="21"/>
      <c r="C89" s="22"/>
      <c r="D89" s="22"/>
      <c r="E89" s="22"/>
      <c r="F89" s="22"/>
      <c r="G89" s="22"/>
      <c r="H89" s="22"/>
      <c r="I89" s="22"/>
      <c r="J89" s="22"/>
    </row>
    <row r="90" spans="1:10" ht="22.5" customHeight="1">
      <c r="A90" s="20" t="s">
        <v>1</v>
      </c>
      <c r="B90" s="21"/>
      <c r="C90" s="22"/>
      <c r="D90" s="22"/>
      <c r="E90" s="22"/>
      <c r="F90" s="22"/>
      <c r="G90" s="22"/>
      <c r="H90" s="22"/>
      <c r="I90" s="22"/>
      <c r="J90" s="22"/>
    </row>
    <row r="91" spans="1:10" ht="22.5" customHeight="1">
      <c r="A91" s="26"/>
      <c r="J91" s="50" t="s">
        <v>2</v>
      </c>
    </row>
    <row r="92" spans="1:10" ht="22.5" customHeight="1">
      <c r="C92" s="2"/>
      <c r="D92" s="183" t="s">
        <v>3</v>
      </c>
      <c r="E92" s="183"/>
      <c r="F92" s="183"/>
      <c r="G92" s="24"/>
      <c r="H92" s="183" t="s">
        <v>4</v>
      </c>
      <c r="I92" s="183"/>
      <c r="J92" s="183"/>
    </row>
    <row r="93" spans="1:10" ht="22.5" customHeight="1">
      <c r="A93" s="16"/>
      <c r="B93" s="16"/>
      <c r="C93" s="25"/>
      <c r="D93" s="130" t="s">
        <v>235</v>
      </c>
      <c r="E93" s="1"/>
      <c r="F93" s="130" t="s">
        <v>5</v>
      </c>
      <c r="G93" s="1"/>
      <c r="H93" s="130" t="s">
        <v>235</v>
      </c>
      <c r="I93" s="1"/>
      <c r="J93" s="130" t="s">
        <v>5</v>
      </c>
    </row>
    <row r="94" spans="1:10" ht="22.5" customHeight="1">
      <c r="B94" s="2" t="s">
        <v>6</v>
      </c>
      <c r="C94" s="25"/>
      <c r="D94" s="1">
        <v>2566</v>
      </c>
      <c r="E94" s="25"/>
      <c r="F94" s="1">
        <v>2565</v>
      </c>
      <c r="G94" s="1"/>
      <c r="H94" s="1">
        <v>2566</v>
      </c>
      <c r="I94" s="25"/>
      <c r="J94" s="1">
        <v>2565</v>
      </c>
    </row>
    <row r="95" spans="1:10" ht="22.5" customHeight="1">
      <c r="A95" s="20" t="s">
        <v>62</v>
      </c>
      <c r="C95" s="25"/>
      <c r="D95" s="169" t="s">
        <v>8</v>
      </c>
      <c r="E95" s="25"/>
      <c r="F95" s="17"/>
      <c r="G95" s="1"/>
      <c r="H95" s="169" t="s">
        <v>8</v>
      </c>
      <c r="I95" s="25"/>
      <c r="J95" s="17"/>
    </row>
    <row r="96" spans="1:10" ht="22.5" customHeight="1">
      <c r="D96" s="130"/>
      <c r="F96" s="130"/>
      <c r="G96" s="1"/>
      <c r="H96" s="130"/>
      <c r="J96" s="130"/>
    </row>
    <row r="97" spans="1:10" ht="22.5" customHeight="1">
      <c r="A97" s="33" t="s">
        <v>63</v>
      </c>
      <c r="C97" s="31"/>
      <c r="D97" s="31"/>
      <c r="E97" s="31"/>
      <c r="F97" s="31"/>
      <c r="G97" s="31"/>
      <c r="H97" s="31"/>
      <c r="I97" s="31"/>
      <c r="J97" s="31"/>
    </row>
    <row r="98" spans="1:10" ht="22.5" customHeight="1">
      <c r="A98" s="23" t="s">
        <v>64</v>
      </c>
      <c r="C98" s="31"/>
      <c r="D98" s="31"/>
      <c r="E98" s="31"/>
      <c r="F98" s="31"/>
      <c r="G98" s="31"/>
      <c r="H98" s="31"/>
      <c r="I98" s="31"/>
      <c r="J98" s="31"/>
    </row>
    <row r="99" spans="1:10" ht="22.5" customHeight="1" thickBot="1">
      <c r="A99" s="15" t="s">
        <v>65</v>
      </c>
      <c r="C99" s="101"/>
      <c r="D99" s="180">
        <v>9291530</v>
      </c>
      <c r="E99" s="101"/>
      <c r="F99" s="180">
        <v>9291530</v>
      </c>
      <c r="G99" s="101"/>
      <c r="H99" s="117">
        <v>9291530</v>
      </c>
      <c r="I99" s="101"/>
      <c r="J99" s="117">
        <v>9291530</v>
      </c>
    </row>
    <row r="100" spans="1:10" ht="22.5" customHeight="1" thickTop="1">
      <c r="A100" s="15" t="s">
        <v>233</v>
      </c>
      <c r="C100" s="101"/>
      <c r="D100" s="7"/>
      <c r="E100" s="101"/>
      <c r="F100" s="7"/>
      <c r="G100" s="101"/>
      <c r="H100" s="106"/>
      <c r="I100" s="101"/>
      <c r="J100" s="106"/>
    </row>
    <row r="101" spans="1:10" ht="22.5" customHeight="1">
      <c r="A101" s="181" t="s">
        <v>234</v>
      </c>
      <c r="C101" s="101"/>
      <c r="D101" s="7">
        <v>8611242</v>
      </c>
      <c r="E101" s="101"/>
      <c r="F101" s="7">
        <v>8611242</v>
      </c>
      <c r="G101" s="101"/>
      <c r="H101" s="106">
        <v>8611242</v>
      </c>
      <c r="I101" s="101"/>
      <c r="J101" s="106">
        <v>8611242</v>
      </c>
    </row>
    <row r="102" spans="1:10" ht="22.5" customHeight="1">
      <c r="A102" s="23" t="s">
        <v>66</v>
      </c>
      <c r="C102" s="118"/>
      <c r="D102" s="119"/>
      <c r="E102" s="118"/>
      <c r="F102" s="119"/>
      <c r="G102" s="118"/>
      <c r="H102" s="118"/>
      <c r="I102" s="118"/>
      <c r="J102" s="118"/>
    </row>
    <row r="103" spans="1:10" ht="22.5" customHeight="1">
      <c r="A103" s="15" t="s">
        <v>67</v>
      </c>
      <c r="C103" s="101"/>
      <c r="D103" s="108">
        <v>57298909</v>
      </c>
      <c r="E103" s="101"/>
      <c r="F103" s="108">
        <v>57298909</v>
      </c>
      <c r="G103" s="101"/>
      <c r="H103" s="7">
        <v>56408882</v>
      </c>
      <c r="I103" s="101"/>
      <c r="J103" s="7">
        <v>56408882</v>
      </c>
    </row>
    <row r="104" spans="1:10" ht="22.5" customHeight="1">
      <c r="A104" s="15" t="s">
        <v>68</v>
      </c>
      <c r="C104" s="101"/>
      <c r="D104" s="108">
        <v>3548392</v>
      </c>
      <c r="E104" s="101"/>
      <c r="F104" s="108">
        <v>3548471</v>
      </c>
      <c r="G104" s="101"/>
      <c r="H104" s="106">
        <v>3470021</v>
      </c>
      <c r="I104" s="101"/>
      <c r="J104" s="106">
        <v>3470021</v>
      </c>
    </row>
    <row r="105" spans="1:10" ht="22.5" customHeight="1">
      <c r="A105" s="15" t="s">
        <v>69</v>
      </c>
      <c r="C105" s="101"/>
      <c r="D105" s="108"/>
      <c r="E105" s="101"/>
      <c r="F105" s="108"/>
      <c r="G105" s="101"/>
      <c r="H105" s="101"/>
      <c r="I105" s="101"/>
      <c r="J105" s="101"/>
    </row>
    <row r="106" spans="1:10" ht="22.5" customHeight="1">
      <c r="A106" s="15" t="s">
        <v>267</v>
      </c>
      <c r="C106" s="101"/>
      <c r="D106" s="108">
        <v>4447066</v>
      </c>
      <c r="E106" s="101"/>
      <c r="F106" s="108">
        <v>4500040</v>
      </c>
      <c r="G106" s="101"/>
      <c r="H106" s="104">
        <v>0</v>
      </c>
      <c r="I106" s="118"/>
      <c r="J106" s="104">
        <v>0</v>
      </c>
    </row>
    <row r="107" spans="1:10" ht="22.5" customHeight="1">
      <c r="A107" s="15" t="s">
        <v>268</v>
      </c>
      <c r="C107" s="101"/>
      <c r="D107" s="108"/>
      <c r="E107" s="101"/>
      <c r="F107" s="108"/>
      <c r="G107" s="101"/>
      <c r="H107" s="101"/>
      <c r="I107" s="101"/>
      <c r="J107" s="101"/>
    </row>
    <row r="108" spans="1:10" ht="22.5" customHeight="1">
      <c r="A108" s="15" t="s">
        <v>70</v>
      </c>
      <c r="C108" s="101"/>
      <c r="D108" s="118">
        <v>-9917</v>
      </c>
      <c r="E108" s="101"/>
      <c r="F108" s="118">
        <v>-9917</v>
      </c>
      <c r="G108" s="101"/>
      <c r="H108" s="106">
        <v>490423</v>
      </c>
      <c r="I108" s="101"/>
      <c r="J108" s="106">
        <v>490423</v>
      </c>
    </row>
    <row r="109" spans="1:10" ht="22.5" customHeight="1">
      <c r="A109" s="23" t="s">
        <v>71</v>
      </c>
      <c r="C109" s="101"/>
      <c r="D109" s="108"/>
      <c r="E109" s="101"/>
      <c r="F109" s="108"/>
      <c r="G109" s="101"/>
      <c r="H109" s="101"/>
      <c r="I109" s="101"/>
      <c r="J109" s="101"/>
    </row>
    <row r="110" spans="1:10" ht="22.5" customHeight="1">
      <c r="A110" s="23" t="s">
        <v>72</v>
      </c>
      <c r="C110" s="101"/>
      <c r="D110" s="108"/>
      <c r="E110" s="101"/>
      <c r="F110" s="108"/>
      <c r="G110" s="101"/>
      <c r="H110" s="101"/>
      <c r="I110" s="101"/>
      <c r="J110" s="101"/>
    </row>
    <row r="111" spans="1:10" ht="22.5" customHeight="1">
      <c r="A111" s="23" t="s">
        <v>73</v>
      </c>
      <c r="C111" s="101"/>
      <c r="D111" s="7">
        <v>929166</v>
      </c>
      <c r="E111" s="101"/>
      <c r="F111" s="7">
        <v>929166</v>
      </c>
      <c r="G111" s="101"/>
      <c r="H111" s="7">
        <v>929166</v>
      </c>
      <c r="I111" s="101"/>
      <c r="J111" s="7">
        <v>929166</v>
      </c>
    </row>
    <row r="112" spans="1:10" ht="22.5" customHeight="1">
      <c r="A112" s="23" t="s">
        <v>74</v>
      </c>
      <c r="C112" s="101"/>
      <c r="D112" s="160">
        <v>129664159</v>
      </c>
      <c r="E112" s="101"/>
      <c r="F112" s="108">
        <v>136924707</v>
      </c>
      <c r="G112" s="101"/>
      <c r="H112" s="14">
        <v>55482082</v>
      </c>
      <c r="I112" s="101"/>
      <c r="J112" s="14">
        <v>57226370</v>
      </c>
    </row>
    <row r="113" spans="1:10" ht="22.5" customHeight="1">
      <c r="A113" s="15" t="s">
        <v>75</v>
      </c>
      <c r="B113" s="2">
        <v>7</v>
      </c>
      <c r="C113" s="118"/>
      <c r="D113" s="120">
        <v>-13842424</v>
      </c>
      <c r="E113" s="118"/>
      <c r="F113" s="120">
        <v>-11150227</v>
      </c>
      <c r="G113" s="118"/>
      <c r="H113" s="104">
        <v>-9754775</v>
      </c>
      <c r="I113" s="118"/>
      <c r="J113" s="104">
        <v>-7062578</v>
      </c>
    </row>
    <row r="114" spans="1:10" ht="22.5" customHeight="1">
      <c r="A114" s="15" t="s">
        <v>76</v>
      </c>
      <c r="C114" s="101"/>
      <c r="D114" s="105">
        <v>33060267</v>
      </c>
      <c r="E114" s="101"/>
      <c r="F114" s="105">
        <v>40400254</v>
      </c>
      <c r="G114" s="101"/>
      <c r="H114" s="10">
        <v>10149505</v>
      </c>
      <c r="I114" s="101"/>
      <c r="J114" s="10">
        <v>10140694</v>
      </c>
    </row>
    <row r="115" spans="1:10" s="3" customFormat="1" ht="22.5" customHeight="1">
      <c r="A115" s="26" t="s">
        <v>77</v>
      </c>
      <c r="B115" s="9"/>
      <c r="C115" s="12"/>
      <c r="D115" s="121">
        <f>SUM(D101:D114)</f>
        <v>223706860</v>
      </c>
      <c r="E115" s="12"/>
      <c r="F115" s="121">
        <f>SUM(F101:F114)</f>
        <v>241052645</v>
      </c>
      <c r="G115" s="12"/>
      <c r="H115" s="121">
        <f>SUM(H101:H114)</f>
        <v>125786546</v>
      </c>
      <c r="I115" s="12"/>
      <c r="J115" s="121">
        <f>SUM(J101:J114)</f>
        <v>130214220</v>
      </c>
    </row>
    <row r="116" spans="1:10" customFormat="1" ht="22.5" customHeight="1">
      <c r="A116" s="15" t="s">
        <v>78</v>
      </c>
      <c r="B116" s="2"/>
      <c r="C116" s="27"/>
      <c r="D116" s="182">
        <v>15000000</v>
      </c>
      <c r="E116" s="27"/>
      <c r="F116" s="182">
        <v>15000000</v>
      </c>
      <c r="G116" s="27"/>
      <c r="H116" s="39">
        <v>15000000</v>
      </c>
      <c r="I116" s="27"/>
      <c r="J116" s="39">
        <v>15000000</v>
      </c>
    </row>
    <row r="117" spans="1:10" s="3" customFormat="1" ht="22.5" customHeight="1">
      <c r="A117" s="26" t="s">
        <v>79</v>
      </c>
      <c r="B117" s="9"/>
      <c r="C117" s="12"/>
      <c r="D117" s="8">
        <f>SUM(D115:D116)</f>
        <v>238706860</v>
      </c>
      <c r="E117" s="12"/>
      <c r="F117" s="8">
        <f>SUM(F115:F116)</f>
        <v>256052645</v>
      </c>
      <c r="G117" s="12"/>
      <c r="H117" s="8">
        <f>SUM(H115:H116)</f>
        <v>140786546</v>
      </c>
      <c r="I117" s="12"/>
      <c r="J117" s="8">
        <f>SUM(J115:J116)</f>
        <v>145214220</v>
      </c>
    </row>
    <row r="118" spans="1:10" ht="22.5" customHeight="1">
      <c r="A118" s="15" t="s">
        <v>80</v>
      </c>
      <c r="C118" s="101"/>
      <c r="D118" s="105">
        <v>44649027</v>
      </c>
      <c r="E118" s="101"/>
      <c r="F118" s="105">
        <v>43790900</v>
      </c>
      <c r="G118" s="101"/>
      <c r="H118" s="111">
        <v>0</v>
      </c>
      <c r="I118" s="101"/>
      <c r="J118" s="111">
        <v>0</v>
      </c>
    </row>
    <row r="119" spans="1:10" s="3" customFormat="1" ht="22.5" customHeight="1">
      <c r="A119" s="26" t="s">
        <v>81</v>
      </c>
      <c r="B119" s="2"/>
      <c r="C119" s="12"/>
      <c r="D119" s="113">
        <f>SUM(D117:D118)</f>
        <v>283355887</v>
      </c>
      <c r="E119" s="12"/>
      <c r="F119" s="113">
        <f>SUM(F117:F118)</f>
        <v>299843545</v>
      </c>
      <c r="G119" s="12"/>
      <c r="H119" s="113">
        <f>SUM(H117:H118)</f>
        <v>140786546</v>
      </c>
      <c r="I119" s="12"/>
      <c r="J119" s="113">
        <f>SUM(J117:J118)</f>
        <v>145214220</v>
      </c>
    </row>
    <row r="120" spans="1:10" ht="22.5" customHeight="1">
      <c r="A120" s="26"/>
      <c r="C120" s="101"/>
      <c r="D120" s="131"/>
      <c r="E120" s="101"/>
      <c r="F120" s="131"/>
      <c r="G120" s="101"/>
      <c r="H120" s="101"/>
      <c r="I120" s="101"/>
      <c r="J120" s="101"/>
    </row>
    <row r="121" spans="1:10" ht="22.5" customHeight="1" thickBot="1">
      <c r="A121" s="26" t="s">
        <v>82</v>
      </c>
      <c r="C121" s="12"/>
      <c r="D121" s="115">
        <f>+D87+D119</f>
        <v>903846815</v>
      </c>
      <c r="E121" s="12"/>
      <c r="F121" s="115">
        <f>+F87+F119</f>
        <v>926987180</v>
      </c>
      <c r="G121" s="12"/>
      <c r="H121" s="115">
        <f>+H87+H119</f>
        <v>292932732</v>
      </c>
      <c r="I121" s="12"/>
      <c r="J121" s="115">
        <f>+J87+J119</f>
        <v>292360131</v>
      </c>
    </row>
    <row r="122" spans="1:10" ht="22.8" customHeight="1" thickTop="1"/>
  </sheetData>
  <mergeCells count="8">
    <mergeCell ref="D92:F92"/>
    <mergeCell ref="H92:J92"/>
    <mergeCell ref="D4:F4"/>
    <mergeCell ref="H4:J4"/>
    <mergeCell ref="D30:F30"/>
    <mergeCell ref="H30:J30"/>
    <mergeCell ref="D57:F57"/>
    <mergeCell ref="H57:J57"/>
  </mergeCells>
  <pageMargins left="0.73" right="0.8" top="0.48" bottom="0.5" header="0.5" footer="0.5"/>
  <pageSetup paperSize="9" scale="83" firstPageNumber="3" fitToHeight="4" orientation="portrait" useFirstPageNumber="1" r:id="rId1"/>
  <headerFooter alignWithMargins="0">
    <oddFooter>&amp;Lหมายเหตุประกอบงบการเงินเป็นส่วนหนึ่งของงบการเงินระหว่างกาลนี้
&amp;C&amp;P</oddFooter>
  </headerFooter>
  <rowBreaks count="3" manualBreakCount="3">
    <brk id="26" max="16383" man="1"/>
    <brk id="53" max="16383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0"/>
  <sheetViews>
    <sheetView view="pageBreakPreview" topLeftCell="A55" zoomScale="70" zoomScaleNormal="100" zoomScaleSheetLayoutView="70" workbookViewId="0">
      <selection activeCell="F183" sqref="F183"/>
    </sheetView>
  </sheetViews>
  <sheetFormatPr defaultColWidth="9.125" defaultRowHeight="23.25" customHeight="1"/>
  <cols>
    <col min="1" max="1" width="45.75" style="23" customWidth="1"/>
    <col min="2" max="2" width="8.75" style="2" customWidth="1"/>
    <col min="3" max="3" width="1.125" style="16" customWidth="1"/>
    <col min="4" max="4" width="14.125" style="16" customWidth="1"/>
    <col min="5" max="5" width="1.125" style="16" customWidth="1"/>
    <col min="6" max="6" width="14.125" style="16" customWidth="1"/>
    <col min="7" max="7" width="1.125" style="16" customWidth="1"/>
    <col min="8" max="8" width="14.125" style="16" customWidth="1"/>
    <col min="9" max="9" width="1.125" style="16" customWidth="1"/>
    <col min="10" max="10" width="14.125" style="16" customWidth="1"/>
    <col min="11" max="16384" width="9.125" style="16"/>
  </cols>
  <sheetData>
    <row r="1" spans="1:10" ht="22.5" customHeight="1">
      <c r="A1" s="20" t="s">
        <v>0</v>
      </c>
      <c r="B1" s="21"/>
      <c r="C1" s="22"/>
      <c r="D1" s="22"/>
      <c r="E1" s="22"/>
      <c r="F1" s="22"/>
      <c r="G1" s="22"/>
      <c r="H1" s="22"/>
      <c r="I1" s="22"/>
      <c r="J1" s="22"/>
    </row>
    <row r="2" spans="1:10" ht="22.5" customHeight="1">
      <c r="A2" s="20" t="s">
        <v>83</v>
      </c>
      <c r="B2" s="21"/>
      <c r="C2" s="22"/>
      <c r="D2" s="22"/>
      <c r="E2" s="22"/>
      <c r="F2" s="22"/>
      <c r="G2" s="22"/>
      <c r="H2" s="22"/>
      <c r="I2" s="22"/>
      <c r="J2" s="22"/>
    </row>
    <row r="3" spans="1:10" ht="22.5" customHeight="1">
      <c r="A3" s="5"/>
      <c r="B3" s="5"/>
      <c r="C3" s="22"/>
      <c r="D3" s="22"/>
      <c r="E3" s="22"/>
      <c r="F3" s="22"/>
      <c r="G3" s="22"/>
      <c r="H3" s="22"/>
      <c r="I3" s="22"/>
      <c r="J3" s="50" t="s">
        <v>2</v>
      </c>
    </row>
    <row r="4" spans="1:10" ht="22.5" customHeight="1">
      <c r="C4" s="2"/>
      <c r="D4" s="183" t="s">
        <v>3</v>
      </c>
      <c r="E4" s="183"/>
      <c r="F4" s="183"/>
      <c r="G4" s="24"/>
      <c r="H4" s="183" t="s">
        <v>4</v>
      </c>
      <c r="I4" s="183"/>
      <c r="J4" s="183"/>
    </row>
    <row r="5" spans="1:10" ht="22.5" customHeight="1">
      <c r="C5" s="2"/>
      <c r="D5" s="184" t="s">
        <v>84</v>
      </c>
      <c r="E5" s="184"/>
      <c r="F5" s="184"/>
      <c r="G5"/>
      <c r="H5" s="184" t="s">
        <v>84</v>
      </c>
      <c r="I5" s="184"/>
      <c r="J5" s="184"/>
    </row>
    <row r="6" spans="1:10" ht="22.5" customHeight="1">
      <c r="C6" s="2"/>
      <c r="D6" s="187" t="s">
        <v>85</v>
      </c>
      <c r="E6" s="187"/>
      <c r="F6" s="187"/>
      <c r="G6" s="130"/>
      <c r="H6" s="187" t="s">
        <v>85</v>
      </c>
      <c r="I6" s="187"/>
      <c r="J6" s="187"/>
    </row>
    <row r="7" spans="1:10" ht="22.5" customHeight="1">
      <c r="C7" s="25"/>
      <c r="D7" s="17">
        <v>2566</v>
      </c>
      <c r="E7" s="25"/>
      <c r="F7" s="17">
        <v>2565</v>
      </c>
      <c r="G7" s="1"/>
      <c r="H7" s="17">
        <v>2566</v>
      </c>
      <c r="I7" s="25"/>
      <c r="J7" s="17">
        <v>2565</v>
      </c>
    </row>
    <row r="8" spans="1:10" ht="22.5" customHeight="1">
      <c r="A8" s="33" t="s">
        <v>86</v>
      </c>
      <c r="C8" s="101"/>
      <c r="D8" s="101"/>
      <c r="E8" s="101"/>
      <c r="F8" s="101"/>
      <c r="G8" s="101"/>
      <c r="H8" s="101"/>
      <c r="I8" s="101"/>
      <c r="J8" s="101"/>
    </row>
    <row r="9" spans="1:10" ht="22.5" customHeight="1">
      <c r="A9" s="23" t="s">
        <v>87</v>
      </c>
      <c r="C9" s="101"/>
      <c r="D9" s="31">
        <v>150245965</v>
      </c>
      <c r="E9" s="101"/>
      <c r="F9" s="31">
        <v>155995759</v>
      </c>
      <c r="G9" s="101"/>
      <c r="H9" s="101">
        <v>7517713</v>
      </c>
      <c r="I9" s="101"/>
      <c r="J9" s="101">
        <v>6812378</v>
      </c>
    </row>
    <row r="10" spans="1:10" ht="22.5" customHeight="1">
      <c r="A10" s="15" t="s">
        <v>88</v>
      </c>
      <c r="C10" s="37"/>
      <c r="D10" s="53">
        <v>1339152</v>
      </c>
      <c r="E10" s="37"/>
      <c r="F10" s="53">
        <v>680679</v>
      </c>
      <c r="G10" s="101"/>
      <c r="H10" s="53">
        <v>0</v>
      </c>
      <c r="I10" s="101"/>
      <c r="J10" s="53">
        <v>8465922</v>
      </c>
    </row>
    <row r="11" spans="1:10" ht="22.5" customHeight="1">
      <c r="A11" s="15" t="s">
        <v>89</v>
      </c>
      <c r="C11" s="101"/>
      <c r="D11" s="31">
        <v>265395</v>
      </c>
      <c r="E11" s="101"/>
      <c r="F11" s="31">
        <v>207642</v>
      </c>
      <c r="G11" s="101"/>
      <c r="H11" s="101">
        <v>158955</v>
      </c>
      <c r="I11" s="101"/>
      <c r="J11" s="101">
        <v>178659</v>
      </c>
    </row>
    <row r="12" spans="1:10" ht="22.5" customHeight="1">
      <c r="A12" s="15" t="s">
        <v>90</v>
      </c>
      <c r="C12" s="101"/>
      <c r="D12" s="31">
        <v>12169</v>
      </c>
      <c r="E12" s="101"/>
      <c r="F12" s="31">
        <v>60124</v>
      </c>
      <c r="G12" s="101"/>
      <c r="H12" s="101">
        <v>5074599</v>
      </c>
      <c r="I12" s="101"/>
      <c r="J12" s="101">
        <v>7671462</v>
      </c>
    </row>
    <row r="13" spans="1:10" ht="22.5" customHeight="1">
      <c r="A13" s="23" t="s">
        <v>91</v>
      </c>
      <c r="C13" s="37"/>
      <c r="D13" s="53">
        <v>80161</v>
      </c>
      <c r="E13" s="37"/>
      <c r="F13" s="53">
        <v>0</v>
      </c>
      <c r="G13" s="101"/>
      <c r="H13" s="53">
        <v>375033</v>
      </c>
      <c r="I13" s="101"/>
      <c r="J13" s="53">
        <v>125712</v>
      </c>
    </row>
    <row r="14" spans="1:10" ht="22.5" customHeight="1">
      <c r="A14" s="133" t="s">
        <v>229</v>
      </c>
      <c r="C14" s="37"/>
      <c r="D14" s="53"/>
      <c r="E14" s="37"/>
      <c r="F14" s="53"/>
      <c r="G14" s="101"/>
      <c r="H14" s="53"/>
      <c r="I14" s="101"/>
      <c r="J14" s="53"/>
    </row>
    <row r="15" spans="1:10" ht="22.5" customHeight="1">
      <c r="A15" s="133" t="s">
        <v>252</v>
      </c>
      <c r="C15" s="37"/>
      <c r="D15" s="53">
        <v>0</v>
      </c>
      <c r="E15" s="37"/>
      <c r="F15" s="53">
        <v>1429983</v>
      </c>
      <c r="G15" s="101"/>
      <c r="H15" s="53">
        <v>0</v>
      </c>
      <c r="I15" s="101"/>
      <c r="J15" s="53">
        <v>608201</v>
      </c>
    </row>
    <row r="16" spans="1:10" ht="22.5" customHeight="1">
      <c r="A16" s="23" t="s">
        <v>92</v>
      </c>
      <c r="C16" s="101"/>
      <c r="D16" s="38">
        <v>967742</v>
      </c>
      <c r="E16" s="101"/>
      <c r="F16" s="31">
        <v>1136917</v>
      </c>
      <c r="G16" s="101"/>
      <c r="H16" s="38">
        <v>70015</v>
      </c>
      <c r="I16" s="101"/>
      <c r="J16" s="101">
        <v>91649</v>
      </c>
    </row>
    <row r="17" spans="1:10" s="3" customFormat="1" ht="22.5" customHeight="1">
      <c r="A17" s="26" t="s">
        <v>93</v>
      </c>
      <c r="B17" s="9"/>
      <c r="C17" s="12"/>
      <c r="D17" s="48">
        <f>SUM(D9:D16)</f>
        <v>152910584</v>
      </c>
      <c r="E17" s="12"/>
      <c r="F17" s="35">
        <f>SUM(F9:F16)</f>
        <v>159511104</v>
      </c>
      <c r="G17" s="12"/>
      <c r="H17" s="48">
        <f>SUM(H9:H16)</f>
        <v>13196315</v>
      </c>
      <c r="I17" s="12"/>
      <c r="J17" s="35">
        <f>SUM(J9:J16)</f>
        <v>23953983</v>
      </c>
    </row>
    <row r="18" spans="1:10" ht="9.75" customHeight="1">
      <c r="A18" s="186"/>
      <c r="B18" s="186"/>
      <c r="C18" s="101"/>
      <c r="D18" s="101"/>
      <c r="E18" s="101"/>
      <c r="F18" s="101"/>
      <c r="G18" s="101"/>
      <c r="H18" s="101"/>
      <c r="I18" s="101"/>
      <c r="J18" s="101"/>
    </row>
    <row r="19" spans="1:10" ht="22.5" customHeight="1">
      <c r="A19" s="33" t="s">
        <v>94</v>
      </c>
      <c r="C19" s="101"/>
      <c r="D19" s="101"/>
      <c r="E19" s="101"/>
      <c r="F19" s="101"/>
      <c r="G19" s="101"/>
      <c r="H19" s="101"/>
      <c r="I19" s="101"/>
      <c r="J19" s="101"/>
    </row>
    <row r="20" spans="1:10" ht="22.5" customHeight="1">
      <c r="A20" s="23" t="s">
        <v>95</v>
      </c>
      <c r="C20" s="101"/>
      <c r="D20" s="31">
        <v>133750264</v>
      </c>
      <c r="E20" s="101"/>
      <c r="F20" s="31">
        <v>133371685</v>
      </c>
      <c r="G20" s="101"/>
      <c r="H20" s="101">
        <v>6878415</v>
      </c>
      <c r="I20" s="101"/>
      <c r="J20" s="101">
        <v>6307948</v>
      </c>
    </row>
    <row r="21" spans="1:10" ht="22.5" customHeight="1">
      <c r="A21" s="15" t="s">
        <v>96</v>
      </c>
      <c r="C21" s="101"/>
      <c r="D21" s="31">
        <v>5862520</v>
      </c>
      <c r="E21" s="101"/>
      <c r="F21" s="31">
        <v>5646427</v>
      </c>
      <c r="G21" s="101"/>
      <c r="H21" s="101">
        <v>246937</v>
      </c>
      <c r="I21" s="101"/>
      <c r="J21" s="101">
        <v>234379</v>
      </c>
    </row>
    <row r="22" spans="1:10" ht="22.5" customHeight="1">
      <c r="A22" s="23" t="s">
        <v>97</v>
      </c>
      <c r="C22" s="101"/>
      <c r="D22" s="31">
        <v>8005700</v>
      </c>
      <c r="E22" s="101"/>
      <c r="F22" s="31">
        <v>7917306</v>
      </c>
      <c r="G22" s="101"/>
      <c r="H22" s="101">
        <v>608332</v>
      </c>
      <c r="I22" s="101"/>
      <c r="J22" s="101">
        <v>630883</v>
      </c>
    </row>
    <row r="23" spans="1:10" ht="22.5" customHeight="1">
      <c r="A23" s="15" t="s">
        <v>309</v>
      </c>
      <c r="C23" s="101"/>
      <c r="D23" s="31"/>
      <c r="E23" s="101"/>
      <c r="F23" s="31"/>
      <c r="G23" s="101"/>
      <c r="H23" s="101"/>
      <c r="I23" s="101"/>
      <c r="J23" s="101"/>
    </row>
    <row r="24" spans="1:10" ht="22.5" customHeight="1">
      <c r="A24" s="15" t="s">
        <v>98</v>
      </c>
      <c r="C24" s="101"/>
      <c r="D24" s="31">
        <v>-1615520</v>
      </c>
      <c r="E24" s="101"/>
      <c r="F24" s="31">
        <v>-729144</v>
      </c>
      <c r="G24" s="101"/>
      <c r="H24" s="53">
        <v>0</v>
      </c>
      <c r="I24" s="101"/>
      <c r="J24" s="53">
        <v>0</v>
      </c>
    </row>
    <row r="25" spans="1:10" ht="22.5" customHeight="1">
      <c r="A25" s="15" t="s">
        <v>118</v>
      </c>
      <c r="C25" s="101"/>
      <c r="D25" s="53">
        <v>0</v>
      </c>
      <c r="E25" s="101"/>
      <c r="F25" s="53">
        <v>-50585</v>
      </c>
      <c r="G25" s="101"/>
      <c r="H25" s="53">
        <v>750000</v>
      </c>
      <c r="I25" s="101"/>
      <c r="J25" s="53">
        <v>0</v>
      </c>
    </row>
    <row r="26" spans="1:10" ht="22.5" customHeight="1">
      <c r="A26" s="15" t="s">
        <v>254</v>
      </c>
      <c r="C26" s="101"/>
      <c r="D26" s="53">
        <v>0</v>
      </c>
      <c r="E26" s="101"/>
      <c r="F26" s="31">
        <v>208340</v>
      </c>
      <c r="G26" s="101"/>
      <c r="H26" s="53">
        <v>0</v>
      </c>
      <c r="I26" s="101"/>
      <c r="J26" s="53">
        <v>0</v>
      </c>
    </row>
    <row r="27" spans="1:10" ht="22.5" customHeight="1">
      <c r="A27" s="23" t="s">
        <v>99</v>
      </c>
      <c r="C27" s="101"/>
      <c r="D27" s="31">
        <v>709534</v>
      </c>
      <c r="E27" s="101"/>
      <c r="F27" s="31">
        <v>713570</v>
      </c>
      <c r="G27" s="101"/>
      <c r="H27" s="53">
        <v>7129</v>
      </c>
      <c r="I27" s="101"/>
      <c r="J27" s="53">
        <v>4211</v>
      </c>
    </row>
    <row r="28" spans="1:10" ht="22.5" customHeight="1">
      <c r="A28" s="15" t="s">
        <v>100</v>
      </c>
      <c r="B28" s="16"/>
      <c r="D28" s="38">
        <v>5447857</v>
      </c>
      <c r="F28" s="38">
        <v>3646513</v>
      </c>
      <c r="H28" s="46">
        <v>1322898</v>
      </c>
      <c r="J28" s="46">
        <v>1305067</v>
      </c>
    </row>
    <row r="29" spans="1:10" ht="22.5" customHeight="1">
      <c r="A29" s="26" t="s">
        <v>101</v>
      </c>
      <c r="B29" s="9"/>
      <c r="C29" s="12"/>
      <c r="D29" s="48">
        <f>SUM(D20:D28)</f>
        <v>152160355</v>
      </c>
      <c r="E29" s="12"/>
      <c r="F29" s="28">
        <f>SUM(F20:F28)</f>
        <v>150724112</v>
      </c>
      <c r="G29" s="12"/>
      <c r="H29" s="48">
        <f>SUM(H20:H28)</f>
        <v>9813711</v>
      </c>
      <c r="I29" s="12"/>
      <c r="J29" s="28">
        <f>SUM(J20:J28)</f>
        <v>8482488</v>
      </c>
    </row>
    <row r="30" spans="1:10" ht="9.75" customHeight="1">
      <c r="A30" s="186"/>
      <c r="B30" s="186"/>
      <c r="C30" s="101"/>
      <c r="D30" s="101"/>
      <c r="E30" s="101"/>
      <c r="F30" s="101"/>
      <c r="G30" s="101"/>
      <c r="H30" s="101"/>
      <c r="I30" s="101"/>
      <c r="J30" s="101"/>
    </row>
    <row r="31" spans="1:10" ht="22.5" customHeight="1">
      <c r="A31" s="15" t="s">
        <v>273</v>
      </c>
      <c r="C31" s="101"/>
    </row>
    <row r="32" spans="1:10" ht="22.5" customHeight="1">
      <c r="A32" s="15" t="s">
        <v>283</v>
      </c>
      <c r="C32" s="101"/>
      <c r="D32" s="38">
        <v>-892994</v>
      </c>
      <c r="E32" s="101"/>
      <c r="F32" s="38">
        <v>-792833</v>
      </c>
      <c r="G32" s="101"/>
      <c r="H32" s="46">
        <v>0</v>
      </c>
      <c r="I32" s="101"/>
      <c r="J32" s="46">
        <v>0</v>
      </c>
    </row>
    <row r="33" spans="1:10" ht="22.5" customHeight="1">
      <c r="A33" s="26" t="s">
        <v>274</v>
      </c>
      <c r="C33" s="101"/>
      <c r="D33" s="45">
        <f>D17-D29+D32</f>
        <v>-142765</v>
      </c>
      <c r="E33" s="101"/>
      <c r="F33" s="12">
        <f>F17-F29+F32</f>
        <v>7994159</v>
      </c>
      <c r="G33" s="12"/>
      <c r="H33" s="45">
        <f>H17-H29+H32</f>
        <v>3382604</v>
      </c>
      <c r="I33" s="12"/>
      <c r="J33" s="12">
        <f>J17-J29+J32</f>
        <v>15471495</v>
      </c>
    </row>
    <row r="34" spans="1:10" ht="22.5" customHeight="1">
      <c r="A34" s="23" t="s">
        <v>102</v>
      </c>
      <c r="C34" s="101"/>
      <c r="D34" s="132">
        <v>123271</v>
      </c>
      <c r="E34" s="101"/>
      <c r="F34" s="132">
        <v>3522356</v>
      </c>
      <c r="G34" s="101"/>
      <c r="H34" s="109">
        <v>-190029</v>
      </c>
      <c r="I34" s="101"/>
      <c r="J34" s="109">
        <v>1528956</v>
      </c>
    </row>
    <row r="35" spans="1:10" ht="22.5" customHeight="1" thickBot="1">
      <c r="A35" s="26" t="s">
        <v>275</v>
      </c>
      <c r="C35" s="12"/>
      <c r="D35" s="62">
        <f>D33-D34</f>
        <v>-266036</v>
      </c>
      <c r="E35" s="12"/>
      <c r="F35" s="36">
        <f>F33-F34</f>
        <v>4471803</v>
      </c>
      <c r="G35" s="12"/>
      <c r="H35" s="62">
        <f>H33-H34</f>
        <v>3572633</v>
      </c>
      <c r="I35" s="12"/>
      <c r="J35" s="36">
        <f>J33-J34</f>
        <v>13942539</v>
      </c>
    </row>
    <row r="36" spans="1:10" ht="22.5" customHeight="1" thickTop="1">
      <c r="A36" s="26"/>
      <c r="C36" s="12"/>
      <c r="D36" s="12"/>
      <c r="E36" s="12"/>
      <c r="F36" s="12"/>
      <c r="G36" s="12"/>
      <c r="H36" s="12"/>
      <c r="I36" s="12"/>
      <c r="J36" s="12"/>
    </row>
    <row r="37" spans="1:10" ht="22.5" customHeight="1">
      <c r="A37" s="20" t="s">
        <v>0</v>
      </c>
      <c r="B37" s="21"/>
      <c r="C37" s="22"/>
      <c r="D37" s="22"/>
      <c r="E37" s="22"/>
      <c r="F37" s="22"/>
      <c r="G37" s="22"/>
      <c r="H37" s="185"/>
      <c r="I37" s="185"/>
      <c r="J37" s="185"/>
    </row>
    <row r="38" spans="1:10" ht="22.5" customHeight="1">
      <c r="A38" s="20" t="s">
        <v>83</v>
      </c>
      <c r="B38" s="21"/>
      <c r="C38" s="22"/>
      <c r="D38" s="22"/>
      <c r="E38" s="22"/>
      <c r="F38" s="22"/>
      <c r="G38" s="22"/>
      <c r="H38" s="185"/>
      <c r="I38" s="185"/>
      <c r="J38" s="185"/>
    </row>
    <row r="39" spans="1:10" ht="22.5" customHeight="1">
      <c r="A39" s="5"/>
      <c r="B39" s="5"/>
      <c r="C39" s="22"/>
      <c r="D39" s="22"/>
      <c r="E39" s="22"/>
      <c r="F39" s="22"/>
      <c r="G39" s="22"/>
      <c r="H39" s="22"/>
      <c r="I39" s="22"/>
      <c r="J39" s="50" t="s">
        <v>2</v>
      </c>
    </row>
    <row r="40" spans="1:10" ht="22.5" customHeight="1">
      <c r="C40" s="2"/>
      <c r="D40" s="183" t="s">
        <v>3</v>
      </c>
      <c r="E40" s="183"/>
      <c r="F40" s="183"/>
      <c r="G40" s="24"/>
      <c r="H40" s="183" t="s">
        <v>4</v>
      </c>
      <c r="I40" s="183"/>
      <c r="J40" s="183"/>
    </row>
    <row r="41" spans="1:10" ht="22.5" customHeight="1">
      <c r="C41" s="2"/>
      <c r="D41" s="184" t="s">
        <v>84</v>
      </c>
      <c r="E41" s="184"/>
      <c r="F41" s="184"/>
      <c r="G41"/>
      <c r="H41" s="184" t="s">
        <v>84</v>
      </c>
      <c r="I41" s="184"/>
      <c r="J41" s="184"/>
    </row>
    <row r="42" spans="1:10" ht="22.5" customHeight="1">
      <c r="C42" s="2"/>
      <c r="D42" s="187" t="s">
        <v>85</v>
      </c>
      <c r="E42" s="187"/>
      <c r="F42" s="187"/>
      <c r="G42" s="130"/>
      <c r="H42" s="187" t="s">
        <v>85</v>
      </c>
      <c r="I42" s="187"/>
      <c r="J42" s="187"/>
    </row>
    <row r="43" spans="1:10" ht="22.5" customHeight="1">
      <c r="B43" s="2" t="s">
        <v>6</v>
      </c>
      <c r="C43" s="25"/>
      <c r="D43" s="17">
        <v>2566</v>
      </c>
      <c r="E43" s="25"/>
      <c r="F43" s="17">
        <v>2565</v>
      </c>
      <c r="G43" s="1"/>
      <c r="H43" s="17">
        <v>2566</v>
      </c>
      <c r="I43" s="25"/>
      <c r="J43" s="17">
        <v>2565</v>
      </c>
    </row>
    <row r="44" spans="1:10" ht="22.5" customHeight="1">
      <c r="A44" s="26" t="s">
        <v>276</v>
      </c>
      <c r="C44" s="101"/>
      <c r="D44" s="101"/>
      <c r="E44" s="101"/>
      <c r="F44" s="101"/>
      <c r="G44" s="101"/>
      <c r="H44" s="101"/>
      <c r="I44" s="101"/>
      <c r="J44" s="101"/>
    </row>
    <row r="45" spans="1:10" ht="22.5" customHeight="1">
      <c r="A45" s="15" t="s">
        <v>103</v>
      </c>
      <c r="C45" s="101"/>
      <c r="D45" s="101">
        <v>-792252</v>
      </c>
      <c r="E45" s="101"/>
      <c r="F45" s="101">
        <v>4208112</v>
      </c>
      <c r="G45" s="101"/>
      <c r="H45" s="126">
        <v>3572633</v>
      </c>
      <c r="I45" s="101"/>
      <c r="J45" s="101">
        <v>13942539</v>
      </c>
    </row>
    <row r="46" spans="1:10" ht="22.5" customHeight="1">
      <c r="A46" s="15" t="s">
        <v>104</v>
      </c>
      <c r="C46" s="101"/>
      <c r="D46" s="101">
        <v>526216</v>
      </c>
      <c r="E46" s="101"/>
      <c r="F46" s="101">
        <v>263691</v>
      </c>
      <c r="G46" s="101"/>
      <c r="H46" s="46">
        <v>0</v>
      </c>
      <c r="I46" s="101"/>
      <c r="J46" s="46">
        <v>0</v>
      </c>
    </row>
    <row r="47" spans="1:10" ht="22.5" customHeight="1" thickBot="1">
      <c r="A47" s="26" t="s">
        <v>275</v>
      </c>
      <c r="C47" s="12"/>
      <c r="D47" s="161">
        <f>SUM(D45:D46)</f>
        <v>-266036</v>
      </c>
      <c r="E47" s="12"/>
      <c r="F47" s="11">
        <f>SUM(F45:F46)</f>
        <v>4471803</v>
      </c>
      <c r="G47" s="12"/>
      <c r="H47" s="161">
        <f>SUM(H45:H46)</f>
        <v>3572633</v>
      </c>
      <c r="I47" s="12"/>
      <c r="J47" s="11">
        <f>SUM(J45:J46)</f>
        <v>13942539</v>
      </c>
    </row>
    <row r="48" spans="1:10" ht="22.5" customHeight="1" thickTop="1">
      <c r="A48" s="26"/>
      <c r="C48" s="12"/>
      <c r="D48" s="12"/>
      <c r="E48" s="12"/>
      <c r="F48" s="12"/>
      <c r="G48" s="12"/>
      <c r="H48" s="12"/>
      <c r="I48" s="12"/>
      <c r="J48" s="12"/>
    </row>
    <row r="49" spans="1:10" s="96" customFormat="1" ht="22.5" customHeight="1" thickBot="1">
      <c r="A49" s="172" t="s">
        <v>277</v>
      </c>
      <c r="B49" s="95">
        <v>9</v>
      </c>
      <c r="C49" s="173"/>
      <c r="D49" s="174">
        <v>-0.12</v>
      </c>
      <c r="E49" s="173"/>
      <c r="F49" s="174">
        <v>0.51</v>
      </c>
      <c r="G49" s="173"/>
      <c r="H49" s="175">
        <v>0.41</v>
      </c>
      <c r="I49" s="173"/>
      <c r="J49" s="175">
        <v>1.64</v>
      </c>
    </row>
    <row r="50" spans="1:10" ht="22.5" customHeight="1" thickTop="1">
      <c r="A50" s="20" t="s">
        <v>0</v>
      </c>
      <c r="B50" s="21"/>
      <c r="C50" s="22"/>
      <c r="D50" s="22"/>
      <c r="E50" s="22"/>
      <c r="F50" s="22"/>
      <c r="G50" s="22"/>
      <c r="H50" s="185"/>
      <c r="I50" s="185"/>
      <c r="J50" s="185"/>
    </row>
    <row r="51" spans="1:10" ht="22.5" customHeight="1">
      <c r="A51" s="20" t="s">
        <v>105</v>
      </c>
      <c r="B51" s="21"/>
      <c r="C51" s="22"/>
      <c r="D51" s="22"/>
      <c r="E51" s="22"/>
      <c r="F51" s="22"/>
      <c r="G51" s="22"/>
      <c r="H51" s="185"/>
      <c r="I51" s="185"/>
      <c r="J51" s="185"/>
    </row>
    <row r="52" spans="1:10" ht="22.5" customHeight="1">
      <c r="A52" s="5"/>
      <c r="B52" s="5"/>
      <c r="C52" s="22"/>
      <c r="D52" s="22"/>
      <c r="E52" s="22"/>
      <c r="F52" s="22"/>
      <c r="G52" s="22"/>
      <c r="H52" s="22"/>
      <c r="I52" s="22"/>
      <c r="J52" s="50" t="s">
        <v>2</v>
      </c>
    </row>
    <row r="53" spans="1:10" ht="22.5" customHeight="1">
      <c r="C53" s="2"/>
      <c r="D53" s="183" t="s">
        <v>3</v>
      </c>
      <c r="E53" s="183"/>
      <c r="F53" s="183"/>
      <c r="G53" s="24"/>
      <c r="H53" s="183" t="s">
        <v>4</v>
      </c>
      <c r="I53" s="183"/>
      <c r="J53" s="183"/>
    </row>
    <row r="54" spans="1:10" ht="22.5" customHeight="1">
      <c r="C54" s="2"/>
      <c r="D54" s="184" t="s">
        <v>84</v>
      </c>
      <c r="E54" s="184"/>
      <c r="F54" s="184"/>
      <c r="G54"/>
      <c r="H54" s="184" t="s">
        <v>84</v>
      </c>
      <c r="I54" s="184"/>
      <c r="J54" s="184"/>
    </row>
    <row r="55" spans="1:10" ht="22.5" customHeight="1">
      <c r="C55" s="2"/>
      <c r="D55" s="187" t="s">
        <v>85</v>
      </c>
      <c r="E55" s="187"/>
      <c r="F55" s="187"/>
      <c r="G55" s="130"/>
      <c r="H55" s="187" t="s">
        <v>85</v>
      </c>
      <c r="I55" s="187"/>
      <c r="J55" s="187"/>
    </row>
    <row r="56" spans="1:10" ht="22.5" customHeight="1">
      <c r="C56" s="25"/>
      <c r="D56" s="17">
        <v>2566</v>
      </c>
      <c r="E56" s="25"/>
      <c r="F56" s="17">
        <v>2565</v>
      </c>
      <c r="G56" s="1"/>
      <c r="H56" s="17">
        <v>2566</v>
      </c>
      <c r="I56" s="25"/>
      <c r="J56" s="17">
        <v>2565</v>
      </c>
    </row>
    <row r="57" spans="1:10" ht="22.5" customHeight="1">
      <c r="A57" s="26" t="s">
        <v>275</v>
      </c>
      <c r="D57" s="61">
        <f>D47</f>
        <v>-266036</v>
      </c>
      <c r="E57" s="3"/>
      <c r="F57" s="12">
        <f>F47</f>
        <v>4471803</v>
      </c>
      <c r="G57" s="3"/>
      <c r="H57" s="61">
        <f>H47</f>
        <v>3572633</v>
      </c>
      <c r="I57" s="3"/>
      <c r="J57" s="12">
        <f>J47</f>
        <v>13942539</v>
      </c>
    </row>
    <row r="58" spans="1:10" ht="7.95" customHeight="1"/>
    <row r="59" spans="1:10" ht="22.5" customHeight="1">
      <c r="A59" s="26" t="s">
        <v>106</v>
      </c>
    </row>
    <row r="60" spans="1:10" ht="22.5" customHeight="1">
      <c r="A60" s="33" t="s">
        <v>107</v>
      </c>
      <c r="D60" s="57"/>
      <c r="F60" s="57"/>
      <c r="H60" s="53"/>
      <c r="J60" s="53"/>
    </row>
    <row r="61" spans="1:10" ht="22.5" customHeight="1">
      <c r="A61" s="33" t="s">
        <v>108</v>
      </c>
      <c r="D61" s="57"/>
      <c r="F61" s="57"/>
      <c r="H61" s="53"/>
      <c r="J61" s="53"/>
    </row>
    <row r="62" spans="1:10" ht="22.5" customHeight="1">
      <c r="A62" s="15" t="s">
        <v>257</v>
      </c>
      <c r="D62" s="57">
        <v>-1727471</v>
      </c>
      <c r="F62" s="57">
        <v>20313461</v>
      </c>
      <c r="H62" s="29">
        <v>0</v>
      </c>
      <c r="J62" s="29">
        <v>0</v>
      </c>
    </row>
    <row r="63" spans="1:10" ht="22.5" customHeight="1">
      <c r="A63" s="15" t="s">
        <v>310</v>
      </c>
      <c r="D63" s="57"/>
      <c r="F63" s="57"/>
      <c r="H63" s="29"/>
      <c r="J63" s="29"/>
    </row>
    <row r="64" spans="1:10" ht="22.5" customHeight="1">
      <c r="A64" s="15" t="s">
        <v>281</v>
      </c>
      <c r="D64" s="57">
        <v>-71773</v>
      </c>
      <c r="F64" s="29">
        <v>0</v>
      </c>
      <c r="H64" s="29">
        <v>0</v>
      </c>
      <c r="J64" s="29">
        <v>0</v>
      </c>
    </row>
    <row r="65" spans="1:10" ht="22.5" customHeight="1">
      <c r="A65" s="15" t="s">
        <v>258</v>
      </c>
      <c r="D65" s="57">
        <v>98491</v>
      </c>
      <c r="F65" s="57">
        <v>678733</v>
      </c>
      <c r="H65" s="29">
        <v>21146</v>
      </c>
      <c r="J65" s="29">
        <v>21060</v>
      </c>
    </row>
    <row r="66" spans="1:10" ht="22.5" customHeight="1">
      <c r="A66" s="15" t="s">
        <v>259</v>
      </c>
      <c r="D66" s="57"/>
      <c r="F66" s="57"/>
      <c r="H66" s="29"/>
      <c r="J66" s="29"/>
    </row>
    <row r="67" spans="1:10" ht="22.5" customHeight="1">
      <c r="A67" s="15" t="s">
        <v>283</v>
      </c>
      <c r="D67" s="57">
        <v>-621110</v>
      </c>
      <c r="F67" s="57">
        <v>544826</v>
      </c>
      <c r="H67" s="29">
        <v>0</v>
      </c>
      <c r="J67" s="29">
        <v>0</v>
      </c>
    </row>
    <row r="68" spans="1:10" ht="22.5" customHeight="1">
      <c r="A68" s="15" t="s">
        <v>109</v>
      </c>
      <c r="D68" s="57"/>
      <c r="F68" s="57"/>
      <c r="H68" s="29"/>
      <c r="J68" s="29"/>
    </row>
    <row r="69" spans="1:10" ht="22.5" customHeight="1">
      <c r="A69" s="15" t="s">
        <v>108</v>
      </c>
      <c r="D69" s="56">
        <v>-118759</v>
      </c>
      <c r="F69" s="56">
        <v>4096</v>
      </c>
      <c r="H69" s="30">
        <v>-4229</v>
      </c>
      <c r="J69" s="30">
        <v>-4212</v>
      </c>
    </row>
    <row r="70" spans="1:10" s="3" customFormat="1" ht="22.5" customHeight="1">
      <c r="A70" s="26" t="s">
        <v>110</v>
      </c>
      <c r="B70" s="9"/>
      <c r="D70" s="58"/>
      <c r="F70" s="58"/>
      <c r="H70" s="59"/>
      <c r="J70" s="59"/>
    </row>
    <row r="71" spans="1:10" s="3" customFormat="1" ht="22.5" customHeight="1">
      <c r="A71" s="26" t="s">
        <v>111</v>
      </c>
      <c r="B71" s="9"/>
      <c r="D71" s="44">
        <f>SUM(D62:D69)</f>
        <v>-2440622</v>
      </c>
      <c r="F71" s="44">
        <f>SUM(F62:F69)</f>
        <v>21541116</v>
      </c>
      <c r="H71" s="44">
        <f>SUM(H62:H69)</f>
        <v>16917</v>
      </c>
      <c r="J71" s="44">
        <f>SUM(J62:J69)</f>
        <v>16848</v>
      </c>
    </row>
    <row r="72" spans="1:10" ht="7.95" customHeight="1">
      <c r="A72" s="26"/>
    </row>
    <row r="73" spans="1:10" ht="22.5" customHeight="1">
      <c r="A73" s="33" t="s">
        <v>112</v>
      </c>
    </row>
    <row r="74" spans="1:10" ht="22.5" customHeight="1">
      <c r="A74" s="33" t="s">
        <v>108</v>
      </c>
      <c r="D74" s="57"/>
      <c r="F74" s="57"/>
      <c r="H74" s="53"/>
      <c r="J74" s="53"/>
    </row>
    <row r="75" spans="1:10" ht="22.5" customHeight="1">
      <c r="A75" s="15" t="s">
        <v>263</v>
      </c>
      <c r="D75" s="57"/>
      <c r="F75" s="57"/>
      <c r="H75" s="53"/>
      <c r="J75" s="53"/>
    </row>
    <row r="76" spans="1:10" ht="22.5" customHeight="1">
      <c r="A76" s="15" t="s">
        <v>265</v>
      </c>
      <c r="D76" s="57">
        <v>-565430</v>
      </c>
      <c r="F76" s="57">
        <v>-414668</v>
      </c>
      <c r="H76" s="53">
        <v>54000</v>
      </c>
      <c r="J76" s="53">
        <v>-30000</v>
      </c>
    </row>
    <row r="77" spans="1:10" ht="22.5" customHeight="1">
      <c r="A77" s="15" t="s">
        <v>311</v>
      </c>
      <c r="D77" s="57"/>
      <c r="F77" s="57"/>
      <c r="H77" s="53"/>
      <c r="J77" s="53"/>
    </row>
    <row r="78" spans="1:10" ht="22.5" customHeight="1">
      <c r="A78" s="15" t="s">
        <v>113</v>
      </c>
      <c r="D78" s="29">
        <v>0</v>
      </c>
      <c r="F78" s="57">
        <v>9523</v>
      </c>
      <c r="H78" s="29">
        <v>0</v>
      </c>
      <c r="J78" s="29">
        <v>0</v>
      </c>
    </row>
    <row r="79" spans="1:10" ht="22.5" customHeight="1">
      <c r="A79" s="15" t="s">
        <v>246</v>
      </c>
      <c r="D79" s="57">
        <v>192044</v>
      </c>
      <c r="F79" s="57">
        <v>14161921</v>
      </c>
      <c r="H79" s="29">
        <v>0</v>
      </c>
      <c r="J79" s="29">
        <v>2793350</v>
      </c>
    </row>
    <row r="80" spans="1:10" ht="22.5" customHeight="1">
      <c r="A80" s="15" t="s">
        <v>259</v>
      </c>
      <c r="F80" s="57"/>
      <c r="H80" s="29"/>
      <c r="J80" s="29"/>
    </row>
    <row r="81" spans="1:10" ht="22.5" customHeight="1">
      <c r="A81" s="15" t="s">
        <v>283</v>
      </c>
      <c r="D81" s="57">
        <v>75009</v>
      </c>
      <c r="F81" s="57">
        <v>-40832</v>
      </c>
      <c r="H81" s="29">
        <v>0</v>
      </c>
      <c r="J81" s="29">
        <v>0</v>
      </c>
    </row>
    <row r="82" spans="1:10" ht="22.5" customHeight="1">
      <c r="A82" s="15" t="s">
        <v>114</v>
      </c>
      <c r="D82" s="57"/>
      <c r="F82" s="57"/>
      <c r="H82" s="29"/>
      <c r="J82" s="29"/>
    </row>
    <row r="83" spans="1:10" ht="22.5" customHeight="1">
      <c r="A83" s="15" t="s">
        <v>108</v>
      </c>
      <c r="D83" s="56">
        <v>74678</v>
      </c>
      <c r="F83" s="56">
        <v>-2754681</v>
      </c>
      <c r="H83" s="30">
        <v>-10800</v>
      </c>
      <c r="J83" s="30">
        <v>-552670</v>
      </c>
    </row>
    <row r="84" spans="1:10" ht="22.5" customHeight="1">
      <c r="A84" s="26" t="s">
        <v>115</v>
      </c>
      <c r="D84" s="60"/>
      <c r="F84" s="60"/>
      <c r="H84" s="34"/>
      <c r="J84" s="34"/>
    </row>
    <row r="85" spans="1:10" ht="22.5" customHeight="1">
      <c r="A85" s="26" t="s">
        <v>111</v>
      </c>
      <c r="D85" s="44">
        <f>SUM(D76:D83)</f>
        <v>-223699</v>
      </c>
      <c r="E85" s="3"/>
      <c r="F85" s="44">
        <f>SUM(F76:F83)</f>
        <v>10961263</v>
      </c>
      <c r="G85" s="3"/>
      <c r="H85" s="44">
        <f>SUM(H76:H83)</f>
        <v>43200</v>
      </c>
      <c r="I85" s="3"/>
      <c r="J85" s="44">
        <f>SUM(J76:J83)</f>
        <v>2210680</v>
      </c>
    </row>
    <row r="86" spans="1:10" ht="22.5" customHeight="1">
      <c r="A86" s="99" t="s">
        <v>317</v>
      </c>
      <c r="D86" s="44">
        <f>D71+D85</f>
        <v>-2664321</v>
      </c>
      <c r="E86" s="3"/>
      <c r="F86" s="44">
        <f>F71+F85</f>
        <v>32502379</v>
      </c>
      <c r="G86" s="3"/>
      <c r="H86" s="44">
        <f>H71+H85</f>
        <v>60117</v>
      </c>
      <c r="I86" s="59"/>
      <c r="J86" s="44">
        <f>J71+J85</f>
        <v>2227528</v>
      </c>
    </row>
    <row r="87" spans="1:10" ht="22.5" customHeight="1" thickBot="1">
      <c r="A87" s="99" t="s">
        <v>278</v>
      </c>
      <c r="D87" s="156">
        <f>D57+D85+D71</f>
        <v>-2930357</v>
      </c>
      <c r="E87" s="3"/>
      <c r="F87" s="156">
        <f>F57+F85+F71</f>
        <v>36974182</v>
      </c>
      <c r="G87" s="3"/>
      <c r="H87" s="156">
        <f>H57+H85+H71</f>
        <v>3632750</v>
      </c>
      <c r="I87" s="3"/>
      <c r="J87" s="156">
        <f>J57+J85+J71</f>
        <v>16170067</v>
      </c>
    </row>
    <row r="88" spans="1:10" ht="13.5" customHeight="1" thickTop="1">
      <c r="D88" s="57"/>
      <c r="F88" s="57"/>
      <c r="H88" s="29"/>
      <c r="J88" s="29"/>
    </row>
    <row r="89" spans="1:10" ht="22.5" customHeight="1">
      <c r="A89" s="20" t="s">
        <v>0</v>
      </c>
      <c r="B89" s="21"/>
      <c r="C89" s="22"/>
      <c r="D89" s="22"/>
      <c r="E89" s="22"/>
      <c r="F89" s="22"/>
      <c r="G89" s="22"/>
      <c r="H89" s="185"/>
      <c r="I89" s="185"/>
      <c r="J89" s="185"/>
    </row>
    <row r="90" spans="1:10" ht="22.5" customHeight="1">
      <c r="A90" s="20" t="s">
        <v>105</v>
      </c>
      <c r="B90" s="21"/>
      <c r="C90" s="22"/>
      <c r="D90" s="22"/>
      <c r="E90" s="22"/>
      <c r="F90" s="22"/>
      <c r="G90" s="22"/>
      <c r="H90" s="185"/>
      <c r="I90" s="185"/>
      <c r="J90" s="185"/>
    </row>
    <row r="91" spans="1:10" ht="22.5" customHeight="1">
      <c r="A91" s="5"/>
      <c r="B91" s="5"/>
      <c r="C91" s="22"/>
      <c r="D91" s="22"/>
      <c r="E91" s="22"/>
      <c r="F91" s="22"/>
      <c r="G91" s="22"/>
      <c r="H91" s="22"/>
      <c r="I91" s="22"/>
      <c r="J91" s="50" t="s">
        <v>2</v>
      </c>
    </row>
    <row r="92" spans="1:10" ht="22.5" customHeight="1">
      <c r="C92" s="2"/>
      <c r="D92" s="183" t="s">
        <v>3</v>
      </c>
      <c r="E92" s="183"/>
      <c r="F92" s="183"/>
      <c r="G92" s="24"/>
      <c r="H92" s="183" t="s">
        <v>4</v>
      </c>
      <c r="I92" s="183"/>
      <c r="J92" s="183"/>
    </row>
    <row r="93" spans="1:10" ht="22.5" customHeight="1">
      <c r="C93" s="2"/>
      <c r="D93" s="184" t="s">
        <v>84</v>
      </c>
      <c r="E93" s="184"/>
      <c r="F93" s="184"/>
      <c r="G93"/>
      <c r="H93" s="184" t="s">
        <v>84</v>
      </c>
      <c r="I93" s="184"/>
      <c r="J93" s="184"/>
    </row>
    <row r="94" spans="1:10" ht="22.5" customHeight="1">
      <c r="C94" s="2"/>
      <c r="D94" s="187" t="s">
        <v>85</v>
      </c>
      <c r="E94" s="187"/>
      <c r="F94" s="187"/>
      <c r="G94" s="130"/>
      <c r="H94" s="187" t="s">
        <v>85</v>
      </c>
      <c r="I94" s="187"/>
      <c r="J94" s="187"/>
    </row>
    <row r="95" spans="1:10" ht="22.5" customHeight="1">
      <c r="C95" s="25"/>
      <c r="D95" s="17">
        <v>2566</v>
      </c>
      <c r="E95" s="25"/>
      <c r="F95" s="17">
        <v>2565</v>
      </c>
      <c r="G95" s="1"/>
      <c r="H95" s="17">
        <v>2566</v>
      </c>
      <c r="I95" s="25"/>
      <c r="J95" s="17">
        <v>2565</v>
      </c>
    </row>
    <row r="96" spans="1:10" ht="22.5" customHeight="1">
      <c r="A96" s="26" t="s">
        <v>279</v>
      </c>
      <c r="D96" s="57"/>
      <c r="F96" s="57"/>
      <c r="H96" s="29"/>
      <c r="J96" s="29"/>
    </row>
    <row r="97" spans="1:10" ht="22.5" customHeight="1">
      <c r="A97" s="15" t="s">
        <v>103</v>
      </c>
      <c r="D97" s="57">
        <v>-3671766</v>
      </c>
      <c r="F97" s="57">
        <v>34838043</v>
      </c>
      <c r="H97" s="29">
        <v>3632750</v>
      </c>
      <c r="J97" s="29">
        <v>16170067</v>
      </c>
    </row>
    <row r="98" spans="1:10" ht="22.5" customHeight="1">
      <c r="A98" s="15" t="s">
        <v>104</v>
      </c>
      <c r="D98" s="56">
        <v>741409</v>
      </c>
      <c r="F98" s="56">
        <v>2136139</v>
      </c>
      <c r="H98" s="30">
        <v>0</v>
      </c>
      <c r="J98" s="30">
        <v>0</v>
      </c>
    </row>
    <row r="99" spans="1:10" ht="22.5" customHeight="1" thickBot="1">
      <c r="A99" s="26" t="s">
        <v>278</v>
      </c>
      <c r="D99" s="83">
        <f>SUM(D97:D98)</f>
        <v>-2930357</v>
      </c>
      <c r="E99" s="3"/>
      <c r="F99" s="83">
        <f>SUM(F97:F98)</f>
        <v>36974182</v>
      </c>
      <c r="G99" s="3"/>
      <c r="H99" s="62">
        <f>SUM(H97:H98)</f>
        <v>3632750</v>
      </c>
      <c r="I99" s="3"/>
      <c r="J99" s="83">
        <f>SUM(J97:J98)</f>
        <v>16170067</v>
      </c>
    </row>
    <row r="100" spans="1:10" ht="22.5" customHeight="1" thickTop="1">
      <c r="A100" s="26"/>
      <c r="D100" s="58"/>
      <c r="E100" s="3"/>
      <c r="F100" s="58"/>
      <c r="G100" s="3"/>
      <c r="H100" s="58"/>
      <c r="I100" s="3"/>
      <c r="J100" s="58"/>
    </row>
    <row r="101" spans="1:10" ht="22.5" customHeight="1">
      <c r="A101" s="20" t="s">
        <v>0</v>
      </c>
      <c r="B101" s="21"/>
      <c r="C101" s="22"/>
      <c r="D101" s="22"/>
      <c r="E101" s="22"/>
      <c r="F101" s="22"/>
      <c r="G101" s="22"/>
      <c r="H101" s="185"/>
      <c r="I101" s="185"/>
      <c r="J101" s="185"/>
    </row>
    <row r="102" spans="1:10" ht="22.5" customHeight="1">
      <c r="A102" s="20" t="s">
        <v>83</v>
      </c>
      <c r="B102" s="21"/>
      <c r="C102" s="22"/>
      <c r="D102" s="22"/>
      <c r="E102" s="22"/>
      <c r="F102" s="22"/>
      <c r="G102" s="22"/>
      <c r="H102" s="185"/>
      <c r="I102" s="185"/>
      <c r="J102" s="185"/>
    </row>
    <row r="103" spans="1:10" ht="22.5" customHeight="1">
      <c r="A103" s="5"/>
      <c r="B103" s="5"/>
      <c r="C103" s="22"/>
      <c r="D103" s="22"/>
      <c r="E103" s="22"/>
      <c r="F103" s="22"/>
      <c r="G103" s="22"/>
      <c r="H103" s="22"/>
      <c r="I103" s="22"/>
      <c r="J103" s="50" t="s">
        <v>2</v>
      </c>
    </row>
    <row r="104" spans="1:10" ht="22.5" customHeight="1">
      <c r="C104" s="2"/>
      <c r="D104" s="183" t="s">
        <v>3</v>
      </c>
      <c r="E104" s="183"/>
      <c r="F104" s="183"/>
      <c r="G104" s="24"/>
      <c r="H104" s="183" t="s">
        <v>4</v>
      </c>
      <c r="I104" s="183"/>
      <c r="J104" s="183"/>
    </row>
    <row r="105" spans="1:10" ht="22.5" customHeight="1">
      <c r="C105" s="2"/>
      <c r="D105" s="184" t="s">
        <v>116</v>
      </c>
      <c r="E105" s="184"/>
      <c r="F105" s="184"/>
      <c r="G105"/>
      <c r="H105" s="184" t="s">
        <v>116</v>
      </c>
      <c r="I105" s="184"/>
      <c r="J105" s="184"/>
    </row>
    <row r="106" spans="1:10" ht="22.5" customHeight="1">
      <c r="C106" s="2"/>
      <c r="D106" s="187" t="s">
        <v>85</v>
      </c>
      <c r="E106" s="187"/>
      <c r="F106" s="187"/>
      <c r="G106" s="130"/>
      <c r="H106" s="187" t="s">
        <v>85</v>
      </c>
      <c r="I106" s="187"/>
      <c r="J106" s="187"/>
    </row>
    <row r="107" spans="1:10" ht="22.5" customHeight="1">
      <c r="B107" s="2" t="s">
        <v>6</v>
      </c>
      <c r="C107" s="25"/>
      <c r="D107" s="17">
        <v>2566</v>
      </c>
      <c r="E107" s="25"/>
      <c r="F107" s="17">
        <v>2565</v>
      </c>
      <c r="G107" s="1"/>
      <c r="H107" s="17">
        <v>2566</v>
      </c>
      <c r="I107" s="25"/>
      <c r="J107" s="17">
        <v>2565</v>
      </c>
    </row>
    <row r="108" spans="1:10" ht="22.5" customHeight="1">
      <c r="A108" s="33" t="s">
        <v>86</v>
      </c>
      <c r="C108" s="101"/>
      <c r="D108" s="101"/>
      <c r="E108" s="101"/>
      <c r="F108" s="101"/>
      <c r="G108" s="101"/>
      <c r="H108" s="101"/>
      <c r="I108" s="101"/>
      <c r="J108" s="101"/>
    </row>
    <row r="109" spans="1:10" ht="22.5" customHeight="1">
      <c r="A109" s="23" t="s">
        <v>87</v>
      </c>
      <c r="B109" s="2">
        <v>8</v>
      </c>
      <c r="C109" s="101"/>
      <c r="D109" s="31">
        <v>294026990</v>
      </c>
      <c r="E109" s="101"/>
      <c r="F109" s="31">
        <v>294882771</v>
      </c>
      <c r="G109" s="101"/>
      <c r="H109" s="101">
        <v>13842936</v>
      </c>
      <c r="I109" s="101"/>
      <c r="J109" s="101">
        <v>13420210</v>
      </c>
    </row>
    <row r="110" spans="1:10" ht="22.5" customHeight="1">
      <c r="A110" s="15" t="s">
        <v>88</v>
      </c>
      <c r="B110" s="2">
        <v>4</v>
      </c>
      <c r="C110" s="37"/>
      <c r="D110" s="63">
        <v>2190409</v>
      </c>
      <c r="E110" s="37"/>
      <c r="F110" s="63">
        <v>2276174</v>
      </c>
      <c r="G110" s="101"/>
      <c r="H110" s="29">
        <v>0</v>
      </c>
      <c r="I110" s="101"/>
      <c r="J110" s="29">
        <v>8609069</v>
      </c>
    </row>
    <row r="111" spans="1:10" ht="22.5" customHeight="1">
      <c r="A111" s="15" t="s">
        <v>89</v>
      </c>
      <c r="C111" s="101"/>
      <c r="D111" s="63">
        <v>545625</v>
      </c>
      <c r="E111" s="101"/>
      <c r="F111" s="63">
        <v>380801</v>
      </c>
      <c r="G111" s="101"/>
      <c r="H111" s="101">
        <v>294843</v>
      </c>
      <c r="I111" s="101"/>
      <c r="J111" s="101">
        <v>301871</v>
      </c>
    </row>
    <row r="112" spans="1:10" ht="22.5" customHeight="1">
      <c r="A112" s="15" t="s">
        <v>90</v>
      </c>
      <c r="B112" s="55"/>
      <c r="C112" s="101"/>
      <c r="D112" s="31">
        <v>12169</v>
      </c>
      <c r="E112" s="101"/>
      <c r="F112" s="31">
        <v>60124</v>
      </c>
      <c r="G112" s="101"/>
      <c r="H112" s="65">
        <v>5074599</v>
      </c>
      <c r="I112" s="101"/>
      <c r="J112" s="101">
        <v>14842932</v>
      </c>
    </row>
    <row r="113" spans="1:10" ht="22.5" customHeight="1">
      <c r="A113" s="15" t="s">
        <v>91</v>
      </c>
      <c r="C113" s="101"/>
      <c r="D113" s="29">
        <v>107829</v>
      </c>
      <c r="E113" s="101"/>
      <c r="F113" s="29">
        <v>0</v>
      </c>
      <c r="G113" s="101"/>
      <c r="H113" s="136">
        <v>250188</v>
      </c>
      <c r="I113" s="101"/>
      <c r="J113" s="29">
        <v>110434</v>
      </c>
    </row>
    <row r="114" spans="1:10" ht="22.5" customHeight="1">
      <c r="A114" s="15" t="s">
        <v>229</v>
      </c>
      <c r="C114" s="101"/>
      <c r="D114" s="29"/>
      <c r="E114" s="101"/>
      <c r="F114" s="29"/>
      <c r="G114" s="101"/>
      <c r="H114" s="29"/>
      <c r="I114" s="101"/>
      <c r="J114" s="29"/>
    </row>
    <row r="115" spans="1:10" ht="22.5" customHeight="1">
      <c r="A115" s="15" t="s">
        <v>252</v>
      </c>
      <c r="C115" s="101"/>
      <c r="D115" s="29">
        <v>0</v>
      </c>
      <c r="E115" s="101"/>
      <c r="F115" s="29">
        <v>1429983</v>
      </c>
      <c r="G115" s="101"/>
      <c r="H115" s="29">
        <v>0</v>
      </c>
      <c r="I115" s="101"/>
      <c r="J115" s="29">
        <v>608201</v>
      </c>
    </row>
    <row r="116" spans="1:10" ht="22.5" customHeight="1">
      <c r="A116" s="23" t="s">
        <v>92</v>
      </c>
      <c r="C116" s="101"/>
      <c r="D116" s="56">
        <v>1838945</v>
      </c>
      <c r="E116" s="101"/>
      <c r="F116" s="56">
        <v>1649461</v>
      </c>
      <c r="G116" s="101"/>
      <c r="H116" s="39">
        <v>142620</v>
      </c>
      <c r="I116" s="101"/>
      <c r="J116" s="39">
        <v>143940</v>
      </c>
    </row>
    <row r="117" spans="1:10" ht="22.5" customHeight="1">
      <c r="A117" s="26" t="s">
        <v>93</v>
      </c>
      <c r="B117" s="9"/>
      <c r="C117" s="12"/>
      <c r="D117" s="82">
        <f>SUM(D109:D116)</f>
        <v>298721967</v>
      </c>
      <c r="E117" s="12"/>
      <c r="F117" s="82">
        <f>SUM(F109:F116)</f>
        <v>300679314</v>
      </c>
      <c r="G117" s="12"/>
      <c r="H117" s="82">
        <f>SUM(H109:H116)</f>
        <v>19605186</v>
      </c>
      <c r="I117" s="12"/>
      <c r="J117" s="82">
        <f>SUM(J109:J116)</f>
        <v>38036657</v>
      </c>
    </row>
    <row r="118" spans="1:10" s="64" customFormat="1" ht="12.75" customHeight="1">
      <c r="A118" s="186"/>
      <c r="B118" s="186"/>
      <c r="C118" s="101"/>
      <c r="D118" s="101"/>
      <c r="E118" s="101"/>
      <c r="F118" s="101"/>
      <c r="G118" s="101"/>
      <c r="H118" s="101"/>
      <c r="I118" s="101"/>
      <c r="J118" s="101"/>
    </row>
    <row r="119" spans="1:10" s="64" customFormat="1" ht="22.5" customHeight="1">
      <c r="A119" s="33" t="s">
        <v>94</v>
      </c>
      <c r="B119" s="2"/>
      <c r="C119" s="101"/>
      <c r="D119" s="101"/>
      <c r="E119" s="101"/>
      <c r="F119" s="101"/>
      <c r="G119" s="101"/>
      <c r="H119" s="101"/>
      <c r="I119" s="101"/>
      <c r="J119" s="101"/>
    </row>
    <row r="120" spans="1:10" s="64" customFormat="1" ht="22.5" customHeight="1">
      <c r="A120" s="23" t="s">
        <v>95</v>
      </c>
      <c r="B120" s="2"/>
      <c r="C120" s="101"/>
      <c r="D120" s="31">
        <v>261952623</v>
      </c>
      <c r="E120" s="101"/>
      <c r="F120" s="31">
        <v>254468051</v>
      </c>
      <c r="G120" s="101"/>
      <c r="H120" s="101">
        <v>12750113</v>
      </c>
      <c r="I120" s="101"/>
      <c r="J120" s="101">
        <v>12337889</v>
      </c>
    </row>
    <row r="121" spans="1:10" s="64" customFormat="1" ht="22.5" customHeight="1">
      <c r="A121" s="15" t="s">
        <v>96</v>
      </c>
      <c r="B121" s="2"/>
      <c r="C121" s="101"/>
      <c r="D121" s="31">
        <v>11242468</v>
      </c>
      <c r="E121" s="101"/>
      <c r="F121" s="31">
        <v>10593286</v>
      </c>
      <c r="G121" s="101"/>
      <c r="H121" s="101">
        <v>480811</v>
      </c>
      <c r="I121" s="101"/>
      <c r="J121" s="101">
        <v>430574</v>
      </c>
    </row>
    <row r="122" spans="1:10" s="64" customFormat="1" ht="22.5" customHeight="1">
      <c r="A122" s="23" t="s">
        <v>97</v>
      </c>
      <c r="B122" s="2"/>
      <c r="C122" s="101"/>
      <c r="D122" s="60">
        <v>15412694</v>
      </c>
      <c r="E122" s="101"/>
      <c r="F122" s="60">
        <v>15094485</v>
      </c>
      <c r="G122" s="101"/>
      <c r="H122" s="101">
        <v>1184240</v>
      </c>
      <c r="I122" s="101"/>
      <c r="J122" s="101">
        <v>1247097</v>
      </c>
    </row>
    <row r="123" spans="1:10" s="64" customFormat="1" ht="22.5" customHeight="1">
      <c r="A123" s="15" t="s">
        <v>312</v>
      </c>
      <c r="B123" s="2"/>
      <c r="C123" s="101"/>
      <c r="D123" s="60"/>
      <c r="E123" s="101"/>
      <c r="F123" s="60"/>
      <c r="G123" s="101"/>
      <c r="H123" s="101"/>
      <c r="I123" s="101"/>
      <c r="J123" s="101"/>
    </row>
    <row r="124" spans="1:10" s="64" customFormat="1" ht="22.5" customHeight="1">
      <c r="A124" s="15" t="s">
        <v>117</v>
      </c>
      <c r="B124" s="2"/>
      <c r="C124" s="101"/>
      <c r="D124" s="31">
        <v>-1574204</v>
      </c>
      <c r="E124" s="101"/>
      <c r="F124" s="31">
        <v>-1827205</v>
      </c>
      <c r="G124" s="101"/>
      <c r="H124" s="53">
        <v>0</v>
      </c>
      <c r="I124" s="101"/>
      <c r="J124" s="53">
        <v>0</v>
      </c>
    </row>
    <row r="125" spans="1:10" s="64" customFormat="1" ht="22.5" customHeight="1">
      <c r="A125" s="15" t="s">
        <v>118</v>
      </c>
      <c r="B125" s="2">
        <v>3</v>
      </c>
      <c r="C125" s="101"/>
      <c r="D125" s="53">
        <v>0</v>
      </c>
      <c r="E125" s="101"/>
      <c r="F125" s="53">
        <v>-5756</v>
      </c>
      <c r="G125" s="101"/>
      <c r="H125" s="53">
        <v>1500000</v>
      </c>
      <c r="I125" s="101"/>
      <c r="J125" s="53">
        <v>0</v>
      </c>
    </row>
    <row r="126" spans="1:10" s="64" customFormat="1" ht="22.5" customHeight="1">
      <c r="A126" s="15" t="s">
        <v>254</v>
      </c>
      <c r="B126" s="2"/>
      <c r="C126" s="101"/>
      <c r="D126" s="53">
        <v>0</v>
      </c>
      <c r="E126" s="101"/>
      <c r="F126" s="53">
        <v>249537</v>
      </c>
      <c r="G126" s="101"/>
      <c r="H126" s="53">
        <v>0</v>
      </c>
      <c r="I126" s="101"/>
      <c r="J126" s="53">
        <v>0</v>
      </c>
    </row>
    <row r="127" spans="1:10" s="64" customFormat="1" ht="22.5" customHeight="1">
      <c r="A127" s="23" t="s">
        <v>99</v>
      </c>
      <c r="B127" s="2"/>
      <c r="C127" s="101"/>
      <c r="D127" s="53">
        <v>1413520</v>
      </c>
      <c r="E127" s="101"/>
      <c r="F127" s="53">
        <v>1394961</v>
      </c>
      <c r="G127" s="101"/>
      <c r="H127" s="53">
        <v>14971</v>
      </c>
      <c r="I127" s="101"/>
      <c r="J127" s="53">
        <v>7232</v>
      </c>
    </row>
    <row r="128" spans="1:10" s="64" customFormat="1" ht="22.5" customHeight="1">
      <c r="A128" s="15" t="s">
        <v>100</v>
      </c>
      <c r="B128" s="16"/>
      <c r="C128" s="16"/>
      <c r="D128" s="54">
        <v>10812260</v>
      </c>
      <c r="E128" s="16"/>
      <c r="F128" s="54">
        <v>7434284</v>
      </c>
      <c r="G128" s="16"/>
      <c r="H128" s="46">
        <v>2612180</v>
      </c>
      <c r="I128" s="16"/>
      <c r="J128" s="46">
        <v>2549926</v>
      </c>
    </row>
    <row r="129" spans="1:10" s="64" customFormat="1" ht="22.5" customHeight="1">
      <c r="A129" s="26" t="s">
        <v>101</v>
      </c>
      <c r="B129" s="9"/>
      <c r="C129" s="12"/>
      <c r="D129" s="82">
        <f>SUM(D120:D128)</f>
        <v>299259361</v>
      </c>
      <c r="E129" s="12"/>
      <c r="F129" s="82">
        <f>SUM(F120:F128)</f>
        <v>287401643</v>
      </c>
      <c r="G129" s="12"/>
      <c r="H129" s="82">
        <f>SUM(H120:H128)</f>
        <v>18542315</v>
      </c>
      <c r="I129" s="12"/>
      <c r="J129" s="82">
        <f>SUM(J120:J128)</f>
        <v>16572718</v>
      </c>
    </row>
    <row r="130" spans="1:10" s="64" customFormat="1" ht="12.75" customHeight="1">
      <c r="A130" s="26"/>
      <c r="B130" s="9"/>
      <c r="C130" s="12"/>
      <c r="D130" s="79"/>
      <c r="E130" s="12"/>
      <c r="F130" s="79"/>
      <c r="G130" s="12"/>
      <c r="H130" s="12"/>
      <c r="I130" s="12"/>
      <c r="J130" s="12"/>
    </row>
    <row r="131" spans="1:10" s="64" customFormat="1" ht="22.5" customHeight="1">
      <c r="A131" s="15" t="s">
        <v>280</v>
      </c>
      <c r="B131" s="2"/>
      <c r="C131" s="101"/>
      <c r="D131" s="77"/>
      <c r="E131" s="16"/>
      <c r="F131" s="77"/>
      <c r="G131" s="16"/>
      <c r="H131" s="16"/>
      <c r="I131" s="16"/>
      <c r="J131" s="16"/>
    </row>
    <row r="132" spans="1:10" s="64" customFormat="1" ht="22.5" customHeight="1">
      <c r="A132" s="15" t="s">
        <v>283</v>
      </c>
      <c r="B132" s="2">
        <v>4</v>
      </c>
      <c r="C132" s="101"/>
      <c r="D132" s="81">
        <v>-1980506</v>
      </c>
      <c r="E132" s="101"/>
      <c r="F132" s="81">
        <v>-1129252</v>
      </c>
      <c r="G132" s="101"/>
      <c r="H132" s="46">
        <v>0</v>
      </c>
      <c r="I132" s="101"/>
      <c r="J132" s="46">
        <v>0</v>
      </c>
    </row>
    <row r="133" spans="1:10" s="64" customFormat="1" ht="22.5" customHeight="1">
      <c r="A133" s="26" t="s">
        <v>274</v>
      </c>
      <c r="B133" s="2"/>
      <c r="C133" s="101"/>
      <c r="D133" s="59">
        <f>D117-D129+D132</f>
        <v>-2517900</v>
      </c>
      <c r="E133" s="101"/>
      <c r="F133" s="59">
        <f>F117-F129+F132</f>
        <v>12148419</v>
      </c>
      <c r="G133" s="12"/>
      <c r="H133" s="59">
        <f>H117-H129+H132</f>
        <v>1062871</v>
      </c>
      <c r="I133" s="12"/>
      <c r="J133" s="59">
        <f>J117-J129+J132</f>
        <v>21463939</v>
      </c>
    </row>
    <row r="134" spans="1:10" s="64" customFormat="1" ht="22.5" customHeight="1">
      <c r="A134" s="15" t="s">
        <v>102</v>
      </c>
      <c r="B134" s="2"/>
      <c r="C134" s="101"/>
      <c r="D134" s="54">
        <v>552436</v>
      </c>
      <c r="E134" s="101"/>
      <c r="F134" s="54">
        <v>4680516</v>
      </c>
      <c r="G134" s="101"/>
      <c r="H134" s="46">
        <v>-355076</v>
      </c>
      <c r="I134" s="101"/>
      <c r="J134" s="46">
        <v>1289885</v>
      </c>
    </row>
    <row r="135" spans="1:10" ht="22.5" customHeight="1" thickBot="1">
      <c r="A135" s="26" t="s">
        <v>275</v>
      </c>
      <c r="C135" s="12"/>
      <c r="D135" s="161">
        <f>D133-D134</f>
        <v>-3070336</v>
      </c>
      <c r="E135" s="12"/>
      <c r="F135" s="161">
        <f>F133-F134</f>
        <v>7467903</v>
      </c>
      <c r="G135" s="12"/>
      <c r="H135" s="161">
        <f>H133-H134</f>
        <v>1417947</v>
      </c>
      <c r="I135" s="12"/>
      <c r="J135" s="161">
        <f>J133-J134</f>
        <v>20174054</v>
      </c>
    </row>
    <row r="136" spans="1:10" ht="22.8" customHeight="1" thickTop="1">
      <c r="A136" s="26"/>
      <c r="C136" s="12"/>
      <c r="D136" s="12"/>
      <c r="E136" s="12"/>
      <c r="F136" s="12"/>
      <c r="G136" s="12"/>
      <c r="H136" s="12"/>
      <c r="I136" s="12"/>
      <c r="J136" s="12"/>
    </row>
    <row r="137" spans="1:10" ht="22.5" customHeight="1">
      <c r="A137" s="20" t="s">
        <v>0</v>
      </c>
      <c r="B137" s="21"/>
      <c r="C137" s="22"/>
      <c r="D137" s="22"/>
      <c r="E137" s="22"/>
      <c r="F137" s="22"/>
      <c r="G137" s="22"/>
      <c r="H137" s="185"/>
      <c r="I137" s="185"/>
      <c r="J137" s="185"/>
    </row>
    <row r="138" spans="1:10" ht="22.5" customHeight="1">
      <c r="A138" s="20" t="s">
        <v>83</v>
      </c>
      <c r="B138" s="21"/>
      <c r="C138" s="22"/>
      <c r="D138" s="22"/>
      <c r="E138" s="22"/>
      <c r="F138" s="22"/>
      <c r="G138" s="22"/>
      <c r="H138" s="185"/>
      <c r="I138" s="185"/>
      <c r="J138" s="185"/>
    </row>
    <row r="139" spans="1:10" ht="22.5" customHeight="1">
      <c r="A139" s="5"/>
      <c r="B139" s="5"/>
      <c r="C139" s="22"/>
      <c r="D139" s="22"/>
      <c r="E139" s="22"/>
      <c r="F139" s="22"/>
      <c r="G139" s="22"/>
      <c r="H139" s="22"/>
      <c r="I139" s="22"/>
      <c r="J139" s="50" t="s">
        <v>2</v>
      </c>
    </row>
    <row r="140" spans="1:10" ht="22.5" customHeight="1">
      <c r="C140" s="2"/>
      <c r="D140" s="183" t="s">
        <v>3</v>
      </c>
      <c r="E140" s="183"/>
      <c r="F140" s="183"/>
      <c r="G140" s="24"/>
      <c r="H140" s="183" t="s">
        <v>4</v>
      </c>
      <c r="I140" s="183"/>
      <c r="J140" s="183"/>
    </row>
    <row r="141" spans="1:10" ht="22.5" customHeight="1">
      <c r="C141" s="2"/>
      <c r="D141" s="184" t="s">
        <v>116</v>
      </c>
      <c r="E141" s="184"/>
      <c r="F141" s="184"/>
      <c r="G141"/>
      <c r="H141" s="184" t="s">
        <v>116</v>
      </c>
      <c r="I141" s="184"/>
      <c r="J141" s="184"/>
    </row>
    <row r="142" spans="1:10" ht="22.5" customHeight="1">
      <c r="C142" s="2"/>
      <c r="D142" s="187" t="s">
        <v>85</v>
      </c>
      <c r="E142" s="187"/>
      <c r="F142" s="187"/>
      <c r="G142" s="130"/>
      <c r="H142" s="187" t="s">
        <v>85</v>
      </c>
      <c r="I142" s="187"/>
      <c r="J142" s="187"/>
    </row>
    <row r="143" spans="1:10" ht="22.5" customHeight="1">
      <c r="B143" s="2" t="s">
        <v>6</v>
      </c>
      <c r="C143" s="25"/>
      <c r="D143" s="17">
        <v>2566</v>
      </c>
      <c r="E143" s="25"/>
      <c r="F143" s="17">
        <v>2565</v>
      </c>
      <c r="G143" s="1"/>
      <c r="H143" s="17">
        <v>2566</v>
      </c>
      <c r="I143" s="25"/>
      <c r="J143" s="17">
        <v>2565</v>
      </c>
    </row>
    <row r="144" spans="1:10" ht="22.5" customHeight="1">
      <c r="A144" s="26" t="s">
        <v>276</v>
      </c>
      <c r="C144" s="101"/>
      <c r="D144" s="101"/>
      <c r="E144" s="101"/>
      <c r="F144" s="101"/>
      <c r="G144" s="101"/>
      <c r="H144" s="101"/>
      <c r="I144" s="101"/>
      <c r="J144" s="101"/>
    </row>
    <row r="145" spans="1:10" ht="22.5" customHeight="1">
      <c r="A145" s="15" t="s">
        <v>103</v>
      </c>
      <c r="C145" s="101"/>
      <c r="D145" s="101">
        <v>-3517513</v>
      </c>
      <c r="E145" s="101"/>
      <c r="F145" s="101">
        <v>7050161</v>
      </c>
      <c r="G145" s="101"/>
      <c r="H145" s="104">
        <v>1417947</v>
      </c>
      <c r="I145" s="101"/>
      <c r="J145" s="27">
        <v>20174054</v>
      </c>
    </row>
    <row r="146" spans="1:10" ht="22.5" customHeight="1">
      <c r="A146" s="15" t="s">
        <v>104</v>
      </c>
      <c r="C146" s="101"/>
      <c r="D146" s="39">
        <v>447177</v>
      </c>
      <c r="E146" s="101"/>
      <c r="F146" s="39">
        <v>417742</v>
      </c>
      <c r="G146" s="101"/>
      <c r="H146" s="46">
        <v>0</v>
      </c>
      <c r="I146" s="101"/>
      <c r="J146" s="46">
        <v>0</v>
      </c>
    </row>
    <row r="147" spans="1:10" ht="22.5" customHeight="1" thickBot="1">
      <c r="A147" s="26" t="s">
        <v>275</v>
      </c>
      <c r="C147" s="12"/>
      <c r="D147" s="161">
        <f>SUM(D145:D146)</f>
        <v>-3070336</v>
      </c>
      <c r="E147" s="12"/>
      <c r="F147" s="161">
        <f>SUM(F145:F146)</f>
        <v>7467903</v>
      </c>
      <c r="G147" s="12"/>
      <c r="H147" s="161">
        <f>SUM(H145:H146)</f>
        <v>1417947</v>
      </c>
      <c r="I147" s="12"/>
      <c r="J147" s="161">
        <f>SUM(J145:J146)</f>
        <v>20174054</v>
      </c>
    </row>
    <row r="148" spans="1:10" ht="22.5" customHeight="1" thickTop="1">
      <c r="A148" s="26"/>
      <c r="C148" s="12"/>
      <c r="D148" s="12"/>
      <c r="E148" s="12"/>
      <c r="F148" s="12"/>
      <c r="G148" s="12"/>
      <c r="H148" s="12"/>
      <c r="I148" s="12"/>
      <c r="J148" s="12"/>
    </row>
    <row r="149" spans="1:10" s="96" customFormat="1" ht="22.5" customHeight="1" thickBot="1">
      <c r="A149" s="172" t="s">
        <v>277</v>
      </c>
      <c r="B149" s="95">
        <v>9</v>
      </c>
      <c r="C149" s="173"/>
      <c r="D149" s="174">
        <v>-0.48</v>
      </c>
      <c r="E149" s="173"/>
      <c r="F149" s="174">
        <v>0.85</v>
      </c>
      <c r="G149" s="173"/>
      <c r="H149" s="175">
        <v>0.14000000000000001</v>
      </c>
      <c r="I149" s="173"/>
      <c r="J149" s="175">
        <v>2.37</v>
      </c>
    </row>
    <row r="150" spans="1:10" ht="22.5" customHeight="1" thickTop="1">
      <c r="A150" s="20" t="s">
        <v>0</v>
      </c>
      <c r="B150" s="21"/>
      <c r="C150" s="22"/>
      <c r="D150" s="22"/>
      <c r="E150" s="22"/>
      <c r="F150" s="22"/>
      <c r="G150" s="22"/>
      <c r="H150" s="185"/>
      <c r="I150" s="185"/>
      <c r="J150" s="185"/>
    </row>
    <row r="151" spans="1:10" ht="22.5" customHeight="1">
      <c r="A151" s="20" t="s">
        <v>105</v>
      </c>
      <c r="B151" s="21"/>
      <c r="C151" s="22"/>
      <c r="D151" s="22"/>
      <c r="E151" s="22"/>
      <c r="F151" s="22"/>
      <c r="G151" s="22"/>
      <c r="H151" s="185"/>
      <c r="I151" s="185"/>
      <c r="J151" s="185"/>
    </row>
    <row r="152" spans="1:10" ht="22.5" customHeight="1">
      <c r="A152" s="5"/>
      <c r="B152" s="5"/>
      <c r="C152" s="22"/>
      <c r="D152" s="22"/>
      <c r="E152" s="22"/>
      <c r="F152" s="22"/>
      <c r="G152" s="22"/>
      <c r="H152" s="22"/>
      <c r="I152" s="22"/>
      <c r="J152" s="50" t="s">
        <v>2</v>
      </c>
    </row>
    <row r="153" spans="1:10" ht="22.5" customHeight="1">
      <c r="C153" s="2"/>
      <c r="D153" s="183" t="s">
        <v>3</v>
      </c>
      <c r="E153" s="183"/>
      <c r="F153" s="183"/>
      <c r="G153" s="24"/>
      <c r="H153" s="183" t="s">
        <v>4</v>
      </c>
      <c r="I153" s="183"/>
      <c r="J153" s="183"/>
    </row>
    <row r="154" spans="1:10" ht="22.5" customHeight="1">
      <c r="C154" s="2"/>
      <c r="D154" s="184" t="s">
        <v>116</v>
      </c>
      <c r="E154" s="184"/>
      <c r="F154" s="184"/>
      <c r="G154"/>
      <c r="H154" s="184" t="s">
        <v>116</v>
      </c>
      <c r="I154" s="184"/>
      <c r="J154" s="184"/>
    </row>
    <row r="155" spans="1:10" ht="22.5" customHeight="1">
      <c r="C155" s="2"/>
      <c r="D155" s="187" t="s">
        <v>85</v>
      </c>
      <c r="E155" s="187"/>
      <c r="F155" s="187"/>
      <c r="G155" s="130"/>
      <c r="H155" s="187" t="s">
        <v>85</v>
      </c>
      <c r="I155" s="187"/>
      <c r="J155" s="187"/>
    </row>
    <row r="156" spans="1:10" ht="22.5" customHeight="1">
      <c r="B156" s="2" t="s">
        <v>6</v>
      </c>
      <c r="C156" s="25"/>
      <c r="D156" s="17">
        <v>2566</v>
      </c>
      <c r="E156" s="25"/>
      <c r="F156" s="17">
        <v>2565</v>
      </c>
      <c r="G156" s="1"/>
      <c r="H156" s="17">
        <v>2566</v>
      </c>
      <c r="I156" s="25"/>
      <c r="J156" s="17">
        <v>2565</v>
      </c>
    </row>
    <row r="157" spans="1:10" ht="22.5" customHeight="1">
      <c r="A157" s="26" t="s">
        <v>275</v>
      </c>
      <c r="D157" s="61">
        <f>D147</f>
        <v>-3070336</v>
      </c>
      <c r="E157" s="3"/>
      <c r="F157" s="61">
        <f>F147</f>
        <v>7467903</v>
      </c>
      <c r="G157" s="3"/>
      <c r="H157" s="61">
        <f>H147</f>
        <v>1417947</v>
      </c>
      <c r="I157" s="3"/>
      <c r="J157" s="61">
        <f>J147</f>
        <v>20174054</v>
      </c>
    </row>
    <row r="158" spans="1:10" ht="7.95" customHeight="1"/>
    <row r="159" spans="1:10" ht="22.5" customHeight="1">
      <c r="A159" s="26" t="s">
        <v>106</v>
      </c>
    </row>
    <row r="160" spans="1:10" ht="22.5" customHeight="1">
      <c r="A160" s="33" t="s">
        <v>107</v>
      </c>
      <c r="D160" s="57"/>
      <c r="F160" s="57"/>
      <c r="H160" s="53"/>
      <c r="J160" s="53"/>
    </row>
    <row r="161" spans="1:10" ht="22.5" customHeight="1">
      <c r="A161" s="33" t="s">
        <v>108</v>
      </c>
      <c r="D161" s="57"/>
      <c r="F161" s="57"/>
      <c r="H161" s="53"/>
      <c r="J161" s="53"/>
    </row>
    <row r="162" spans="1:10" ht="22.5" customHeight="1">
      <c r="A162" s="15" t="s">
        <v>257</v>
      </c>
      <c r="D162" s="57">
        <v>-4902369</v>
      </c>
      <c r="F162" s="57">
        <v>16847284</v>
      </c>
      <c r="H162" s="29">
        <v>0</v>
      </c>
      <c r="J162" s="29">
        <v>0</v>
      </c>
    </row>
    <row r="163" spans="1:10" ht="22.5" customHeight="1">
      <c r="A163" s="15" t="s">
        <v>320</v>
      </c>
      <c r="D163" s="57"/>
      <c r="F163" s="57"/>
      <c r="H163" s="29"/>
      <c r="J163" s="29"/>
    </row>
    <row r="164" spans="1:10" ht="22.5" customHeight="1">
      <c r="A164" s="15" t="s">
        <v>281</v>
      </c>
      <c r="D164" s="57">
        <v>-28011</v>
      </c>
      <c r="F164" s="29">
        <v>0</v>
      </c>
      <c r="H164" s="29">
        <v>0</v>
      </c>
      <c r="J164" s="29">
        <v>0</v>
      </c>
    </row>
    <row r="165" spans="1:10" ht="22.5" customHeight="1">
      <c r="A165" s="15" t="s">
        <v>318</v>
      </c>
      <c r="D165" s="57">
        <v>-259077</v>
      </c>
      <c r="F165" s="57">
        <v>2253755</v>
      </c>
      <c r="H165" s="29">
        <v>14470</v>
      </c>
      <c r="J165" s="29">
        <v>60639</v>
      </c>
    </row>
    <row r="166" spans="1:10" ht="22.5" customHeight="1">
      <c r="A166" s="15" t="s">
        <v>259</v>
      </c>
      <c r="D166" s="57"/>
      <c r="F166" s="57"/>
      <c r="H166" s="29"/>
      <c r="J166" s="29"/>
    </row>
    <row r="167" spans="1:10" ht="22.5" customHeight="1">
      <c r="A167" s="15" t="s">
        <v>283</v>
      </c>
      <c r="B167" s="2">
        <v>4</v>
      </c>
      <c r="D167" s="57">
        <v>-1251243</v>
      </c>
      <c r="F167" s="29">
        <v>698138</v>
      </c>
      <c r="H167" s="29">
        <v>0</v>
      </c>
      <c r="J167" s="29">
        <v>0</v>
      </c>
    </row>
    <row r="168" spans="1:10" ht="22.5" customHeight="1">
      <c r="A168" s="15" t="s">
        <v>109</v>
      </c>
      <c r="D168" s="57"/>
      <c r="F168" s="57"/>
      <c r="H168" s="29"/>
      <c r="J168" s="29"/>
    </row>
    <row r="169" spans="1:10" ht="22.5" customHeight="1">
      <c r="A169" s="15" t="s">
        <v>108</v>
      </c>
      <c r="D169" s="56">
        <v>-80912</v>
      </c>
      <c r="F169" s="56">
        <v>-21562</v>
      </c>
      <c r="H169" s="30">
        <v>-2894</v>
      </c>
      <c r="J169" s="30">
        <v>-12128</v>
      </c>
    </row>
    <row r="170" spans="1:10" s="3" customFormat="1" ht="22.5" customHeight="1">
      <c r="A170" s="26" t="s">
        <v>110</v>
      </c>
      <c r="B170" s="9"/>
      <c r="D170" s="58"/>
      <c r="F170" s="58"/>
      <c r="H170" s="59"/>
      <c r="J170" s="59"/>
    </row>
    <row r="171" spans="1:10" s="3" customFormat="1" ht="22.5" customHeight="1">
      <c r="A171" s="26" t="s">
        <v>111</v>
      </c>
      <c r="B171" s="9"/>
      <c r="D171" s="44">
        <f>SUM(D162:D169)</f>
        <v>-6521612</v>
      </c>
      <c r="F171" s="44">
        <f>SUM(F162:F169)</f>
        <v>19777615</v>
      </c>
      <c r="H171" s="44">
        <f>SUM(H162:H169)</f>
        <v>11576</v>
      </c>
      <c r="J171" s="44">
        <f>SUM(J162:J169)</f>
        <v>48511</v>
      </c>
    </row>
    <row r="172" spans="1:10" ht="7.95" customHeight="1">
      <c r="A172" s="26"/>
    </row>
    <row r="173" spans="1:10" ht="22.5" customHeight="1">
      <c r="A173" s="33" t="s">
        <v>112</v>
      </c>
    </row>
    <row r="174" spans="1:10" ht="22.2" customHeight="1">
      <c r="A174" s="33" t="s">
        <v>108</v>
      </c>
      <c r="D174" s="57"/>
      <c r="F174" s="57"/>
      <c r="H174" s="53"/>
      <c r="J174" s="53"/>
    </row>
    <row r="175" spans="1:10" ht="22.2" customHeight="1">
      <c r="A175" s="15" t="s">
        <v>263</v>
      </c>
      <c r="D175" s="57"/>
      <c r="F175" s="57"/>
      <c r="H175" s="53"/>
      <c r="J175" s="53"/>
    </row>
    <row r="176" spans="1:10" ht="22.2" customHeight="1">
      <c r="A176" s="15" t="s">
        <v>264</v>
      </c>
      <c r="D176" s="57">
        <v>-897485</v>
      </c>
      <c r="F176" s="57">
        <v>747899</v>
      </c>
      <c r="H176" s="53">
        <v>40000</v>
      </c>
      <c r="J176" s="53">
        <v>-17000</v>
      </c>
    </row>
    <row r="177" spans="1:10" ht="22.2" customHeight="1">
      <c r="A177" s="15" t="s">
        <v>245</v>
      </c>
      <c r="D177" s="57"/>
      <c r="F177" s="57"/>
      <c r="H177" s="53"/>
      <c r="J177" s="53"/>
    </row>
    <row r="178" spans="1:10" ht="22.5" customHeight="1">
      <c r="A178" s="15" t="s">
        <v>113</v>
      </c>
      <c r="D178" s="57">
        <v>-5538</v>
      </c>
      <c r="F178" s="57">
        <v>10147</v>
      </c>
      <c r="H178" s="53">
        <v>0</v>
      </c>
      <c r="J178" s="53">
        <v>0</v>
      </c>
    </row>
    <row r="179" spans="1:10" ht="22.2" customHeight="1">
      <c r="A179" s="15" t="s">
        <v>246</v>
      </c>
      <c r="D179" s="57">
        <v>192044</v>
      </c>
      <c r="F179" s="57">
        <v>14161921</v>
      </c>
      <c r="H179" s="53">
        <v>0</v>
      </c>
      <c r="J179" s="53">
        <v>2793350</v>
      </c>
    </row>
    <row r="180" spans="1:10" ht="22.5" customHeight="1">
      <c r="A180" s="15" t="s">
        <v>321</v>
      </c>
      <c r="D180" s="57"/>
      <c r="F180" s="57"/>
      <c r="H180" s="53"/>
      <c r="J180" s="53"/>
    </row>
    <row r="181" spans="1:10" ht="22.5" customHeight="1">
      <c r="A181" s="15" t="s">
        <v>282</v>
      </c>
      <c r="B181" s="2">
        <v>4</v>
      </c>
      <c r="D181" s="57">
        <v>326610</v>
      </c>
      <c r="F181" s="53">
        <v>104735</v>
      </c>
      <c r="H181" s="53">
        <v>0</v>
      </c>
      <c r="J181" s="53">
        <v>0</v>
      </c>
    </row>
    <row r="182" spans="1:10" ht="22.5" customHeight="1">
      <c r="A182" s="15" t="s">
        <v>114</v>
      </c>
      <c r="D182" s="57"/>
      <c r="F182" s="57"/>
      <c r="H182" s="29"/>
      <c r="J182" s="29"/>
    </row>
    <row r="183" spans="1:10" ht="22.5" customHeight="1">
      <c r="A183" s="15" t="s">
        <v>108</v>
      </c>
      <c r="D183" s="56">
        <v>20646</v>
      </c>
      <c r="F183" s="56">
        <v>-2880347</v>
      </c>
      <c r="H183" s="30">
        <v>-8000</v>
      </c>
      <c r="J183" s="30">
        <v>-555270</v>
      </c>
    </row>
    <row r="184" spans="1:10" ht="22.5" customHeight="1">
      <c r="A184" s="26" t="s">
        <v>115</v>
      </c>
      <c r="D184" s="60"/>
      <c r="F184" s="60"/>
      <c r="H184" s="34"/>
      <c r="J184" s="34"/>
    </row>
    <row r="185" spans="1:10" ht="22.5" customHeight="1">
      <c r="A185" s="26" t="s">
        <v>111</v>
      </c>
      <c r="D185" s="44">
        <f>SUM(D176:D183)</f>
        <v>-363723</v>
      </c>
      <c r="E185" s="3"/>
      <c r="F185" s="44">
        <f>SUM(F176:F183)</f>
        <v>12144355</v>
      </c>
      <c r="G185" s="3"/>
      <c r="H185" s="44">
        <f>SUM(H176:H183)</f>
        <v>32000</v>
      </c>
      <c r="I185" s="3"/>
      <c r="J185" s="44">
        <f>SUM(J176:J183)</f>
        <v>2221080</v>
      </c>
    </row>
    <row r="186" spans="1:10" ht="22.5" customHeight="1">
      <c r="A186" s="99" t="s">
        <v>317</v>
      </c>
      <c r="D186" s="44">
        <f>D171+D185</f>
        <v>-6885335</v>
      </c>
      <c r="E186" s="3"/>
      <c r="F186" s="44">
        <f>F171+F185</f>
        <v>31921970</v>
      </c>
      <c r="G186" s="3"/>
      <c r="H186" s="44">
        <f>H171+H185</f>
        <v>43576</v>
      </c>
      <c r="I186" s="61"/>
      <c r="J186" s="44">
        <f>J171+J185</f>
        <v>2269591</v>
      </c>
    </row>
    <row r="187" spans="1:10" ht="22.5" customHeight="1" thickBot="1">
      <c r="A187" s="94" t="s">
        <v>278</v>
      </c>
      <c r="B187" s="95"/>
      <c r="C187" s="96"/>
      <c r="D187" s="97">
        <f>D157+D185+D171</f>
        <v>-9955671</v>
      </c>
      <c r="E187" s="98"/>
      <c r="F187" s="97">
        <f>F157+F185+F171</f>
        <v>39389873</v>
      </c>
      <c r="G187" s="98"/>
      <c r="H187" s="97">
        <f>H157+H185+H171</f>
        <v>1461523</v>
      </c>
      <c r="I187" s="98"/>
      <c r="J187" s="97">
        <f>J157+J185+J171</f>
        <v>22443645</v>
      </c>
    </row>
    <row r="188" spans="1:10" ht="3.6" customHeight="1" thickTop="1">
      <c r="D188" s="57"/>
      <c r="F188" s="57"/>
      <c r="H188" s="29"/>
      <c r="J188" s="29"/>
    </row>
    <row r="189" spans="1:10" ht="22.5" customHeight="1">
      <c r="A189" s="20" t="s">
        <v>0</v>
      </c>
      <c r="B189" s="21"/>
      <c r="C189" s="22"/>
      <c r="D189" s="22"/>
      <c r="E189" s="22"/>
      <c r="F189" s="22"/>
      <c r="G189" s="22"/>
      <c r="H189" s="185"/>
      <c r="I189" s="185"/>
      <c r="J189" s="185"/>
    </row>
    <row r="190" spans="1:10" ht="22.5" customHeight="1">
      <c r="A190" s="20" t="s">
        <v>105</v>
      </c>
      <c r="B190" s="21"/>
      <c r="C190" s="22"/>
      <c r="D190" s="78"/>
      <c r="E190" s="22"/>
      <c r="F190" s="22"/>
      <c r="G190" s="22"/>
      <c r="H190" s="185"/>
      <c r="I190" s="185"/>
      <c r="J190" s="185"/>
    </row>
    <row r="191" spans="1:10" ht="22.5" customHeight="1">
      <c r="A191" s="5"/>
      <c r="B191" s="5"/>
      <c r="C191" s="22"/>
      <c r="D191" s="22"/>
      <c r="E191" s="22"/>
      <c r="F191" s="22"/>
      <c r="G191" s="22"/>
      <c r="H191" s="22"/>
      <c r="I191" s="22"/>
      <c r="J191" s="50" t="s">
        <v>2</v>
      </c>
    </row>
    <row r="192" spans="1:10" ht="22.5" customHeight="1">
      <c r="C192" s="2"/>
      <c r="D192" s="183" t="s">
        <v>3</v>
      </c>
      <c r="E192" s="183"/>
      <c r="F192" s="183"/>
      <c r="G192" s="24"/>
      <c r="H192" s="183" t="s">
        <v>4</v>
      </c>
      <c r="I192" s="183"/>
      <c r="J192" s="183"/>
    </row>
    <row r="193" spans="1:10" ht="22.5" customHeight="1">
      <c r="C193" s="2"/>
      <c r="D193" s="184" t="s">
        <v>116</v>
      </c>
      <c r="E193" s="184"/>
      <c r="F193" s="184"/>
      <c r="G193"/>
      <c r="H193" s="184" t="s">
        <v>116</v>
      </c>
      <c r="I193" s="184"/>
      <c r="J193" s="184"/>
    </row>
    <row r="194" spans="1:10" ht="22.5" customHeight="1">
      <c r="C194" s="2"/>
      <c r="D194" s="187" t="s">
        <v>85</v>
      </c>
      <c r="E194" s="187"/>
      <c r="F194" s="187"/>
      <c r="G194" s="130"/>
      <c r="H194" s="187" t="s">
        <v>85</v>
      </c>
      <c r="I194" s="187"/>
      <c r="J194" s="187"/>
    </row>
    <row r="195" spans="1:10" ht="22.5" customHeight="1">
      <c r="C195" s="25"/>
      <c r="D195" s="17">
        <v>2566</v>
      </c>
      <c r="E195" s="25"/>
      <c r="F195" s="17">
        <v>2565</v>
      </c>
      <c r="G195" s="1"/>
      <c r="H195" s="17">
        <v>2566</v>
      </c>
      <c r="I195" s="25"/>
      <c r="J195" s="17">
        <v>2565</v>
      </c>
    </row>
    <row r="196" spans="1:10" ht="22.5" customHeight="1">
      <c r="A196" s="26" t="s">
        <v>279</v>
      </c>
      <c r="D196" s="57"/>
      <c r="F196" s="57"/>
      <c r="H196" s="29"/>
      <c r="J196" s="29"/>
    </row>
    <row r="197" spans="1:10" ht="22.5" customHeight="1">
      <c r="A197" s="15" t="s">
        <v>103</v>
      </c>
      <c r="D197" s="57">
        <v>-10616692</v>
      </c>
      <c r="F197" s="57">
        <v>37526920</v>
      </c>
      <c r="H197" s="29">
        <v>1461523</v>
      </c>
      <c r="J197" s="29">
        <v>22443645</v>
      </c>
    </row>
    <row r="198" spans="1:10" ht="22.5" customHeight="1">
      <c r="A198" s="15" t="s">
        <v>104</v>
      </c>
      <c r="D198" s="57">
        <v>661021</v>
      </c>
      <c r="F198" s="57">
        <v>1862953</v>
      </c>
      <c r="H198" s="30">
        <v>0</v>
      </c>
      <c r="J198" s="30">
        <v>0</v>
      </c>
    </row>
    <row r="199" spans="1:10" ht="22.5" customHeight="1" thickBot="1">
      <c r="A199" s="26" t="s">
        <v>278</v>
      </c>
      <c r="D199" s="62">
        <f>SUM(D197:D198)</f>
        <v>-9955671</v>
      </c>
      <c r="E199" s="3"/>
      <c r="F199" s="62">
        <f>SUM(F197:F198)</f>
        <v>39389873</v>
      </c>
      <c r="G199" s="3"/>
      <c r="H199" s="62">
        <f>SUM(H197:H198)</f>
        <v>1461523</v>
      </c>
      <c r="I199" s="3"/>
      <c r="J199" s="62">
        <f>SUM(J197:J198)</f>
        <v>22443645</v>
      </c>
    </row>
    <row r="200" spans="1:10" ht="23.25" customHeight="1" thickTop="1"/>
  </sheetData>
  <mergeCells count="65">
    <mergeCell ref="D142:F142"/>
    <mergeCell ref="H142:J142"/>
    <mergeCell ref="H150:J150"/>
    <mergeCell ref="D155:F155"/>
    <mergeCell ref="H155:J155"/>
    <mergeCell ref="H151:J151"/>
    <mergeCell ref="D153:F153"/>
    <mergeCell ref="H153:J153"/>
    <mergeCell ref="D154:F154"/>
    <mergeCell ref="H154:J154"/>
    <mergeCell ref="H137:J137"/>
    <mergeCell ref="H138:J138"/>
    <mergeCell ref="D140:F140"/>
    <mergeCell ref="H140:J140"/>
    <mergeCell ref="D141:F141"/>
    <mergeCell ref="H141:J141"/>
    <mergeCell ref="D105:F105"/>
    <mergeCell ref="H105:J105"/>
    <mergeCell ref="D106:F106"/>
    <mergeCell ref="H106:J106"/>
    <mergeCell ref="A118:B118"/>
    <mergeCell ref="H53:J53"/>
    <mergeCell ref="D53:F53"/>
    <mergeCell ref="D54:F54"/>
    <mergeCell ref="H54:J54"/>
    <mergeCell ref="D104:F104"/>
    <mergeCell ref="H104:J104"/>
    <mergeCell ref="D4:F4"/>
    <mergeCell ref="H4:J4"/>
    <mergeCell ref="D5:F5"/>
    <mergeCell ref="H5:J5"/>
    <mergeCell ref="D6:F6"/>
    <mergeCell ref="H6:J6"/>
    <mergeCell ref="A18:B18"/>
    <mergeCell ref="A30:B30"/>
    <mergeCell ref="H37:J37"/>
    <mergeCell ref="D194:F194"/>
    <mergeCell ref="H194:J194"/>
    <mergeCell ref="H89:J89"/>
    <mergeCell ref="H90:J90"/>
    <mergeCell ref="D92:F92"/>
    <mergeCell ref="H92:J92"/>
    <mergeCell ref="D93:F93"/>
    <mergeCell ref="H93:J93"/>
    <mergeCell ref="D94:F94"/>
    <mergeCell ref="H94:J94"/>
    <mergeCell ref="H189:J189"/>
    <mergeCell ref="H190:J190"/>
    <mergeCell ref="D40:F40"/>
    <mergeCell ref="D192:F192"/>
    <mergeCell ref="H192:J192"/>
    <mergeCell ref="D193:F193"/>
    <mergeCell ref="H193:J193"/>
    <mergeCell ref="H38:J38"/>
    <mergeCell ref="H40:J40"/>
    <mergeCell ref="D55:F55"/>
    <mergeCell ref="H55:J55"/>
    <mergeCell ref="H102:J102"/>
    <mergeCell ref="D41:F41"/>
    <mergeCell ref="H41:J41"/>
    <mergeCell ref="D42:F42"/>
    <mergeCell ref="H42:J42"/>
    <mergeCell ref="H51:J51"/>
    <mergeCell ref="H50:J50"/>
    <mergeCell ref="H101:J101"/>
  </mergeCells>
  <pageMargins left="0.73" right="0.8" top="0.48" bottom="0.5" header="0.5" footer="0.5"/>
  <pageSetup paperSize="9" scale="83" firstPageNumber="7" fitToWidth="0" fitToHeight="0" orientation="portrait" useFirstPageNumber="1" r:id="rId1"/>
  <headerFooter alignWithMargins="0">
    <oddFooter>&amp;Lหมายเหตุประกอบงบการเงินเป็นส่วนหนึ่งของงบการเงินระหว่างกาลนี้
&amp;C&amp;P</oddFooter>
  </headerFooter>
  <rowBreaks count="7" manualBreakCount="7">
    <brk id="36" max="8" man="1"/>
    <brk id="49" max="8" man="1"/>
    <brk id="88" max="8" man="1"/>
    <brk id="100" max="8" man="1"/>
    <brk id="136" max="8" man="1"/>
    <brk id="149" max="9" man="1"/>
    <brk id="188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D6A11-74B2-43D1-8805-5857BA53F1C2}">
  <dimension ref="A1:AL36"/>
  <sheetViews>
    <sheetView view="pageBreakPreview" zoomScale="55" zoomScaleNormal="50" zoomScaleSheetLayoutView="55" workbookViewId="0"/>
  </sheetViews>
  <sheetFormatPr defaultColWidth="9" defaultRowHeight="21.3" customHeight="1"/>
  <cols>
    <col min="1" max="1" width="63.25" customWidth="1"/>
    <col min="2" max="2" width="10" customWidth="1"/>
    <col min="3" max="3" width="0.875" customWidth="1"/>
    <col min="4" max="4" width="11.375" customWidth="1"/>
    <col min="5" max="5" width="0.875" customWidth="1"/>
    <col min="6" max="6" width="12.625" customWidth="1"/>
    <col min="7" max="7" width="0.875" customWidth="1"/>
    <col min="8" max="8" width="12.125" customWidth="1"/>
    <col min="9" max="9" width="0.875" customWidth="1"/>
    <col min="10" max="10" width="13.75" customWidth="1"/>
    <col min="11" max="11" width="0.875" customWidth="1"/>
    <col min="12" max="12" width="12.125" bestFit="1" customWidth="1"/>
    <col min="13" max="13" width="0.875" customWidth="1"/>
    <col min="14" max="14" width="11.375" bestFit="1" customWidth="1"/>
    <col min="15" max="15" width="0.875" customWidth="1"/>
    <col min="16" max="16" width="13.625" bestFit="1" customWidth="1"/>
    <col min="17" max="17" width="0.875" customWidth="1"/>
    <col min="18" max="18" width="13" bestFit="1" customWidth="1"/>
    <col min="19" max="19" width="0.875" customWidth="1"/>
    <col min="20" max="20" width="12.375" bestFit="1" customWidth="1"/>
    <col min="21" max="21" width="0.875" customWidth="1"/>
    <col min="22" max="22" width="13.375" bestFit="1" customWidth="1"/>
    <col min="23" max="23" width="0.875" customWidth="1"/>
    <col min="24" max="24" width="16.125" bestFit="1" customWidth="1"/>
    <col min="25" max="25" width="0.875" customWidth="1"/>
    <col min="26" max="26" width="14.375" bestFit="1" customWidth="1"/>
    <col min="27" max="27" width="0.875" customWidth="1"/>
    <col min="28" max="28" width="15.875" bestFit="1" customWidth="1"/>
    <col min="29" max="29" width="0.875" customWidth="1"/>
    <col min="30" max="30" width="16.375" bestFit="1" customWidth="1"/>
    <col min="31" max="31" width="0.875" customWidth="1"/>
    <col min="32" max="32" width="15.875" bestFit="1" customWidth="1"/>
    <col min="33" max="33" width="0.875" customWidth="1"/>
    <col min="34" max="34" width="16.375" customWidth="1"/>
    <col min="35" max="35" width="0.875" customWidth="1"/>
    <col min="36" max="36" width="15.25" customWidth="1"/>
    <col min="37" max="37" width="0.875" customWidth="1"/>
    <col min="38" max="38" width="15.875" style="136" customWidth="1"/>
  </cols>
  <sheetData>
    <row r="1" spans="1:38" ht="22.5" customHeight="1">
      <c r="A1" s="134" t="s">
        <v>0</v>
      </c>
      <c r="B1" s="135"/>
      <c r="C1" s="135"/>
      <c r="D1" s="22"/>
      <c r="E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S1" s="135"/>
      <c r="T1" s="135"/>
      <c r="U1" s="135"/>
      <c r="V1" s="135"/>
      <c r="W1" s="135"/>
      <c r="Y1" s="135"/>
      <c r="Z1" s="135"/>
      <c r="AA1" s="135"/>
      <c r="AL1"/>
    </row>
    <row r="2" spans="1:38" ht="22.5" customHeight="1">
      <c r="A2" s="134" t="s">
        <v>119</v>
      </c>
      <c r="B2" s="135"/>
      <c r="C2" s="135"/>
      <c r="D2" s="22"/>
      <c r="E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S2" s="135"/>
      <c r="T2" s="135"/>
      <c r="U2" s="135"/>
      <c r="V2" s="135"/>
      <c r="W2" s="135"/>
      <c r="Y2" s="135"/>
      <c r="Z2" s="135"/>
      <c r="AA2" s="135"/>
      <c r="AL2"/>
    </row>
    <row r="3" spans="1:38" ht="22.5" customHeight="1">
      <c r="A3" s="134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L3" s="138" t="s">
        <v>2</v>
      </c>
    </row>
    <row r="4" spans="1:38" ht="22.5" customHeight="1">
      <c r="A4" s="134"/>
      <c r="B4" s="99"/>
      <c r="C4" s="99"/>
      <c r="D4" s="183" t="s">
        <v>3</v>
      </c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</row>
    <row r="5" spans="1:38" ht="22.5" customHeight="1">
      <c r="A5" s="26"/>
      <c r="B5" s="99"/>
      <c r="C5" s="99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  <c r="T5" s="188" t="s">
        <v>76</v>
      </c>
      <c r="U5" s="188"/>
      <c r="V5" s="188"/>
      <c r="W5" s="188"/>
      <c r="X5" s="188"/>
      <c r="Y5" s="188"/>
      <c r="Z5" s="188"/>
      <c r="AA5" s="188"/>
      <c r="AB5" s="188"/>
      <c r="AC5" s="3"/>
      <c r="AD5" s="3"/>
      <c r="AE5" s="3"/>
      <c r="AF5" s="3"/>
      <c r="AG5" s="3"/>
      <c r="AH5" s="3"/>
      <c r="AI5" s="3"/>
      <c r="AJ5" s="3"/>
      <c r="AL5" s="3"/>
    </row>
    <row r="6" spans="1:38" ht="22.5" customHeight="1">
      <c r="A6" s="139"/>
      <c r="B6" s="99"/>
      <c r="C6" s="99"/>
      <c r="D6" s="1"/>
      <c r="E6" s="16"/>
      <c r="F6" s="140"/>
      <c r="G6" s="140"/>
      <c r="H6" s="140"/>
      <c r="I6" s="140"/>
      <c r="J6" s="130" t="s">
        <v>137</v>
      </c>
      <c r="K6" s="130"/>
      <c r="L6" s="130"/>
      <c r="M6" s="130"/>
      <c r="N6" s="130"/>
      <c r="O6" s="130"/>
      <c r="P6" s="130"/>
      <c r="S6" s="130"/>
      <c r="T6" s="142"/>
      <c r="U6" s="140"/>
      <c r="V6" s="140" t="s">
        <v>124</v>
      </c>
      <c r="W6" s="140"/>
      <c r="X6" s="140" t="s">
        <v>124</v>
      </c>
      <c r="Y6" s="140"/>
      <c r="Z6" s="140"/>
      <c r="AA6" s="140"/>
      <c r="AB6" s="1"/>
      <c r="AC6" s="16"/>
      <c r="AD6" s="16"/>
      <c r="AE6" s="16"/>
      <c r="AF6" s="141"/>
      <c r="AG6" s="140"/>
      <c r="AH6" s="141"/>
      <c r="AI6" s="141"/>
      <c r="AJ6" s="140"/>
      <c r="AL6" s="131"/>
    </row>
    <row r="7" spans="1:38" ht="22.5" customHeight="1">
      <c r="A7" s="139"/>
      <c r="B7" s="99"/>
      <c r="C7" s="99"/>
      <c r="D7" s="1"/>
      <c r="E7" s="16"/>
      <c r="F7" s="140"/>
      <c r="G7" s="140"/>
      <c r="H7" s="140"/>
      <c r="I7" s="140"/>
      <c r="J7" t="s">
        <v>285</v>
      </c>
      <c r="K7" s="130"/>
      <c r="L7" s="130" t="s">
        <v>286</v>
      </c>
      <c r="M7" s="130"/>
      <c r="N7" s="130"/>
      <c r="O7" s="130"/>
      <c r="P7" s="130"/>
      <c r="S7" s="130"/>
      <c r="T7" s="142" t="s">
        <v>124</v>
      </c>
      <c r="U7" s="140"/>
      <c r="V7" s="140" t="s">
        <v>241</v>
      </c>
      <c r="W7" s="140"/>
      <c r="X7" s="140" t="s">
        <v>121</v>
      </c>
      <c r="Y7" s="140"/>
      <c r="Z7" s="140"/>
      <c r="AA7" s="140"/>
      <c r="AB7" s="1"/>
      <c r="AC7" s="16"/>
      <c r="AD7" s="16"/>
      <c r="AE7" s="16"/>
      <c r="AF7" s="141"/>
      <c r="AG7" s="140"/>
      <c r="AH7" s="141"/>
      <c r="AI7" s="141"/>
      <c r="AJ7" s="140"/>
      <c r="AL7" s="131"/>
    </row>
    <row r="8" spans="1:38" ht="22.5" customHeight="1">
      <c r="A8" s="139"/>
      <c r="B8" s="2"/>
      <c r="C8" s="2"/>
      <c r="D8" s="1"/>
      <c r="E8" s="16"/>
      <c r="F8" s="140"/>
      <c r="G8" s="140"/>
      <c r="H8" s="140"/>
      <c r="I8" s="140"/>
      <c r="J8" s="130" t="s">
        <v>122</v>
      </c>
      <c r="K8" s="130"/>
      <c r="L8" s="130" t="s">
        <v>123</v>
      </c>
      <c r="M8" s="130"/>
      <c r="N8" s="130"/>
      <c r="O8" s="130"/>
      <c r="P8" s="130"/>
      <c r="S8" s="130"/>
      <c r="T8" s="142" t="s">
        <v>241</v>
      </c>
      <c r="U8" s="140"/>
      <c r="V8" s="140" t="s">
        <v>125</v>
      </c>
      <c r="W8" s="140"/>
      <c r="X8" s="140" t="s">
        <v>126</v>
      </c>
      <c r="Y8" s="140"/>
      <c r="Z8" s="140" t="s">
        <v>127</v>
      </c>
      <c r="AA8" s="140"/>
      <c r="AB8" s="1" t="s">
        <v>77</v>
      </c>
      <c r="AC8" s="16"/>
      <c r="AD8" s="16"/>
      <c r="AE8" s="16"/>
      <c r="AF8" s="141"/>
      <c r="AG8" s="140"/>
      <c r="AH8" s="141"/>
      <c r="AI8" s="141"/>
      <c r="AJ8" s="140"/>
      <c r="AL8" s="131"/>
    </row>
    <row r="9" spans="1:38" ht="22.5" customHeight="1">
      <c r="A9" s="139"/>
      <c r="B9" s="99"/>
      <c r="C9" s="99"/>
      <c r="D9" s="1" t="s">
        <v>303</v>
      </c>
      <c r="E9" s="16"/>
      <c r="F9" s="140"/>
      <c r="G9" s="140"/>
      <c r="H9" s="140"/>
      <c r="I9" s="140"/>
      <c r="J9" s="130" t="s">
        <v>128</v>
      </c>
      <c r="K9" s="130"/>
      <c r="L9" s="130" t="s">
        <v>129</v>
      </c>
      <c r="M9" s="130"/>
      <c r="N9" s="130"/>
      <c r="O9" s="130"/>
      <c r="P9" s="130" t="s">
        <v>71</v>
      </c>
      <c r="S9" s="130"/>
      <c r="T9" s="142" t="s">
        <v>125</v>
      </c>
      <c r="U9" s="140"/>
      <c r="V9" s="141" t="s">
        <v>130</v>
      </c>
      <c r="W9" s="140"/>
      <c r="X9" s="141" t="s">
        <v>131</v>
      </c>
      <c r="Y9" s="140"/>
      <c r="Z9" s="140" t="s">
        <v>132</v>
      </c>
      <c r="AA9" s="140"/>
      <c r="AB9" s="1" t="s">
        <v>133</v>
      </c>
      <c r="AC9" s="16"/>
      <c r="AD9" s="141"/>
      <c r="AE9" s="16"/>
      <c r="AF9" s="142" t="s">
        <v>134</v>
      </c>
      <c r="AG9" s="140"/>
      <c r="AH9" s="141" t="s">
        <v>135</v>
      </c>
      <c r="AI9" s="141"/>
      <c r="AJ9" s="140" t="s">
        <v>128</v>
      </c>
      <c r="AL9" s="131"/>
    </row>
    <row r="10" spans="1:38" ht="22.5" customHeight="1">
      <c r="A10" s="139"/>
      <c r="B10" s="99"/>
      <c r="C10" s="99"/>
      <c r="D10" s="140" t="s">
        <v>136</v>
      </c>
      <c r="E10" s="140"/>
      <c r="F10" s="140" t="s">
        <v>137</v>
      </c>
      <c r="G10" s="140"/>
      <c r="H10" s="140"/>
      <c r="I10" s="140"/>
      <c r="J10" s="130" t="s">
        <v>138</v>
      </c>
      <c r="K10" s="130"/>
      <c r="L10" s="130" t="s">
        <v>139</v>
      </c>
      <c r="M10" s="130"/>
      <c r="N10" s="130" t="s">
        <v>140</v>
      </c>
      <c r="O10" s="130"/>
      <c r="P10" s="130" t="s">
        <v>141</v>
      </c>
      <c r="R10" s="130" t="s">
        <v>142</v>
      </c>
      <c r="S10" s="130"/>
      <c r="T10" s="142" t="s">
        <v>242</v>
      </c>
      <c r="U10" s="140"/>
      <c r="V10" s="142" t="s">
        <v>143</v>
      </c>
      <c r="W10" s="140"/>
      <c r="X10" s="142" t="s">
        <v>144</v>
      </c>
      <c r="Y10" s="140"/>
      <c r="Z10" s="140" t="s">
        <v>145</v>
      </c>
      <c r="AA10" s="140"/>
      <c r="AB10" s="140" t="s">
        <v>146</v>
      </c>
      <c r="AC10" s="140"/>
      <c r="AD10" s="141"/>
      <c r="AE10" s="140"/>
      <c r="AF10" s="142" t="s">
        <v>147</v>
      </c>
      <c r="AG10" s="140"/>
      <c r="AH10" s="141" t="s">
        <v>148</v>
      </c>
      <c r="AI10" s="141"/>
      <c r="AJ10" s="140" t="s">
        <v>149</v>
      </c>
      <c r="AL10" s="140" t="s">
        <v>135</v>
      </c>
    </row>
    <row r="11" spans="1:38" ht="22.5" customHeight="1">
      <c r="A11" s="128"/>
      <c r="B11" s="2"/>
      <c r="C11" s="99"/>
      <c r="D11" s="143" t="s">
        <v>150</v>
      </c>
      <c r="E11" s="140"/>
      <c r="F11" s="143" t="s">
        <v>151</v>
      </c>
      <c r="G11" s="140"/>
      <c r="H11" s="144" t="s">
        <v>152</v>
      </c>
      <c r="I11" s="140"/>
      <c r="J11" s="169" t="s">
        <v>153</v>
      </c>
      <c r="K11" s="130"/>
      <c r="L11" s="169" t="s">
        <v>154</v>
      </c>
      <c r="M11" s="130"/>
      <c r="N11" s="169" t="s">
        <v>155</v>
      </c>
      <c r="O11" s="130"/>
      <c r="P11" s="169" t="s">
        <v>156</v>
      </c>
      <c r="R11" s="169" t="s">
        <v>157</v>
      </c>
      <c r="S11" s="130"/>
      <c r="T11" s="144" t="s">
        <v>186</v>
      </c>
      <c r="U11" s="140"/>
      <c r="V11" s="144" t="s">
        <v>158</v>
      </c>
      <c r="W11" s="140"/>
      <c r="X11" s="144" t="s">
        <v>159</v>
      </c>
      <c r="Y11" s="140"/>
      <c r="Z11" s="143" t="s">
        <v>160</v>
      </c>
      <c r="AA11" s="140"/>
      <c r="AB11" s="143" t="s">
        <v>63</v>
      </c>
      <c r="AC11" s="140"/>
      <c r="AD11" s="144" t="s">
        <v>77</v>
      </c>
      <c r="AE11" s="140"/>
      <c r="AF11" s="145" t="s">
        <v>161</v>
      </c>
      <c r="AG11" s="140"/>
      <c r="AH11" s="144" t="s">
        <v>162</v>
      </c>
      <c r="AI11" s="141"/>
      <c r="AJ11" s="143" t="s">
        <v>163</v>
      </c>
      <c r="AL11" s="143" t="s">
        <v>148</v>
      </c>
    </row>
    <row r="12" spans="1:38" ht="22.5" customHeight="1">
      <c r="A12" s="128"/>
      <c r="B12" s="150"/>
      <c r="C12" s="150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L12" s="146"/>
    </row>
    <row r="13" spans="1:38" ht="22.5" customHeight="1">
      <c r="A13" s="127" t="s">
        <v>236</v>
      </c>
      <c r="B13" s="150"/>
      <c r="C13" s="150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L13" s="147"/>
    </row>
    <row r="14" spans="1:38" ht="22.5" customHeight="1">
      <c r="A14" s="26" t="s">
        <v>237</v>
      </c>
      <c r="B14" s="99"/>
      <c r="C14" s="99"/>
      <c r="D14" s="45">
        <v>8611242</v>
      </c>
      <c r="E14" s="125"/>
      <c r="F14" s="45">
        <v>57298909</v>
      </c>
      <c r="G14" s="45"/>
      <c r="H14" s="45">
        <v>3582872</v>
      </c>
      <c r="I14" s="125"/>
      <c r="J14" s="45">
        <v>5458941</v>
      </c>
      <c r="K14" s="125"/>
      <c r="L14" s="45">
        <v>-9917</v>
      </c>
      <c r="M14" s="125"/>
      <c r="N14" s="45">
        <v>929166</v>
      </c>
      <c r="O14" s="125"/>
      <c r="P14" s="45">
        <v>128763610</v>
      </c>
      <c r="Q14" s="3"/>
      <c r="R14" s="45">
        <v>-10332356</v>
      </c>
      <c r="S14" s="125"/>
      <c r="T14" s="45">
        <v>23538601</v>
      </c>
      <c r="U14" s="125"/>
      <c r="V14" s="45">
        <v>-227445</v>
      </c>
      <c r="W14" s="125"/>
      <c r="X14" s="45">
        <v>2746664</v>
      </c>
      <c r="Y14" s="125"/>
      <c r="Z14" s="45">
        <v>-18058126</v>
      </c>
      <c r="AA14" s="125"/>
      <c r="AB14" s="45">
        <f>SUM(T14:Z14)</f>
        <v>7999694</v>
      </c>
      <c r="AC14" s="125"/>
      <c r="AD14" s="45">
        <f>SUM(D14:R14,AB14)</f>
        <v>202302161</v>
      </c>
      <c r="AE14" s="125"/>
      <c r="AF14" s="45">
        <v>15000000</v>
      </c>
      <c r="AG14" s="168"/>
      <c r="AH14" s="45">
        <f>SUM(AD14:AF14)</f>
        <v>217302161</v>
      </c>
      <c r="AI14" s="168"/>
      <c r="AJ14" s="45">
        <v>72049528</v>
      </c>
      <c r="AK14" s="3"/>
      <c r="AL14" s="45">
        <f>SUM(AH14:AJ14)</f>
        <v>289351689</v>
      </c>
    </row>
    <row r="15" spans="1:38" ht="22.5" customHeight="1">
      <c r="A15" s="3" t="s">
        <v>164</v>
      </c>
      <c r="B15" s="2"/>
      <c r="C15" s="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3"/>
      <c r="R15" s="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8"/>
      <c r="AG15" s="13"/>
      <c r="AH15" s="18"/>
      <c r="AI15" s="13"/>
      <c r="AJ15" s="13"/>
      <c r="AK15" s="3"/>
      <c r="AL15" s="103"/>
    </row>
    <row r="16" spans="1:38" ht="22.5" customHeight="1">
      <c r="A16" s="148" t="s">
        <v>165</v>
      </c>
      <c r="B16" s="2"/>
      <c r="C16" s="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3"/>
      <c r="R16" s="3"/>
      <c r="S16" s="13"/>
      <c r="T16" s="85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8"/>
      <c r="AG16" s="13"/>
      <c r="AH16" s="18"/>
      <c r="AI16" s="13"/>
      <c r="AJ16" s="13"/>
      <c r="AK16" s="3"/>
      <c r="AL16" s="103"/>
    </row>
    <row r="17" spans="1:38" ht="22.5" customHeight="1">
      <c r="A17" s="128" t="s">
        <v>166</v>
      </c>
      <c r="B17" s="99"/>
      <c r="C17" s="99"/>
      <c r="D17" s="42">
        <v>0</v>
      </c>
      <c r="E17" s="41"/>
      <c r="F17" s="42">
        <v>0</v>
      </c>
      <c r="G17" s="40"/>
      <c r="H17" s="42">
        <v>0</v>
      </c>
      <c r="I17" s="41"/>
      <c r="J17" s="42">
        <v>0</v>
      </c>
      <c r="K17" s="41"/>
      <c r="L17" s="42">
        <v>0</v>
      </c>
      <c r="M17" s="41"/>
      <c r="N17" s="42">
        <v>0</v>
      </c>
      <c r="O17" s="41"/>
      <c r="P17" s="42">
        <v>-1983913</v>
      </c>
      <c r="Q17" s="3"/>
      <c r="R17" s="42">
        <v>0</v>
      </c>
      <c r="S17" s="90"/>
      <c r="T17" s="42">
        <v>0</v>
      </c>
      <c r="U17" s="41"/>
      <c r="V17" s="42">
        <v>0</v>
      </c>
      <c r="W17" s="91"/>
      <c r="X17" s="42">
        <v>0</v>
      </c>
      <c r="Y17" s="91"/>
      <c r="Z17" s="42">
        <v>0</v>
      </c>
      <c r="AA17" s="90"/>
      <c r="AB17" s="46">
        <v>0</v>
      </c>
      <c r="AC17" s="90"/>
      <c r="AD17" s="46">
        <f>SUM(D17:R17,AB17)</f>
        <v>-1983913</v>
      </c>
      <c r="AE17" s="90"/>
      <c r="AF17" s="42">
        <v>0</v>
      </c>
      <c r="AG17" s="90"/>
      <c r="AH17" s="46">
        <f>SUM(AD17:AF17)</f>
        <v>-1983913</v>
      </c>
      <c r="AI17" s="40"/>
      <c r="AJ17" s="42">
        <v>-244738</v>
      </c>
      <c r="AL17" s="46">
        <f>SUM(AH17:AJ17)</f>
        <v>-2228651</v>
      </c>
    </row>
    <row r="18" spans="1:38" ht="22.5" customHeight="1">
      <c r="A18" s="148" t="s">
        <v>167</v>
      </c>
      <c r="D18" s="44">
        <f>SUM(D17)</f>
        <v>0</v>
      </c>
      <c r="E18" s="43"/>
      <c r="F18" s="44">
        <f>SUM(F17)</f>
        <v>0</v>
      </c>
      <c r="G18" s="85"/>
      <c r="H18" s="44">
        <f>SUM(H17)</f>
        <v>0</v>
      </c>
      <c r="I18" s="124"/>
      <c r="J18" s="44">
        <f>SUM(J17)</f>
        <v>0</v>
      </c>
      <c r="K18" s="43"/>
      <c r="L18" s="44">
        <f>SUM(L17)</f>
        <v>0</v>
      </c>
      <c r="M18" s="43"/>
      <c r="N18" s="44">
        <f>SUM(N17)</f>
        <v>0</v>
      </c>
      <c r="O18" s="43"/>
      <c r="P18" s="44">
        <f>SUM(P17)</f>
        <v>-1983913</v>
      </c>
      <c r="Q18" s="3"/>
      <c r="R18" s="44">
        <f>SUM(R17)</f>
        <v>0</v>
      </c>
      <c r="S18" s="43"/>
      <c r="T18" s="44">
        <f>SUM(T17)</f>
        <v>0</v>
      </c>
      <c r="U18" s="43"/>
      <c r="V18" s="44">
        <f>SUM(V17)</f>
        <v>0</v>
      </c>
      <c r="W18" s="89"/>
      <c r="X18" s="44">
        <f>SUM(X17)</f>
        <v>0</v>
      </c>
      <c r="Y18" s="89"/>
      <c r="Z18" s="44">
        <f>SUM(Z17)</f>
        <v>0</v>
      </c>
      <c r="AA18" s="43"/>
      <c r="AB18" s="44">
        <f>SUM(AB17)</f>
        <v>0</v>
      </c>
      <c r="AC18" s="43"/>
      <c r="AD18" s="44">
        <f>SUM(AD17)</f>
        <v>-1983913</v>
      </c>
      <c r="AE18" s="43"/>
      <c r="AF18" s="44">
        <f>SUM(AF17)</f>
        <v>0</v>
      </c>
      <c r="AG18" s="19"/>
      <c r="AH18" s="44">
        <f>SUM(AH17)</f>
        <v>-1983913</v>
      </c>
      <c r="AI18" s="19"/>
      <c r="AJ18" s="44">
        <f>SUM(AJ17)</f>
        <v>-244738</v>
      </c>
      <c r="AK18" s="3"/>
      <c r="AL18" s="44">
        <f>SUM(AL17)</f>
        <v>-2228651</v>
      </c>
    </row>
    <row r="19" spans="1:38" ht="22.5" customHeight="1">
      <c r="A19" s="149" t="s">
        <v>168</v>
      </c>
      <c r="D19" s="43"/>
      <c r="E19" s="43"/>
      <c r="F19" s="43"/>
      <c r="G19" s="43"/>
      <c r="H19" s="43"/>
      <c r="I19" s="124"/>
      <c r="J19" s="43"/>
      <c r="K19" s="43"/>
      <c r="L19" s="43"/>
      <c r="M19" s="43"/>
      <c r="N19" s="43"/>
      <c r="O19" s="43"/>
      <c r="P19" s="43"/>
      <c r="Q19" s="3"/>
      <c r="R19" s="3"/>
      <c r="S19" s="43"/>
      <c r="T19" s="43"/>
      <c r="U19" s="43"/>
      <c r="V19" s="43"/>
      <c r="W19" s="89"/>
      <c r="X19" s="43"/>
      <c r="Y19" s="89"/>
      <c r="Z19" s="43"/>
      <c r="AA19" s="43"/>
      <c r="AB19" s="43"/>
      <c r="AC19" s="43"/>
      <c r="AD19" s="43"/>
      <c r="AE19" s="43"/>
      <c r="AF19" s="43"/>
      <c r="AG19" s="19"/>
      <c r="AH19" s="88"/>
      <c r="AI19" s="19"/>
      <c r="AJ19" s="88"/>
      <c r="AK19" s="3"/>
      <c r="AL19" s="147"/>
    </row>
    <row r="20" spans="1:38" ht="22.5" customHeight="1">
      <c r="A20" s="128" t="s">
        <v>169</v>
      </c>
      <c r="D20" s="43"/>
      <c r="E20" s="43"/>
      <c r="F20" s="43"/>
      <c r="G20" s="43"/>
      <c r="H20" s="43"/>
      <c r="I20" s="124"/>
      <c r="J20" s="43"/>
      <c r="K20" s="43"/>
      <c r="L20" s="43"/>
      <c r="M20" s="43"/>
      <c r="N20" s="43"/>
      <c r="O20" s="43"/>
      <c r="P20" s="43"/>
      <c r="Q20" s="3"/>
      <c r="R20" s="3"/>
      <c r="S20" s="43"/>
      <c r="T20" s="43"/>
      <c r="U20" s="43"/>
      <c r="V20" s="43"/>
      <c r="W20" s="89"/>
      <c r="X20" s="43"/>
      <c r="Y20" s="89"/>
      <c r="Z20" s="43"/>
      <c r="AA20" s="43"/>
      <c r="AB20" s="43"/>
      <c r="AC20" s="43"/>
      <c r="AD20" s="43"/>
      <c r="AE20" s="43"/>
      <c r="AF20" s="43"/>
      <c r="AG20" s="19"/>
      <c r="AH20" s="88"/>
      <c r="AI20" s="19"/>
      <c r="AJ20" s="88"/>
      <c r="AK20" s="3"/>
      <c r="AL20" s="147"/>
    </row>
    <row r="21" spans="1:38" ht="22.5" customHeight="1">
      <c r="A21" s="128" t="s">
        <v>170</v>
      </c>
      <c r="B21" s="2"/>
      <c r="D21" s="88">
        <v>0</v>
      </c>
      <c r="E21" s="66"/>
      <c r="F21" s="88">
        <v>0</v>
      </c>
      <c r="G21" s="88"/>
      <c r="H21" s="88">
        <v>0</v>
      </c>
      <c r="I21" s="40"/>
      <c r="J21" s="53">
        <v>-978090</v>
      </c>
      <c r="K21" s="88"/>
      <c r="L21" s="88">
        <v>0</v>
      </c>
      <c r="M21" s="88"/>
      <c r="N21" s="88">
        <v>0</v>
      </c>
      <c r="O21" s="88"/>
      <c r="P21" s="88">
        <v>0</v>
      </c>
      <c r="Q21" s="3"/>
      <c r="R21" s="88">
        <v>0</v>
      </c>
      <c r="S21" s="88"/>
      <c r="T21" s="88">
        <v>-80472</v>
      </c>
      <c r="U21" s="88"/>
      <c r="V21" s="88">
        <v>-3100</v>
      </c>
      <c r="W21" s="88"/>
      <c r="X21" s="88">
        <v>0</v>
      </c>
      <c r="Y21" s="88"/>
      <c r="Z21" s="88">
        <v>401376</v>
      </c>
      <c r="AA21" s="88"/>
      <c r="AB21" s="126">
        <v>317804</v>
      </c>
      <c r="AC21" s="88"/>
      <c r="AD21" s="126">
        <f>SUM(D21:R21,AB21)</f>
        <v>-660286</v>
      </c>
      <c r="AE21" s="88"/>
      <c r="AF21" s="88">
        <v>0</v>
      </c>
      <c r="AG21" s="88"/>
      <c r="AH21" s="126">
        <f>SUM(AD21:AF21)</f>
        <v>-660286</v>
      </c>
      <c r="AI21" s="88"/>
      <c r="AJ21" s="88">
        <v>-29129124</v>
      </c>
      <c r="AL21" s="126">
        <f>SUM(AH21:AJ21)</f>
        <v>-29789410</v>
      </c>
    </row>
    <row r="22" spans="1:38" ht="22.5" customHeight="1">
      <c r="A22" s="128" t="s">
        <v>171</v>
      </c>
      <c r="D22" s="88">
        <v>0</v>
      </c>
      <c r="E22" s="66"/>
      <c r="F22" s="88">
        <v>0</v>
      </c>
      <c r="G22" s="88"/>
      <c r="H22" s="126">
        <v>-34401</v>
      </c>
      <c r="I22" s="40"/>
      <c r="J22" s="88">
        <v>5466</v>
      </c>
      <c r="K22" s="88"/>
      <c r="L22" s="88">
        <v>0</v>
      </c>
      <c r="M22" s="88"/>
      <c r="N22" s="88">
        <v>0</v>
      </c>
      <c r="O22" s="88"/>
      <c r="P22" s="88">
        <v>0</v>
      </c>
      <c r="Q22" s="3"/>
      <c r="R22" s="88">
        <v>0</v>
      </c>
      <c r="S22" s="88"/>
      <c r="T22" s="88">
        <v>0</v>
      </c>
      <c r="U22" s="88"/>
      <c r="V22" s="88">
        <v>0</v>
      </c>
      <c r="W22" s="88"/>
      <c r="X22" s="88">
        <v>0</v>
      </c>
      <c r="Y22" s="88"/>
      <c r="Z22" s="88">
        <v>0</v>
      </c>
      <c r="AA22" s="88"/>
      <c r="AB22" s="126">
        <v>0</v>
      </c>
      <c r="AC22" s="88"/>
      <c r="AD22" s="126">
        <f t="shared" ref="AD22:AD23" si="0">SUM(D22:R22,AB22)</f>
        <v>-28935</v>
      </c>
      <c r="AE22" s="88"/>
      <c r="AF22" s="88">
        <v>0</v>
      </c>
      <c r="AG22" s="88"/>
      <c r="AH22" s="126">
        <f t="shared" ref="AH22:AH23" si="1">SUM(AD22:AF22)</f>
        <v>-28935</v>
      </c>
      <c r="AI22" s="88"/>
      <c r="AJ22" s="88">
        <v>0</v>
      </c>
      <c r="AL22" s="126">
        <f t="shared" ref="AL22:AL23" si="2">SUM(AH22:AJ22)</f>
        <v>-28935</v>
      </c>
    </row>
    <row r="23" spans="1:38" ht="22.5" customHeight="1">
      <c r="A23" s="128" t="s">
        <v>172</v>
      </c>
      <c r="D23" s="42">
        <v>0</v>
      </c>
      <c r="E23" s="66"/>
      <c r="F23" s="42">
        <v>0</v>
      </c>
      <c r="G23" s="88"/>
      <c r="H23" s="42">
        <v>0</v>
      </c>
      <c r="I23" s="41"/>
      <c r="J23" s="42">
        <v>0</v>
      </c>
      <c r="K23" s="66"/>
      <c r="L23" s="42">
        <v>0</v>
      </c>
      <c r="M23" s="66"/>
      <c r="N23" s="42">
        <v>0</v>
      </c>
      <c r="O23" s="66"/>
      <c r="P23" s="42">
        <v>0</v>
      </c>
      <c r="Q23" s="3"/>
      <c r="R23" s="42">
        <v>0</v>
      </c>
      <c r="S23" s="90"/>
      <c r="T23" s="42">
        <v>0</v>
      </c>
      <c r="U23" s="66"/>
      <c r="V23" s="42">
        <v>0</v>
      </c>
      <c r="W23" s="91"/>
      <c r="X23" s="42">
        <v>0</v>
      </c>
      <c r="Y23" s="91"/>
      <c r="Z23" s="42">
        <v>0</v>
      </c>
      <c r="AA23" s="90"/>
      <c r="AB23" s="46">
        <v>0</v>
      </c>
      <c r="AC23" s="90"/>
      <c r="AD23" s="46">
        <f t="shared" si="0"/>
        <v>0</v>
      </c>
      <c r="AE23" s="90"/>
      <c r="AF23" s="42">
        <v>0</v>
      </c>
      <c r="AG23" s="90"/>
      <c r="AH23" s="46">
        <f t="shared" si="1"/>
        <v>0</v>
      </c>
      <c r="AI23" s="88"/>
      <c r="AJ23" s="42">
        <v>174778</v>
      </c>
      <c r="AL23" s="46">
        <f t="shared" si="2"/>
        <v>174778</v>
      </c>
    </row>
    <row r="24" spans="1:38" ht="22.5" customHeight="1">
      <c r="A24" s="151" t="s">
        <v>173</v>
      </c>
      <c r="D24" s="44">
        <f>SUM(D20:D23)</f>
        <v>0</v>
      </c>
      <c r="E24" s="43"/>
      <c r="F24" s="44">
        <f>SUM(F20:F23)</f>
        <v>0</v>
      </c>
      <c r="G24" s="85"/>
      <c r="H24" s="44">
        <f>SUM(H20:H23)</f>
        <v>-34401</v>
      </c>
      <c r="I24" s="124"/>
      <c r="J24" s="44">
        <f>SUM(J20:J23)</f>
        <v>-972624</v>
      </c>
      <c r="K24" s="43"/>
      <c r="L24" s="44">
        <f>SUM(L20:L23)</f>
        <v>0</v>
      </c>
      <c r="M24" s="43"/>
      <c r="N24" s="44">
        <f>SUM(N20:N23)</f>
        <v>0</v>
      </c>
      <c r="O24" s="43"/>
      <c r="P24" s="44">
        <f>SUM(P20:P23)</f>
        <v>0</v>
      </c>
      <c r="Q24" s="3"/>
      <c r="R24" s="44">
        <f>SUM(R20:R23)</f>
        <v>0</v>
      </c>
      <c r="S24" s="43"/>
      <c r="T24" s="44">
        <f>SUM(T20:T23)</f>
        <v>-80472</v>
      </c>
      <c r="U24" s="43"/>
      <c r="V24" s="44">
        <f>SUM(V20:V23)</f>
        <v>-3100</v>
      </c>
      <c r="W24" s="89"/>
      <c r="X24" s="44">
        <f>SUM(X20:X23)</f>
        <v>0</v>
      </c>
      <c r="Y24" s="89"/>
      <c r="Z24" s="44">
        <f>SUM(Z20:Z23)</f>
        <v>401376</v>
      </c>
      <c r="AA24" s="43"/>
      <c r="AB24" s="44">
        <f>SUM(AB20:AB23)</f>
        <v>317804</v>
      </c>
      <c r="AC24" s="43"/>
      <c r="AD24" s="44">
        <f>SUM(AD20:AD23)</f>
        <v>-689221</v>
      </c>
      <c r="AE24" s="43"/>
      <c r="AF24" s="44">
        <f>SUM(AF20:AF23)</f>
        <v>0</v>
      </c>
      <c r="AG24" s="19"/>
      <c r="AH24" s="44">
        <f>SUM(AH20:AH23)</f>
        <v>-689221</v>
      </c>
      <c r="AI24" s="19"/>
      <c r="AJ24" s="44">
        <f>SUM(AJ20:AJ23)</f>
        <v>-28954346</v>
      </c>
      <c r="AK24" s="3"/>
      <c r="AL24" s="44">
        <f>SUM(AL20:AL23)</f>
        <v>-29643567</v>
      </c>
    </row>
    <row r="25" spans="1:38" ht="22.5" customHeight="1">
      <c r="A25" s="152" t="s">
        <v>174</v>
      </c>
      <c r="D25" s="44">
        <f>SUM(D18,D24)</f>
        <v>0</v>
      </c>
      <c r="E25" s="19"/>
      <c r="F25" s="44">
        <f>SUM(F18,F24)</f>
        <v>0</v>
      </c>
      <c r="G25" s="85"/>
      <c r="H25" s="44">
        <f>SUM(H18,H24)</f>
        <v>-34401</v>
      </c>
      <c r="I25" s="19"/>
      <c r="J25" s="44">
        <f>SUM(J18,J24)</f>
        <v>-972624</v>
      </c>
      <c r="K25" s="43"/>
      <c r="L25" s="44">
        <f>SUM(L18,L24)</f>
        <v>0</v>
      </c>
      <c r="M25" s="43"/>
      <c r="N25" s="44">
        <f>SUM(N18,N24)</f>
        <v>0</v>
      </c>
      <c r="O25" s="43"/>
      <c r="P25" s="44">
        <f>SUM(P18,P24)</f>
        <v>-1983913</v>
      </c>
      <c r="Q25" s="3"/>
      <c r="R25" s="44">
        <f>SUM(R18,R24)</f>
        <v>0</v>
      </c>
      <c r="S25" s="19"/>
      <c r="T25" s="44">
        <f>SUM(T18,T24)</f>
        <v>-80472</v>
      </c>
      <c r="U25" s="19"/>
      <c r="V25" s="44">
        <f>SUM(V18,V24)</f>
        <v>-3100</v>
      </c>
      <c r="W25" s="12"/>
      <c r="X25" s="44">
        <f>SUM(X18,X24)</f>
        <v>0</v>
      </c>
      <c r="Y25" s="12"/>
      <c r="Z25" s="44">
        <f>SUM(Z18,Z24)</f>
        <v>401376</v>
      </c>
      <c r="AA25" s="19"/>
      <c r="AB25" s="44">
        <f>SUM(AB18,AB24)</f>
        <v>317804</v>
      </c>
      <c r="AC25" s="19"/>
      <c r="AD25" s="44">
        <f>SUM(AD18,AD24)</f>
        <v>-2673134</v>
      </c>
      <c r="AE25" s="43"/>
      <c r="AF25" s="44">
        <f>SUM(AF18,AF24)</f>
        <v>0</v>
      </c>
      <c r="AG25" s="19"/>
      <c r="AH25" s="44">
        <f>SUM(AH18,AH24)</f>
        <v>-2673134</v>
      </c>
      <c r="AI25" s="19"/>
      <c r="AJ25" s="44">
        <f>SUM(AJ18,AJ24)</f>
        <v>-29199084</v>
      </c>
      <c r="AK25" s="3"/>
      <c r="AL25" s="44">
        <f>SUM(AL18,AL24)</f>
        <v>-31872218</v>
      </c>
    </row>
    <row r="26" spans="1:38" ht="22.5" customHeight="1">
      <c r="A26" s="152" t="s">
        <v>175</v>
      </c>
      <c r="D26" s="43"/>
      <c r="E26" s="19"/>
      <c r="F26" s="43"/>
      <c r="G26" s="43"/>
      <c r="H26" s="43"/>
      <c r="I26" s="19"/>
      <c r="J26" s="43"/>
      <c r="K26" s="43"/>
      <c r="L26" s="43"/>
      <c r="M26" s="43"/>
      <c r="N26" s="43"/>
      <c r="O26" s="43"/>
      <c r="P26" s="43"/>
      <c r="Q26" s="3"/>
      <c r="R26" s="3"/>
      <c r="S26" s="19"/>
      <c r="T26" s="43"/>
      <c r="U26" s="19"/>
      <c r="V26" s="43"/>
      <c r="W26" s="12"/>
      <c r="X26" s="43"/>
      <c r="Y26" s="12"/>
      <c r="Z26" s="43"/>
      <c r="AA26" s="19"/>
      <c r="AB26" s="43"/>
      <c r="AC26" s="19"/>
      <c r="AD26" s="43"/>
      <c r="AE26" s="43"/>
      <c r="AF26" s="43"/>
      <c r="AG26" s="19"/>
      <c r="AH26" s="88"/>
      <c r="AI26" s="19"/>
      <c r="AJ26" s="87"/>
      <c r="AK26" s="3"/>
      <c r="AL26" s="147"/>
    </row>
    <row r="27" spans="1:38" ht="22.5" customHeight="1">
      <c r="A27" s="123" t="s">
        <v>176</v>
      </c>
      <c r="D27" s="88">
        <v>0</v>
      </c>
      <c r="E27" s="66"/>
      <c r="F27" s="88">
        <v>0</v>
      </c>
      <c r="G27" s="88"/>
      <c r="H27" s="88">
        <v>0</v>
      </c>
      <c r="I27" s="40"/>
      <c r="J27" s="88">
        <v>0</v>
      </c>
      <c r="K27" s="88"/>
      <c r="L27" s="88">
        <v>0</v>
      </c>
      <c r="M27" s="88"/>
      <c r="N27" s="88">
        <v>0</v>
      </c>
      <c r="O27" s="88"/>
      <c r="P27" s="88">
        <v>7050161</v>
      </c>
      <c r="R27" s="88">
        <v>0</v>
      </c>
      <c r="S27" s="88"/>
      <c r="T27" s="88">
        <v>0</v>
      </c>
      <c r="U27" s="88"/>
      <c r="V27" s="88">
        <v>0</v>
      </c>
      <c r="W27" s="88"/>
      <c r="X27" s="88">
        <v>0</v>
      </c>
      <c r="Y27" s="88"/>
      <c r="Z27" s="88">
        <v>0</v>
      </c>
      <c r="AA27" s="88"/>
      <c r="AB27" s="126">
        <v>0</v>
      </c>
      <c r="AC27" s="88"/>
      <c r="AD27" s="126">
        <f>SUM(D27:R27,AB27)</f>
        <v>7050161</v>
      </c>
      <c r="AE27" s="43"/>
      <c r="AF27" s="88">
        <v>0</v>
      </c>
      <c r="AG27" s="88"/>
      <c r="AH27" s="126">
        <f>SUM(AD27:AF27)</f>
        <v>7050161</v>
      </c>
      <c r="AI27" s="88"/>
      <c r="AJ27" s="88">
        <v>417742</v>
      </c>
      <c r="AL27" s="126">
        <f>SUM(AH27:AJ27)</f>
        <v>7467903</v>
      </c>
    </row>
    <row r="28" spans="1:38" ht="22.5" customHeight="1">
      <c r="A28" s="123" t="s">
        <v>177</v>
      </c>
      <c r="D28" s="66"/>
      <c r="E28" s="66"/>
      <c r="F28" s="66"/>
      <c r="G28" s="66"/>
      <c r="H28" s="66"/>
      <c r="I28" s="41"/>
      <c r="J28" s="66"/>
      <c r="K28" s="66"/>
      <c r="L28" s="66"/>
      <c r="M28" s="66"/>
      <c r="N28" s="66"/>
      <c r="O28" s="66"/>
      <c r="P28" s="153"/>
      <c r="S28" s="67"/>
      <c r="T28" s="66"/>
      <c r="U28" s="66"/>
      <c r="V28" s="66"/>
      <c r="W28" s="70"/>
      <c r="X28" s="66"/>
      <c r="Y28" s="70"/>
      <c r="Z28" s="66"/>
      <c r="AA28" s="66"/>
      <c r="AB28" s="126"/>
      <c r="AC28" s="67"/>
      <c r="AD28" s="66"/>
      <c r="AE28" s="67"/>
      <c r="AF28" s="66"/>
      <c r="AG28" s="67"/>
      <c r="AH28" s="126"/>
      <c r="AI28" s="67"/>
      <c r="AJ28" s="88"/>
      <c r="AL28" s="88"/>
    </row>
    <row r="29" spans="1:38" ht="22.5" customHeight="1">
      <c r="A29" s="123" t="s">
        <v>247</v>
      </c>
      <c r="D29" s="88">
        <v>0</v>
      </c>
      <c r="E29" s="66"/>
      <c r="F29" s="88">
        <v>0</v>
      </c>
      <c r="G29" s="88"/>
      <c r="H29" s="88">
        <v>0</v>
      </c>
      <c r="I29" s="41"/>
      <c r="J29" s="88">
        <v>0</v>
      </c>
      <c r="K29" s="66"/>
      <c r="L29" s="88">
        <v>0</v>
      </c>
      <c r="M29" s="66"/>
      <c r="N29" s="88">
        <v>0</v>
      </c>
      <c r="O29" s="66"/>
      <c r="P29" s="88">
        <v>7699</v>
      </c>
      <c r="R29" s="88">
        <v>0</v>
      </c>
      <c r="S29" s="67"/>
      <c r="T29" s="88">
        <v>0</v>
      </c>
      <c r="U29" s="88"/>
      <c r="V29" s="88">
        <v>0</v>
      </c>
      <c r="W29" s="88"/>
      <c r="X29" s="88">
        <v>0</v>
      </c>
      <c r="Y29" s="88"/>
      <c r="Z29" s="88">
        <v>0</v>
      </c>
      <c r="AA29" s="88"/>
      <c r="AB29" s="126">
        <v>0</v>
      </c>
      <c r="AC29" s="88"/>
      <c r="AD29" s="126">
        <f>SUM(D29:R29,AB29)</f>
        <v>7699</v>
      </c>
      <c r="AE29" s="67"/>
      <c r="AF29" s="88">
        <v>0</v>
      </c>
      <c r="AG29" s="67"/>
      <c r="AH29" s="126">
        <f>SUM(AD29:AF29)</f>
        <v>7699</v>
      </c>
      <c r="AI29" s="67"/>
      <c r="AJ29" s="88">
        <v>-1</v>
      </c>
      <c r="AL29" s="126">
        <f>SUM(AH29:AJ29)</f>
        <v>7698</v>
      </c>
    </row>
    <row r="30" spans="1:38" ht="22.5" customHeight="1">
      <c r="A30" s="123" t="s">
        <v>178</v>
      </c>
      <c r="D30" s="42">
        <v>0</v>
      </c>
      <c r="E30" s="66"/>
      <c r="F30" s="42">
        <v>0</v>
      </c>
      <c r="G30" s="88"/>
      <c r="H30" s="42">
        <v>0</v>
      </c>
      <c r="I30" s="41"/>
      <c r="J30" s="42">
        <v>0</v>
      </c>
      <c r="K30" s="66"/>
      <c r="L30" s="42">
        <v>0</v>
      </c>
      <c r="M30" s="66"/>
      <c r="N30" s="42">
        <v>0</v>
      </c>
      <c r="O30" s="66"/>
      <c r="P30" s="42">
        <v>0</v>
      </c>
      <c r="R30" s="42">
        <v>0</v>
      </c>
      <c r="S30" s="66"/>
      <c r="T30" s="42">
        <v>10953590</v>
      </c>
      <c r="U30" s="66"/>
      <c r="V30" s="42">
        <v>2247956</v>
      </c>
      <c r="W30" s="27"/>
      <c r="X30" s="42">
        <v>801898</v>
      </c>
      <c r="Y30" s="27"/>
      <c r="Z30" s="42">
        <v>16465616</v>
      </c>
      <c r="AA30" s="67"/>
      <c r="AB30" s="126">
        <v>30469060</v>
      </c>
      <c r="AC30" s="88"/>
      <c r="AD30" s="46">
        <f>SUM(D30:R30,AB30)</f>
        <v>30469060</v>
      </c>
      <c r="AE30" s="67"/>
      <c r="AF30" s="42">
        <v>0</v>
      </c>
      <c r="AG30" s="67"/>
      <c r="AH30" s="46">
        <f>SUM(AD30:AF30)</f>
        <v>30469060</v>
      </c>
      <c r="AI30" s="67"/>
      <c r="AJ30" s="42">
        <v>1445212</v>
      </c>
      <c r="AL30" s="46">
        <f>SUM(AH30:AJ30)</f>
        <v>31914272</v>
      </c>
    </row>
    <row r="31" spans="1:38" ht="22.5" customHeight="1">
      <c r="A31" s="152" t="s">
        <v>179</v>
      </c>
      <c r="D31" s="48">
        <f>SUM(D27:D30)</f>
        <v>0</v>
      </c>
      <c r="E31" s="43"/>
      <c r="F31" s="48">
        <f>SUM(F27:F30)</f>
        <v>0</v>
      </c>
      <c r="G31" s="85"/>
      <c r="H31" s="48">
        <f>SUM(H27:H30)</f>
        <v>0</v>
      </c>
      <c r="I31" s="124"/>
      <c r="J31" s="48">
        <f>SUM(J27:J30)</f>
        <v>0</v>
      </c>
      <c r="K31" s="43"/>
      <c r="L31" s="48">
        <f>SUM(L27:L30)</f>
        <v>0</v>
      </c>
      <c r="M31" s="43"/>
      <c r="N31" s="48">
        <f>SUM(N27:N30)</f>
        <v>0</v>
      </c>
      <c r="O31" s="43"/>
      <c r="P31" s="48">
        <f>SUM(P27:P30)</f>
        <v>7057860</v>
      </c>
      <c r="Q31" s="3"/>
      <c r="R31" s="48">
        <f>SUM(R27:R30)</f>
        <v>0</v>
      </c>
      <c r="S31" s="92"/>
      <c r="T31" s="48">
        <f>SUM(T27:T30)</f>
        <v>10953590</v>
      </c>
      <c r="U31" s="43"/>
      <c r="V31" s="48">
        <f>SUM(V27:V30)</f>
        <v>2247956</v>
      </c>
      <c r="W31" s="93"/>
      <c r="X31" s="48">
        <f>SUM(X27:X30)</f>
        <v>801898</v>
      </c>
      <c r="Y31" s="93"/>
      <c r="Z31" s="48">
        <f>SUM(Z27:Z30)</f>
        <v>16465616</v>
      </c>
      <c r="AA31" s="92"/>
      <c r="AB31" s="48">
        <f>SUM(AB27:AB30)</f>
        <v>30469060</v>
      </c>
      <c r="AC31" s="92"/>
      <c r="AD31" s="48">
        <f>SUM(AD27:AD30)</f>
        <v>37526920</v>
      </c>
      <c r="AE31" s="92"/>
      <c r="AF31" s="48">
        <f>SUM(AF27:AF30)</f>
        <v>0</v>
      </c>
      <c r="AG31" s="92"/>
      <c r="AH31" s="48">
        <f>SUM(AH27:AH30)</f>
        <v>37526920</v>
      </c>
      <c r="AI31" s="92"/>
      <c r="AJ31" s="48">
        <f>SUM(AJ27:AJ30)</f>
        <v>1862953</v>
      </c>
      <c r="AK31" s="3"/>
      <c r="AL31" s="48">
        <f>SUM(AL27:AL30)</f>
        <v>39389873</v>
      </c>
    </row>
    <row r="32" spans="1:38" ht="22.5" customHeight="1">
      <c r="A32" s="123" t="s">
        <v>243</v>
      </c>
      <c r="D32" s="45"/>
      <c r="E32" s="43"/>
      <c r="F32" s="45"/>
      <c r="G32" s="85"/>
      <c r="H32" s="45"/>
      <c r="I32" s="124"/>
      <c r="J32" s="45"/>
      <c r="K32" s="43"/>
      <c r="L32" s="45"/>
      <c r="M32" s="43"/>
      <c r="N32" s="45"/>
      <c r="O32" s="43"/>
      <c r="P32" s="45"/>
      <c r="Q32" s="3"/>
      <c r="R32" s="45"/>
      <c r="S32" s="92"/>
      <c r="T32" s="45"/>
      <c r="U32" s="43"/>
      <c r="V32" s="45"/>
      <c r="W32" s="93"/>
      <c r="X32" s="45"/>
      <c r="Y32" s="93"/>
      <c r="Z32" s="45"/>
      <c r="AA32" s="92"/>
      <c r="AB32" s="45"/>
      <c r="AC32" s="92"/>
      <c r="AD32" s="45"/>
      <c r="AE32" s="92"/>
      <c r="AF32" s="45"/>
      <c r="AG32" s="92"/>
      <c r="AH32" s="45"/>
      <c r="AI32" s="92"/>
      <c r="AJ32" s="45"/>
      <c r="AK32" s="3"/>
      <c r="AL32" s="45"/>
    </row>
    <row r="33" spans="1:38" ht="22.5" customHeight="1">
      <c r="A33" s="123" t="s">
        <v>244</v>
      </c>
      <c r="B33" s="2"/>
      <c r="D33" s="40">
        <v>0</v>
      </c>
      <c r="E33" s="66"/>
      <c r="F33" s="40">
        <v>0</v>
      </c>
      <c r="G33" s="88"/>
      <c r="H33" s="40">
        <v>0</v>
      </c>
      <c r="I33" s="41"/>
      <c r="J33" s="40">
        <v>0</v>
      </c>
      <c r="K33" s="66"/>
      <c r="L33" s="40">
        <v>0</v>
      </c>
      <c r="M33" s="66"/>
      <c r="N33" s="40">
        <v>0</v>
      </c>
      <c r="O33" s="66"/>
      <c r="P33" s="40">
        <v>-410751</v>
      </c>
      <c r="R33" s="40">
        <v>0</v>
      </c>
      <c r="S33" s="90"/>
      <c r="T33" s="40">
        <v>0</v>
      </c>
      <c r="U33" s="66"/>
      <c r="V33" s="40">
        <v>0</v>
      </c>
      <c r="W33" s="91"/>
      <c r="X33" s="40">
        <v>0</v>
      </c>
      <c r="Y33" s="91"/>
      <c r="Z33" s="40">
        <v>0</v>
      </c>
      <c r="AA33" s="90"/>
      <c r="AB33" s="126">
        <v>0</v>
      </c>
      <c r="AC33" s="90"/>
      <c r="AD33" s="126">
        <f>SUM(D33:R33,AB33)</f>
        <v>-410751</v>
      </c>
      <c r="AE33" s="90"/>
      <c r="AF33" s="40">
        <v>0</v>
      </c>
      <c r="AG33" s="90"/>
      <c r="AH33" s="126">
        <f>SUM(AD33:AF33)</f>
        <v>-410751</v>
      </c>
      <c r="AI33" s="88"/>
      <c r="AJ33" s="40">
        <v>0</v>
      </c>
      <c r="AL33" s="126">
        <f>SUM(AH33:AJ33)</f>
        <v>-410751</v>
      </c>
    </row>
    <row r="34" spans="1:38" ht="22.5" customHeight="1">
      <c r="A34" s="123" t="s">
        <v>180</v>
      </c>
      <c r="D34" s="46">
        <v>0</v>
      </c>
      <c r="E34" s="41"/>
      <c r="F34" s="42">
        <v>0</v>
      </c>
      <c r="G34" s="40"/>
      <c r="H34" s="42">
        <v>0</v>
      </c>
      <c r="I34" s="41"/>
      <c r="J34" s="42">
        <v>0</v>
      </c>
      <c r="K34" s="41"/>
      <c r="L34" s="42">
        <v>0</v>
      </c>
      <c r="M34" s="41"/>
      <c r="N34" s="42">
        <v>0</v>
      </c>
      <c r="O34" s="41"/>
      <c r="P34" s="42">
        <v>28292</v>
      </c>
      <c r="R34" s="46">
        <v>0</v>
      </c>
      <c r="S34" s="90"/>
      <c r="T34" s="42">
        <v>-25118</v>
      </c>
      <c r="U34" s="41"/>
      <c r="V34" s="46">
        <v>0</v>
      </c>
      <c r="W34" s="91"/>
      <c r="X34" s="46">
        <v>0</v>
      </c>
      <c r="Y34" s="91"/>
      <c r="Z34" s="46">
        <v>0</v>
      </c>
      <c r="AA34" s="90"/>
      <c r="AB34" s="46">
        <v>-25118</v>
      </c>
      <c r="AC34" s="90"/>
      <c r="AD34" s="46">
        <f>SUM(D34:R34,AB34)</f>
        <v>3174</v>
      </c>
      <c r="AE34" s="90"/>
      <c r="AF34" s="46">
        <v>0</v>
      </c>
      <c r="AG34" s="90"/>
      <c r="AH34" s="46">
        <f>SUM(AD34:AF34)</f>
        <v>3174</v>
      </c>
      <c r="AI34" s="40"/>
      <c r="AJ34" s="46">
        <v>0</v>
      </c>
      <c r="AL34" s="46">
        <f>SUM(AH34:AJ34)</f>
        <v>3174</v>
      </c>
    </row>
    <row r="35" spans="1:38" ht="22.5" customHeight="1" thickBot="1">
      <c r="A35" s="127" t="s">
        <v>238</v>
      </c>
      <c r="D35" s="110">
        <f>SUM(D14,D25,D31,D33,D34)</f>
        <v>8611242</v>
      </c>
      <c r="E35" s="87"/>
      <c r="F35" s="110">
        <f>SUM(F14,F25,F31,F33,F34)</f>
        <v>57298909</v>
      </c>
      <c r="G35" s="87"/>
      <c r="H35" s="110">
        <f>SUM(H14,H25,H31,H33,H34)</f>
        <v>3548471</v>
      </c>
      <c r="I35" s="87"/>
      <c r="J35" s="110">
        <f>SUM(J14,J25,J31,J33,J34)</f>
        <v>4486317</v>
      </c>
      <c r="K35" s="87"/>
      <c r="L35" s="110">
        <f>SUM(L14,L25,L31,L33,L34)</f>
        <v>-9917</v>
      </c>
      <c r="M35" s="87"/>
      <c r="N35" s="110">
        <f>SUM(N14,N25,N31,N33,N34)</f>
        <v>929166</v>
      </c>
      <c r="O35" s="87"/>
      <c r="P35" s="110">
        <f>SUM(P14,P25,P31,P33,P34)</f>
        <v>133455098</v>
      </c>
      <c r="Q35" s="87"/>
      <c r="R35" s="110">
        <f>SUM(R14,R25,R31,R33,R34)</f>
        <v>-10332356</v>
      </c>
      <c r="S35" s="87"/>
      <c r="T35" s="110">
        <f>SUM(T14,T25,T31,T33,T34)</f>
        <v>34386601</v>
      </c>
      <c r="U35" s="87"/>
      <c r="V35" s="110">
        <f>SUM(V14,V25,V31,V33,V34)</f>
        <v>2017411</v>
      </c>
      <c r="W35" s="87"/>
      <c r="X35" s="110">
        <f>SUM(X14,X25,X31,X33,X34)</f>
        <v>3548562</v>
      </c>
      <c r="Y35" s="87"/>
      <c r="Z35" s="110">
        <f>SUM(Z14,Z25,Z31,Z33,Z34)</f>
        <v>-1191134</v>
      </c>
      <c r="AA35" s="87"/>
      <c r="AB35" s="110">
        <f>SUM(AB14,AB25,AB31,AB33,AB34)</f>
        <v>38761440</v>
      </c>
      <c r="AC35" s="87"/>
      <c r="AD35" s="110">
        <f>SUM(AD14,AD25,AD31,AD33,AD34)</f>
        <v>236748370</v>
      </c>
      <c r="AE35" s="87"/>
      <c r="AF35" s="110">
        <f>SUM(AF14,AF25,AF31,AF33,AF34)</f>
        <v>15000000</v>
      </c>
      <c r="AG35" s="87"/>
      <c r="AH35" s="110">
        <f>SUM(AH14,AH25,AH31,AH33,AH34)</f>
        <v>251748370</v>
      </c>
      <c r="AI35" s="87"/>
      <c r="AJ35" s="110">
        <f>SUM(AJ14,AJ25,AJ31,AJ33,AJ34)</f>
        <v>44713397</v>
      </c>
      <c r="AK35" s="87"/>
      <c r="AL35" s="110">
        <f>SUM(AL14,AL25,AL31,AL33,AL34)</f>
        <v>296461767</v>
      </c>
    </row>
    <row r="36" spans="1:38" ht="21.3" customHeight="1" thickTop="1"/>
  </sheetData>
  <mergeCells count="2">
    <mergeCell ref="T5:AB5"/>
    <mergeCell ref="D4:AL4"/>
  </mergeCells>
  <pageMargins left="0.77" right="0.8" top="0.48" bottom="0.5" header="0.5" footer="0.5"/>
  <pageSetup paperSize="9" scale="43" firstPageNumber="15" orientation="landscape" useFirstPageNumber="1" r:id="rId1"/>
  <headerFooter alignWithMargins="0">
    <oddFooter>&amp;L  หมายเหตุประกอบงบการเงินเป็นส่วนหนึ่งของงบการเงินระหว่างกาลนี้
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FB92D-9559-4CB4-8135-86871B26EC79}">
  <dimension ref="A1:AN39"/>
  <sheetViews>
    <sheetView view="pageBreakPreview" topLeftCell="A31" zoomScale="60" zoomScaleNormal="50" workbookViewId="0">
      <selection activeCell="A39" sqref="A39"/>
    </sheetView>
  </sheetViews>
  <sheetFormatPr defaultColWidth="9" defaultRowHeight="21.3" customHeight="1"/>
  <cols>
    <col min="1" max="1" width="67.5" customWidth="1"/>
    <col min="2" max="2" width="9.875" customWidth="1"/>
    <col min="3" max="3" width="0.875" customWidth="1"/>
    <col min="4" max="4" width="10.625" customWidth="1"/>
    <col min="5" max="5" width="0.875" customWidth="1"/>
    <col min="6" max="6" width="14" customWidth="1"/>
    <col min="7" max="7" width="0.875" customWidth="1"/>
    <col min="8" max="8" width="13" customWidth="1"/>
    <col min="9" max="9" width="0.875" customWidth="1"/>
    <col min="10" max="10" width="16.125" customWidth="1"/>
    <col min="11" max="11" width="0.875" customWidth="1"/>
    <col min="12" max="12" width="13.125" customWidth="1"/>
    <col min="13" max="13" width="0.875" customWidth="1"/>
    <col min="14" max="14" width="12.25" customWidth="1"/>
    <col min="15" max="15" width="0.875" customWidth="1"/>
    <col min="16" max="16" width="12.5" customWidth="1"/>
    <col min="17" max="17" width="0.875" customWidth="1"/>
    <col min="18" max="18" width="12" customWidth="1"/>
    <col min="19" max="19" width="0.875" customWidth="1"/>
    <col min="20" max="20" width="12.375" bestFit="1" customWidth="1"/>
    <col min="21" max="21" width="0.875" customWidth="1"/>
    <col min="22" max="22" width="12.75" customWidth="1"/>
    <col min="23" max="23" width="0.875" customWidth="1"/>
    <col min="24" max="24" width="15.875" customWidth="1"/>
    <col min="25" max="25" width="0.875" customWidth="1"/>
    <col min="26" max="26" width="16.125" bestFit="1" customWidth="1"/>
    <col min="27" max="27" width="0.875" customWidth="1"/>
    <col min="28" max="28" width="13.75" customWidth="1"/>
    <col min="29" max="29" width="0.875" customWidth="1"/>
    <col min="30" max="30" width="15.25" customWidth="1"/>
    <col min="31" max="31" width="0.875" customWidth="1"/>
    <col min="32" max="32" width="13.375" bestFit="1" customWidth="1"/>
    <col min="33" max="33" width="0.875" customWidth="1"/>
    <col min="34" max="34" width="13.125" customWidth="1"/>
    <col min="35" max="35" width="0.875" customWidth="1"/>
    <col min="36" max="36" width="12.5" customWidth="1"/>
    <col min="37" max="37" width="0.875" customWidth="1"/>
    <col min="38" max="38" width="11.875" customWidth="1"/>
    <col min="39" max="39" width="0.875" customWidth="1"/>
    <col min="40" max="40" width="12.875" style="136" customWidth="1"/>
  </cols>
  <sheetData>
    <row r="1" spans="1:40" ht="22.5" customHeight="1">
      <c r="A1" s="134" t="s">
        <v>0</v>
      </c>
      <c r="B1" s="135"/>
      <c r="C1" s="135"/>
      <c r="D1" s="22"/>
      <c r="E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S1" s="137"/>
      <c r="T1" s="137"/>
      <c r="U1" s="137"/>
      <c r="V1" s="137"/>
      <c r="W1" s="137"/>
      <c r="Y1" s="137"/>
      <c r="Z1" s="137"/>
      <c r="AA1" s="137"/>
      <c r="AN1"/>
    </row>
    <row r="2" spans="1:40" ht="22.5" customHeight="1">
      <c r="A2" s="134" t="s">
        <v>119</v>
      </c>
      <c r="B2" s="135"/>
      <c r="C2" s="135"/>
      <c r="D2" s="22"/>
      <c r="E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S2" s="135"/>
      <c r="T2" s="135"/>
      <c r="U2" s="135"/>
      <c r="V2" s="135"/>
      <c r="W2" s="135"/>
      <c r="Y2" s="135"/>
      <c r="Z2" s="135"/>
      <c r="AA2" s="135"/>
      <c r="AN2"/>
    </row>
    <row r="3" spans="1:40" ht="22.5" customHeight="1">
      <c r="A3" s="134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N3" s="138" t="s">
        <v>2</v>
      </c>
    </row>
    <row r="4" spans="1:40" ht="22.5" customHeight="1">
      <c r="A4" s="134"/>
      <c r="B4" s="99"/>
      <c r="C4" s="99"/>
      <c r="D4" s="183" t="s">
        <v>3</v>
      </c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183"/>
    </row>
    <row r="5" spans="1:40" ht="22.5" customHeight="1">
      <c r="A5" s="26"/>
      <c r="B5" s="99"/>
      <c r="C5" s="99"/>
      <c r="D5" s="3"/>
      <c r="E5" s="3"/>
      <c r="F5" s="3"/>
      <c r="G5" s="3"/>
      <c r="H5" s="3"/>
      <c r="I5" s="3"/>
      <c r="J5" s="130"/>
      <c r="K5" s="3"/>
      <c r="L5" s="3"/>
      <c r="M5" s="3"/>
      <c r="N5" s="3"/>
      <c r="O5" s="3"/>
      <c r="P5" s="3"/>
      <c r="S5" s="3"/>
      <c r="T5" s="188" t="s">
        <v>76</v>
      </c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3"/>
      <c r="AF5" s="3"/>
      <c r="AG5" s="3"/>
      <c r="AH5" s="3"/>
      <c r="AI5" s="3"/>
      <c r="AJ5" s="3"/>
      <c r="AK5" s="3"/>
      <c r="AL5" s="3"/>
      <c r="AN5" s="3"/>
    </row>
    <row r="6" spans="1:40" ht="22.5" customHeight="1">
      <c r="A6" s="26"/>
      <c r="B6" s="99"/>
      <c r="C6" s="99"/>
      <c r="D6" s="3"/>
      <c r="E6" s="3"/>
      <c r="F6" s="3"/>
      <c r="G6" s="3"/>
      <c r="H6" s="3"/>
      <c r="I6" s="3"/>
      <c r="J6" s="130" t="s">
        <v>284</v>
      </c>
      <c r="K6" s="3"/>
      <c r="L6" s="3"/>
      <c r="M6" s="3"/>
      <c r="N6" s="3"/>
      <c r="O6" s="3"/>
      <c r="P6" s="3"/>
      <c r="S6" s="3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3"/>
      <c r="AF6" s="3"/>
      <c r="AG6" s="3"/>
      <c r="AH6" s="3"/>
      <c r="AI6" s="3"/>
      <c r="AJ6" s="3"/>
      <c r="AK6" s="3"/>
      <c r="AL6" s="3"/>
      <c r="AN6" s="3"/>
    </row>
    <row r="7" spans="1:40" ht="22.5" customHeight="1">
      <c r="A7" s="139"/>
      <c r="B7" s="99"/>
      <c r="C7" s="99"/>
      <c r="D7" s="1"/>
      <c r="E7" s="16"/>
      <c r="F7" s="140"/>
      <c r="G7" s="140"/>
      <c r="H7" s="140"/>
      <c r="I7" s="140"/>
      <c r="J7" s="140" t="s">
        <v>285</v>
      </c>
      <c r="K7" s="140"/>
      <c r="L7" s="130"/>
      <c r="M7" s="140"/>
      <c r="N7" s="140"/>
      <c r="O7" s="140"/>
      <c r="P7" s="140"/>
      <c r="S7" s="140"/>
      <c r="T7" s="141"/>
      <c r="U7" s="140"/>
      <c r="V7" s="140" t="s">
        <v>124</v>
      </c>
      <c r="W7" s="140"/>
      <c r="X7" s="130" t="s">
        <v>240</v>
      </c>
      <c r="Y7" s="140"/>
      <c r="Z7" s="140" t="s">
        <v>240</v>
      </c>
      <c r="AA7" s="140"/>
      <c r="AB7" s="140"/>
      <c r="AC7" s="140"/>
      <c r="AD7" s="1"/>
      <c r="AE7" s="16"/>
      <c r="AF7" s="16"/>
      <c r="AG7" s="16"/>
      <c r="AH7" s="141"/>
      <c r="AI7" s="140"/>
      <c r="AJ7" s="141"/>
      <c r="AK7" s="141"/>
      <c r="AL7" s="140"/>
      <c r="AN7" s="131"/>
    </row>
    <row r="8" spans="1:40" ht="22.5" customHeight="1">
      <c r="A8" s="139"/>
      <c r="B8" s="99"/>
      <c r="C8" s="99"/>
      <c r="D8" s="1"/>
      <c r="E8" s="16"/>
      <c r="F8" s="140"/>
      <c r="G8" s="140"/>
      <c r="H8" s="140"/>
      <c r="I8" s="140"/>
      <c r="J8" t="s">
        <v>122</v>
      </c>
      <c r="K8" s="140"/>
      <c r="L8" s="130" t="s">
        <v>286</v>
      </c>
      <c r="M8" s="140"/>
      <c r="N8" s="140"/>
      <c r="O8" s="140"/>
      <c r="P8" s="140"/>
      <c r="S8" s="140"/>
      <c r="T8" s="141"/>
      <c r="U8" s="140"/>
      <c r="V8" s="140" t="s">
        <v>241</v>
      </c>
      <c r="W8" s="140"/>
      <c r="X8" s="140" t="s">
        <v>324</v>
      </c>
      <c r="Y8" s="140"/>
      <c r="Z8" s="140" t="s">
        <v>121</v>
      </c>
      <c r="AA8" s="140"/>
      <c r="AB8" s="140"/>
      <c r="AC8" s="140"/>
      <c r="AD8" s="1"/>
      <c r="AE8" s="16"/>
      <c r="AF8" s="16"/>
      <c r="AG8" s="16"/>
      <c r="AH8" s="141"/>
      <c r="AI8" s="140"/>
      <c r="AJ8" s="141"/>
      <c r="AK8" s="141"/>
      <c r="AL8" s="140"/>
      <c r="AN8" s="131"/>
    </row>
    <row r="9" spans="1:40" ht="22.5" customHeight="1">
      <c r="A9" s="139"/>
      <c r="B9" s="2"/>
      <c r="C9" s="2"/>
      <c r="D9" s="1"/>
      <c r="E9" s="16"/>
      <c r="F9" s="140"/>
      <c r="G9" s="140"/>
      <c r="H9" s="140"/>
      <c r="I9" s="140"/>
      <c r="J9" s="140" t="s">
        <v>128</v>
      </c>
      <c r="K9" s="140"/>
      <c r="L9" s="130" t="s">
        <v>123</v>
      </c>
      <c r="M9" s="140"/>
      <c r="N9" s="140"/>
      <c r="O9" s="140"/>
      <c r="P9" s="140"/>
      <c r="S9" s="140"/>
      <c r="T9" s="141" t="s">
        <v>124</v>
      </c>
      <c r="U9" s="140"/>
      <c r="V9" s="140" t="s">
        <v>125</v>
      </c>
      <c r="W9" s="140"/>
      <c r="X9" s="140" t="s">
        <v>299</v>
      </c>
      <c r="Y9" s="140"/>
      <c r="Z9" s="140" t="s">
        <v>126</v>
      </c>
      <c r="AA9" s="140"/>
      <c r="AB9" s="140" t="s">
        <v>127</v>
      </c>
      <c r="AC9" s="140"/>
      <c r="AD9" s="1" t="s">
        <v>77</v>
      </c>
      <c r="AE9" s="16"/>
      <c r="AF9" s="16"/>
      <c r="AG9" s="16"/>
      <c r="AH9" s="141"/>
      <c r="AI9" s="140"/>
      <c r="AJ9" s="141"/>
      <c r="AK9" s="141"/>
      <c r="AL9" s="140"/>
      <c r="AN9" s="131"/>
    </row>
    <row r="10" spans="1:40" ht="22.5" customHeight="1">
      <c r="A10" s="139"/>
      <c r="B10" s="99"/>
      <c r="C10" s="99"/>
      <c r="D10" s="1" t="s">
        <v>303</v>
      </c>
      <c r="E10" s="16"/>
      <c r="F10" s="140"/>
      <c r="G10" s="140"/>
      <c r="H10" s="140"/>
      <c r="I10" s="140"/>
      <c r="J10" s="140" t="s">
        <v>138</v>
      </c>
      <c r="K10" s="140"/>
      <c r="L10" s="130" t="s">
        <v>129</v>
      </c>
      <c r="M10" s="140"/>
      <c r="N10" s="140"/>
      <c r="O10" s="140"/>
      <c r="P10" s="1" t="s">
        <v>71</v>
      </c>
      <c r="S10" s="140"/>
      <c r="T10" s="141" t="s">
        <v>125</v>
      </c>
      <c r="U10" s="140"/>
      <c r="V10" s="141" t="s">
        <v>130</v>
      </c>
      <c r="W10" s="140"/>
      <c r="X10" s="140" t="s">
        <v>300</v>
      </c>
      <c r="Y10" s="140"/>
      <c r="Z10" s="141" t="s">
        <v>131</v>
      </c>
      <c r="AA10" s="140"/>
      <c r="AB10" s="140" t="s">
        <v>132</v>
      </c>
      <c r="AC10" s="140"/>
      <c r="AD10" s="1" t="s">
        <v>133</v>
      </c>
      <c r="AE10" s="16"/>
      <c r="AF10" s="141"/>
      <c r="AG10" s="16"/>
      <c r="AH10" s="142" t="s">
        <v>134</v>
      </c>
      <c r="AI10" s="140"/>
      <c r="AJ10" s="141" t="s">
        <v>135</v>
      </c>
      <c r="AK10" s="141"/>
      <c r="AL10" s="140" t="s">
        <v>128</v>
      </c>
      <c r="AN10" s="131"/>
    </row>
    <row r="11" spans="1:40" ht="22.5" customHeight="1">
      <c r="A11" s="139"/>
      <c r="B11" s="99"/>
      <c r="C11" s="99"/>
      <c r="D11" s="140" t="s">
        <v>136</v>
      </c>
      <c r="E11" s="140"/>
      <c r="F11" s="140" t="s">
        <v>137</v>
      </c>
      <c r="G11" s="140"/>
      <c r="H11" s="140"/>
      <c r="I11" s="140"/>
      <c r="J11" s="140" t="s">
        <v>297</v>
      </c>
      <c r="K11" s="140"/>
      <c r="L11" s="140" t="s">
        <v>139</v>
      </c>
      <c r="M11" s="140"/>
      <c r="N11" s="140" t="s">
        <v>140</v>
      </c>
      <c r="O11" s="140"/>
      <c r="P11" s="140" t="s">
        <v>141</v>
      </c>
      <c r="R11" s="140" t="s">
        <v>142</v>
      </c>
      <c r="S11" s="140"/>
      <c r="T11" s="142" t="s">
        <v>242</v>
      </c>
      <c r="U11" s="140"/>
      <c r="V11" s="142" t="s">
        <v>143</v>
      </c>
      <c r="W11" s="140"/>
      <c r="X11" s="140" t="s">
        <v>301</v>
      </c>
      <c r="Y11" s="140"/>
      <c r="Z11" s="142" t="s">
        <v>144</v>
      </c>
      <c r="AA11" s="140"/>
      <c r="AB11" s="140" t="s">
        <v>145</v>
      </c>
      <c r="AC11" s="140"/>
      <c r="AD11" s="140" t="s">
        <v>146</v>
      </c>
      <c r="AE11" s="140"/>
      <c r="AF11" s="141"/>
      <c r="AG11" s="140"/>
      <c r="AH11" s="142" t="s">
        <v>147</v>
      </c>
      <c r="AI11" s="140"/>
      <c r="AJ11" s="141" t="s">
        <v>148</v>
      </c>
      <c r="AK11" s="141"/>
      <c r="AL11" s="140" t="s">
        <v>149</v>
      </c>
      <c r="AN11" s="140" t="s">
        <v>135</v>
      </c>
    </row>
    <row r="12" spans="1:40" ht="22.5" customHeight="1">
      <c r="A12" s="128"/>
      <c r="B12" s="2" t="s">
        <v>6</v>
      </c>
      <c r="C12" s="99"/>
      <c r="D12" s="143" t="s">
        <v>150</v>
      </c>
      <c r="E12" s="140"/>
      <c r="F12" s="143" t="s">
        <v>151</v>
      </c>
      <c r="G12" s="140"/>
      <c r="H12" s="144" t="s">
        <v>152</v>
      </c>
      <c r="I12" s="140"/>
      <c r="J12" s="143" t="s">
        <v>298</v>
      </c>
      <c r="K12" s="140"/>
      <c r="L12" s="143" t="s">
        <v>154</v>
      </c>
      <c r="M12" s="140"/>
      <c r="N12" s="143" t="s">
        <v>155</v>
      </c>
      <c r="O12" s="140"/>
      <c r="P12" s="143" t="s">
        <v>156</v>
      </c>
      <c r="R12" s="143" t="s">
        <v>157</v>
      </c>
      <c r="S12" s="140"/>
      <c r="T12" s="145" t="s">
        <v>186</v>
      </c>
      <c r="U12" s="140"/>
      <c r="V12" s="144" t="s">
        <v>158</v>
      </c>
      <c r="W12" s="140"/>
      <c r="X12" s="143" t="s">
        <v>302</v>
      </c>
      <c r="Y12" s="140"/>
      <c r="Z12" s="144" t="s">
        <v>159</v>
      </c>
      <c r="AA12" s="140"/>
      <c r="AB12" s="143" t="s">
        <v>160</v>
      </c>
      <c r="AC12" s="140"/>
      <c r="AD12" s="143" t="s">
        <v>63</v>
      </c>
      <c r="AE12" s="140"/>
      <c r="AF12" s="144" t="s">
        <v>77</v>
      </c>
      <c r="AG12" s="140"/>
      <c r="AH12" s="145" t="s">
        <v>161</v>
      </c>
      <c r="AI12" s="140"/>
      <c r="AJ12" s="144" t="s">
        <v>162</v>
      </c>
      <c r="AK12" s="141"/>
      <c r="AL12" s="143" t="s">
        <v>163</v>
      </c>
      <c r="AN12" s="143" t="s">
        <v>148</v>
      </c>
    </row>
    <row r="13" spans="1:40" ht="22.5" customHeight="1">
      <c r="A13" s="128"/>
      <c r="B13" s="150"/>
      <c r="C13" s="150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N13" s="146"/>
    </row>
    <row r="14" spans="1:40" ht="22.5" customHeight="1">
      <c r="A14" s="127" t="s">
        <v>269</v>
      </c>
      <c r="B14" s="150"/>
      <c r="C14" s="150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N14" s="147"/>
    </row>
    <row r="15" spans="1:40" ht="22.5" customHeight="1">
      <c r="A15" s="127" t="s">
        <v>270</v>
      </c>
      <c r="B15" s="99"/>
      <c r="C15" s="99"/>
      <c r="D15" s="45">
        <v>8611242</v>
      </c>
      <c r="E15" s="124"/>
      <c r="F15" s="45">
        <v>57298909</v>
      </c>
      <c r="G15" s="45"/>
      <c r="H15" s="45">
        <v>3548471</v>
      </c>
      <c r="I15" s="124"/>
      <c r="J15" s="45">
        <v>4500040</v>
      </c>
      <c r="K15" s="124"/>
      <c r="L15" s="45">
        <v>-9917</v>
      </c>
      <c r="M15" s="124"/>
      <c r="N15" s="45">
        <v>929166</v>
      </c>
      <c r="O15" s="124"/>
      <c r="P15" s="45">
        <v>136924707</v>
      </c>
      <c r="Q15" s="3"/>
      <c r="R15" s="45">
        <v>-11150227</v>
      </c>
      <c r="S15" s="124"/>
      <c r="T15" s="45">
        <v>54385118</v>
      </c>
      <c r="U15" s="124"/>
      <c r="V15" s="45">
        <v>2865384</v>
      </c>
      <c r="W15" s="125"/>
      <c r="X15" s="45">
        <v>99289</v>
      </c>
      <c r="Y15" s="125"/>
      <c r="Z15" s="45">
        <v>5755847</v>
      </c>
      <c r="AA15" s="125"/>
      <c r="AB15" s="45">
        <v>-22705384</v>
      </c>
      <c r="AC15" s="124"/>
      <c r="AD15" s="45">
        <f>SUM(T15:AB15)</f>
        <v>40400254</v>
      </c>
      <c r="AE15" s="124"/>
      <c r="AF15" s="45">
        <f>SUM(D15:R15,AD15)</f>
        <v>241052645</v>
      </c>
      <c r="AG15" s="124"/>
      <c r="AH15" s="45">
        <v>15000000</v>
      </c>
      <c r="AI15" s="19"/>
      <c r="AJ15" s="45">
        <f>SUM(AF15:AH15)</f>
        <v>256052645</v>
      </c>
      <c r="AK15" s="19"/>
      <c r="AL15" s="45">
        <v>43790900</v>
      </c>
      <c r="AM15" s="3"/>
      <c r="AN15" s="45">
        <f>SUM(AJ15:AL15)</f>
        <v>299843545</v>
      </c>
    </row>
    <row r="16" spans="1:40" ht="22.5" customHeight="1">
      <c r="A16" s="3" t="s">
        <v>164</v>
      </c>
      <c r="B16" s="2"/>
      <c r="C16" s="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3"/>
      <c r="R16" s="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8"/>
      <c r="AI16" s="13"/>
      <c r="AJ16" s="18"/>
      <c r="AK16" s="13"/>
      <c r="AL16" s="13"/>
      <c r="AM16" s="3"/>
      <c r="AN16" s="103"/>
    </row>
    <row r="17" spans="1:40" ht="22.5" customHeight="1">
      <c r="A17" s="148" t="s">
        <v>165</v>
      </c>
      <c r="B17" s="2"/>
      <c r="C17" s="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3"/>
      <c r="R17" s="3"/>
      <c r="S17" s="13"/>
      <c r="T17" s="85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8"/>
      <c r="AI17" s="13"/>
      <c r="AJ17" s="18"/>
      <c r="AK17" s="13"/>
      <c r="AL17" s="13"/>
      <c r="AM17" s="3"/>
      <c r="AN17" s="103"/>
    </row>
    <row r="18" spans="1:40" ht="22.5" customHeight="1">
      <c r="A18" s="128" t="s">
        <v>166</v>
      </c>
      <c r="B18" s="2"/>
      <c r="C18" s="2"/>
      <c r="D18" s="126">
        <v>0</v>
      </c>
      <c r="E18" s="126"/>
      <c r="F18" s="126">
        <v>0</v>
      </c>
      <c r="G18" s="126"/>
      <c r="H18" s="126">
        <v>0</v>
      </c>
      <c r="I18" s="126"/>
      <c r="J18" s="126">
        <v>0</v>
      </c>
      <c r="K18" s="126"/>
      <c r="L18" s="126">
        <v>0</v>
      </c>
      <c r="M18" s="126"/>
      <c r="N18" s="126">
        <v>0</v>
      </c>
      <c r="O18" s="129"/>
      <c r="P18" s="129">
        <v>-2762303</v>
      </c>
      <c r="R18" s="126">
        <v>0</v>
      </c>
      <c r="S18" s="129"/>
      <c r="T18" s="126">
        <v>0</v>
      </c>
      <c r="U18" s="129"/>
      <c r="V18" s="126">
        <v>0</v>
      </c>
      <c r="W18" s="129"/>
      <c r="X18" s="126">
        <v>0</v>
      </c>
      <c r="Y18" s="129"/>
      <c r="Z18" s="126">
        <v>0</v>
      </c>
      <c r="AA18" s="129"/>
      <c r="AB18" s="126">
        <v>0</v>
      </c>
      <c r="AC18" s="129"/>
      <c r="AD18" s="126">
        <f>SUM(T18:AB18)</f>
        <v>0</v>
      </c>
      <c r="AE18" s="129"/>
      <c r="AF18" s="40">
        <f>SUM(D18:R18,AD18)</f>
        <v>-2762303</v>
      </c>
      <c r="AG18" s="129"/>
      <c r="AH18" s="126">
        <v>0</v>
      </c>
      <c r="AI18" s="129"/>
      <c r="AJ18" s="40">
        <f>SUM(AF18:AH18)</f>
        <v>-2762303</v>
      </c>
      <c r="AK18" s="129"/>
      <c r="AL18" s="129">
        <v>-49168</v>
      </c>
      <c r="AN18" s="88">
        <f>SUM(AJ18:AL18)</f>
        <v>-2811471</v>
      </c>
    </row>
    <row r="19" spans="1:40" ht="22.5" customHeight="1">
      <c r="A19" s="128" t="s">
        <v>287</v>
      </c>
      <c r="B19" s="2">
        <v>7</v>
      </c>
      <c r="C19" s="99"/>
      <c r="D19" s="42">
        <v>0</v>
      </c>
      <c r="E19" s="41"/>
      <c r="F19" s="42">
        <v>0</v>
      </c>
      <c r="G19" s="40"/>
      <c r="H19" s="42">
        <v>0</v>
      </c>
      <c r="I19" s="41"/>
      <c r="J19" s="42">
        <v>0</v>
      </c>
      <c r="K19" s="41"/>
      <c r="L19" s="42">
        <v>0</v>
      </c>
      <c r="M19" s="41"/>
      <c r="N19" s="42">
        <v>0</v>
      </c>
      <c r="O19" s="41"/>
      <c r="P19" s="42">
        <v>0</v>
      </c>
      <c r="Q19" s="3"/>
      <c r="R19" s="42">
        <v>-2692197</v>
      </c>
      <c r="S19" s="90"/>
      <c r="T19" s="42">
        <v>0</v>
      </c>
      <c r="U19" s="41"/>
      <c r="V19" s="42">
        <v>0</v>
      </c>
      <c r="W19" s="91"/>
      <c r="X19" s="42">
        <v>0</v>
      </c>
      <c r="Y19" s="91"/>
      <c r="Z19" s="42">
        <v>0</v>
      </c>
      <c r="AA19" s="91"/>
      <c r="AB19" s="42">
        <v>0</v>
      </c>
      <c r="AC19" s="90"/>
      <c r="AD19" s="46">
        <f>SUM(T19:AB19)</f>
        <v>0</v>
      </c>
      <c r="AE19" s="90"/>
      <c r="AF19" s="42">
        <f>SUM(D19:R19,AD19)</f>
        <v>-2692197</v>
      </c>
      <c r="AG19" s="90"/>
      <c r="AH19" s="42">
        <v>0</v>
      </c>
      <c r="AI19" s="90"/>
      <c r="AJ19" s="46">
        <f>SUM(AF19:AH19)</f>
        <v>-2692197</v>
      </c>
      <c r="AK19" s="40"/>
      <c r="AL19" s="42">
        <v>0</v>
      </c>
      <c r="AN19" s="42">
        <f>SUM(AJ19:AL19)</f>
        <v>-2692197</v>
      </c>
    </row>
    <row r="20" spans="1:40" ht="22.5" customHeight="1">
      <c r="A20" s="148" t="s">
        <v>167</v>
      </c>
      <c r="D20" s="44">
        <f>SUM(D18:D19)</f>
        <v>0</v>
      </c>
      <c r="E20" s="43"/>
      <c r="F20" s="44">
        <f>SUM(F18:F19)</f>
        <v>0</v>
      </c>
      <c r="G20" s="85"/>
      <c r="H20" s="44">
        <f>SUM(H18:H19)</f>
        <v>0</v>
      </c>
      <c r="I20" s="124"/>
      <c r="J20" s="44">
        <f>SUM(J18:J19)</f>
        <v>0</v>
      </c>
      <c r="K20" s="43"/>
      <c r="L20" s="44">
        <f>SUM(L18:L19)</f>
        <v>0</v>
      </c>
      <c r="M20" s="43"/>
      <c r="N20" s="44">
        <f>SUM(N18:N19)</f>
        <v>0</v>
      </c>
      <c r="O20" s="43"/>
      <c r="P20" s="44">
        <f>SUM(P18:P19)</f>
        <v>-2762303</v>
      </c>
      <c r="Q20" s="3"/>
      <c r="R20" s="44">
        <f>SUM(R18:R19)</f>
        <v>-2692197</v>
      </c>
      <c r="S20" s="43"/>
      <c r="T20" s="44">
        <f>SUM(T18:T19)</f>
        <v>0</v>
      </c>
      <c r="U20" s="43"/>
      <c r="V20" s="44">
        <f>SUM(V18:V19)</f>
        <v>0</v>
      </c>
      <c r="W20" s="89"/>
      <c r="X20" s="44">
        <f>SUM(X18:X19)</f>
        <v>0</v>
      </c>
      <c r="Y20" s="89"/>
      <c r="Z20" s="44">
        <f>SUM(Z18:Z19)</f>
        <v>0</v>
      </c>
      <c r="AA20" s="89"/>
      <c r="AB20" s="44">
        <f>SUM(AB18:AB19)</f>
        <v>0</v>
      </c>
      <c r="AC20" s="43"/>
      <c r="AD20" s="44">
        <f>SUM(AD18:AD19)</f>
        <v>0</v>
      </c>
      <c r="AE20" s="43"/>
      <c r="AF20" s="44">
        <f>SUM(AF18:AF19)</f>
        <v>-5454500</v>
      </c>
      <c r="AG20" s="43"/>
      <c r="AH20" s="44">
        <f>SUM(AH18:AH19)</f>
        <v>0</v>
      </c>
      <c r="AI20" s="19"/>
      <c r="AJ20" s="44">
        <f>SUM(AJ18:AJ19)</f>
        <v>-5454500</v>
      </c>
      <c r="AK20" s="19"/>
      <c r="AL20" s="44">
        <f>SUM(AL18:AL19)</f>
        <v>-49168</v>
      </c>
      <c r="AM20" s="3"/>
      <c r="AN20" s="44">
        <f>SUM(AN18:AN19)</f>
        <v>-5503668</v>
      </c>
    </row>
    <row r="21" spans="1:40" ht="22.5" customHeight="1">
      <c r="A21" s="149" t="s">
        <v>288</v>
      </c>
      <c r="D21" s="43"/>
      <c r="E21" s="43"/>
      <c r="F21" s="43"/>
      <c r="G21" s="43"/>
      <c r="H21" s="43"/>
      <c r="I21" s="124"/>
      <c r="J21" s="43"/>
      <c r="K21" s="43"/>
      <c r="L21" s="43"/>
      <c r="M21" s="43"/>
      <c r="N21" s="43"/>
      <c r="O21" s="43"/>
      <c r="P21" s="43"/>
      <c r="Q21" s="3"/>
      <c r="R21" s="3"/>
      <c r="S21" s="43"/>
      <c r="T21" s="43"/>
      <c r="U21" s="43"/>
      <c r="V21" s="43"/>
      <c r="W21" s="89"/>
      <c r="X21" s="43"/>
      <c r="Y21" s="89"/>
      <c r="Z21" s="43"/>
      <c r="AA21" s="89"/>
      <c r="AB21" s="43"/>
      <c r="AC21" s="43"/>
      <c r="AD21" s="43"/>
      <c r="AE21" s="43"/>
      <c r="AF21" s="43"/>
      <c r="AG21" s="43"/>
      <c r="AH21" s="43"/>
      <c r="AI21" s="19"/>
      <c r="AJ21" s="88"/>
      <c r="AK21" s="19"/>
      <c r="AL21" s="88"/>
      <c r="AM21" s="3"/>
      <c r="AN21" s="147"/>
    </row>
    <row r="22" spans="1:40" ht="22.5" customHeight="1">
      <c r="A22" s="128" t="s">
        <v>169</v>
      </c>
      <c r="D22" s="43"/>
      <c r="E22" s="43"/>
      <c r="F22" s="43"/>
      <c r="G22" s="43"/>
      <c r="H22" s="43"/>
      <c r="I22" s="124"/>
      <c r="J22" s="43"/>
      <c r="K22" s="43"/>
      <c r="L22" s="43"/>
      <c r="M22" s="43"/>
      <c r="N22" s="43"/>
      <c r="O22" s="43"/>
      <c r="P22" s="43"/>
      <c r="Q22" s="3"/>
      <c r="R22" s="3"/>
      <c r="S22" s="43"/>
      <c r="T22" s="43"/>
      <c r="U22" s="43"/>
      <c r="V22" s="43"/>
      <c r="W22" s="89"/>
      <c r="X22" s="43"/>
      <c r="Y22" s="89"/>
      <c r="Z22" s="43"/>
      <c r="AA22" s="89"/>
      <c r="AB22" s="43"/>
      <c r="AC22" s="43"/>
      <c r="AD22" s="43"/>
      <c r="AE22" s="43"/>
      <c r="AF22" s="43"/>
      <c r="AG22" s="43"/>
      <c r="AH22" s="43"/>
      <c r="AI22" s="19"/>
      <c r="AJ22" s="88"/>
      <c r="AK22" s="19"/>
      <c r="AL22" s="88"/>
      <c r="AM22" s="3"/>
      <c r="AN22" s="147"/>
    </row>
    <row r="23" spans="1:40" ht="22.5" customHeight="1">
      <c r="A23" s="128" t="s">
        <v>170</v>
      </c>
      <c r="B23" s="2"/>
      <c r="D23" s="126">
        <v>0</v>
      </c>
      <c r="E23" s="66"/>
      <c r="F23" s="126">
        <v>0</v>
      </c>
      <c r="G23" s="88"/>
      <c r="H23" s="126">
        <v>0</v>
      </c>
      <c r="I23" s="40"/>
      <c r="J23" s="53">
        <v>-58940</v>
      </c>
      <c r="K23" s="88"/>
      <c r="L23" s="126">
        <v>0</v>
      </c>
      <c r="M23" s="88"/>
      <c r="N23" s="88">
        <v>0</v>
      </c>
      <c r="O23" s="88"/>
      <c r="P23" s="88">
        <v>-787</v>
      </c>
      <c r="Q23" s="3"/>
      <c r="R23" s="126">
        <v>0</v>
      </c>
      <c r="S23" s="88"/>
      <c r="T23" s="126">
        <v>0</v>
      </c>
      <c r="U23" s="88"/>
      <c r="V23" s="126">
        <v>0</v>
      </c>
      <c r="W23" s="88"/>
      <c r="X23" s="126">
        <v>0</v>
      </c>
      <c r="Y23" s="88"/>
      <c r="Z23" s="126">
        <v>0</v>
      </c>
      <c r="AA23" s="88"/>
      <c r="AB23" s="88">
        <v>134</v>
      </c>
      <c r="AC23" s="88"/>
      <c r="AD23" s="126">
        <f>SUM(T23:AB23)</f>
        <v>134</v>
      </c>
      <c r="AE23" s="88"/>
      <c r="AF23" s="40">
        <f>SUM(D23:R23,AD23)</f>
        <v>-59593</v>
      </c>
      <c r="AG23" s="88"/>
      <c r="AH23" s="88">
        <v>0</v>
      </c>
      <c r="AI23" s="88"/>
      <c r="AJ23" s="40">
        <f>SUM(AF23:AH23)</f>
        <v>-59593</v>
      </c>
      <c r="AK23" s="88"/>
      <c r="AL23" s="88">
        <v>59588</v>
      </c>
      <c r="AN23" s="88">
        <f>SUM(AJ23:AL23)</f>
        <v>-5</v>
      </c>
    </row>
    <row r="24" spans="1:40" ht="22.5" customHeight="1">
      <c r="A24" s="128" t="s">
        <v>289</v>
      </c>
      <c r="D24" s="126">
        <v>0</v>
      </c>
      <c r="E24" s="66"/>
      <c r="F24" s="126">
        <v>0</v>
      </c>
      <c r="G24" s="88"/>
      <c r="H24" s="126">
        <v>-79</v>
      </c>
      <c r="I24" s="40"/>
      <c r="J24" s="88">
        <v>4066</v>
      </c>
      <c r="K24" s="88"/>
      <c r="L24" s="88">
        <v>0</v>
      </c>
      <c r="M24" s="88"/>
      <c r="N24" s="88">
        <v>0</v>
      </c>
      <c r="O24" s="88"/>
      <c r="P24" s="88">
        <v>-948786</v>
      </c>
      <c r="Q24" s="3"/>
      <c r="R24" s="88">
        <v>0</v>
      </c>
      <c r="S24" s="88"/>
      <c r="T24" s="88">
        <v>0</v>
      </c>
      <c r="U24" s="88"/>
      <c r="V24" s="88">
        <v>0</v>
      </c>
      <c r="W24" s="88"/>
      <c r="X24" s="88">
        <v>0</v>
      </c>
      <c r="Y24" s="88"/>
      <c r="Z24" s="88">
        <v>0</v>
      </c>
      <c r="AA24" s="88"/>
      <c r="AB24" s="88">
        <v>0</v>
      </c>
      <c r="AC24" s="88"/>
      <c r="AD24" s="126">
        <f>SUM(T24:AB24)</f>
        <v>0</v>
      </c>
      <c r="AE24" s="88"/>
      <c r="AF24" s="40">
        <f>SUM(D24:R24,AD24)</f>
        <v>-944799</v>
      </c>
      <c r="AG24" s="88"/>
      <c r="AH24" s="88">
        <v>0</v>
      </c>
      <c r="AI24" s="88"/>
      <c r="AJ24" s="40">
        <f t="shared" ref="AJ24:AJ26" si="0">SUM(AF24:AH24)</f>
        <v>-944799</v>
      </c>
      <c r="AK24" s="88"/>
      <c r="AL24" s="88">
        <v>0</v>
      </c>
      <c r="AN24" s="88">
        <f>SUM(AJ24:AL24)</f>
        <v>-944799</v>
      </c>
    </row>
    <row r="25" spans="1:40" ht="22.5" customHeight="1">
      <c r="A25" s="128" t="s">
        <v>290</v>
      </c>
      <c r="D25" s="126">
        <v>0</v>
      </c>
      <c r="E25" s="66"/>
      <c r="F25" s="126">
        <v>0</v>
      </c>
      <c r="G25" s="88"/>
      <c r="H25" s="126">
        <v>0</v>
      </c>
      <c r="I25" s="40"/>
      <c r="J25" s="126">
        <v>0</v>
      </c>
      <c r="K25" s="88"/>
      <c r="L25" s="126">
        <v>0</v>
      </c>
      <c r="M25" s="88"/>
      <c r="N25" s="126">
        <v>0</v>
      </c>
      <c r="O25" s="88"/>
      <c r="P25" s="126">
        <v>0</v>
      </c>
      <c r="Q25" s="3"/>
      <c r="R25" s="126">
        <v>0</v>
      </c>
      <c r="S25" s="88"/>
      <c r="T25" s="126">
        <v>0</v>
      </c>
      <c r="U25" s="88"/>
      <c r="V25" s="126">
        <v>0</v>
      </c>
      <c r="W25" s="88"/>
      <c r="X25" s="126">
        <v>0</v>
      </c>
      <c r="Y25" s="88"/>
      <c r="Z25" s="126">
        <v>0</v>
      </c>
      <c r="AA25" s="88"/>
      <c r="AB25" s="126">
        <v>0</v>
      </c>
      <c r="AC25" s="88"/>
      <c r="AD25" s="126">
        <f>SUM(T25:AB25)</f>
        <v>0</v>
      </c>
      <c r="AE25" s="88"/>
      <c r="AF25" s="40">
        <f>SUM(D25:R25,AD25)</f>
        <v>0</v>
      </c>
      <c r="AG25" s="88"/>
      <c r="AH25" s="88">
        <v>0</v>
      </c>
      <c r="AI25" s="88"/>
      <c r="AJ25" s="40">
        <f t="shared" si="0"/>
        <v>0</v>
      </c>
      <c r="AK25" s="88"/>
      <c r="AL25" s="88">
        <v>189587</v>
      </c>
      <c r="AN25" s="88">
        <f>SUM(AJ25:AL25)</f>
        <v>189587</v>
      </c>
    </row>
    <row r="26" spans="1:40" ht="22.5" customHeight="1">
      <c r="A26" s="128" t="s">
        <v>291</v>
      </c>
      <c r="D26" s="46">
        <v>0</v>
      </c>
      <c r="E26" s="170"/>
      <c r="F26" s="46">
        <v>0</v>
      </c>
      <c r="G26" s="88"/>
      <c r="H26" s="46">
        <v>0</v>
      </c>
      <c r="I26" s="41"/>
      <c r="J26" s="42">
        <v>1900</v>
      </c>
      <c r="K26" s="66"/>
      <c r="L26" s="46">
        <v>0</v>
      </c>
      <c r="M26" s="66"/>
      <c r="N26" s="46">
        <v>0</v>
      </c>
      <c r="O26" s="66"/>
      <c r="P26" s="46">
        <v>-1900</v>
      </c>
      <c r="Q26" s="3"/>
      <c r="R26" s="46">
        <v>0</v>
      </c>
      <c r="S26" s="90"/>
      <c r="T26" s="46">
        <v>0</v>
      </c>
      <c r="U26" s="66"/>
      <c r="V26" s="46">
        <v>0</v>
      </c>
      <c r="W26" s="91"/>
      <c r="X26" s="46">
        <v>0</v>
      </c>
      <c r="Y26" s="91"/>
      <c r="Z26" s="46">
        <v>0</v>
      </c>
      <c r="AA26" s="91"/>
      <c r="AB26" s="46">
        <v>0</v>
      </c>
      <c r="AC26" s="90"/>
      <c r="AD26" s="46">
        <f>SUM(T26:AB26)</f>
        <v>0</v>
      </c>
      <c r="AE26" s="90"/>
      <c r="AF26" s="42">
        <f>SUM(D26:R26,AD26)</f>
        <v>0</v>
      </c>
      <c r="AG26" s="90"/>
      <c r="AH26" s="42">
        <v>0</v>
      </c>
      <c r="AI26" s="90"/>
      <c r="AJ26" s="42">
        <f t="shared" si="0"/>
        <v>0</v>
      </c>
      <c r="AK26" s="88"/>
      <c r="AL26" s="42">
        <v>-2901</v>
      </c>
      <c r="AN26" s="42">
        <f>SUM(AJ26:AL26)</f>
        <v>-2901</v>
      </c>
    </row>
    <row r="27" spans="1:40" ht="22.5" customHeight="1">
      <c r="A27" s="151" t="s">
        <v>292</v>
      </c>
      <c r="D27" s="44">
        <f>SUM(D21:D26)</f>
        <v>0</v>
      </c>
      <c r="E27" s="43"/>
      <c r="F27" s="44">
        <f>SUM(F21:F26)</f>
        <v>0</v>
      </c>
      <c r="G27" s="85"/>
      <c r="H27" s="44">
        <f>SUM(H21:H26)</f>
        <v>-79</v>
      </c>
      <c r="I27" s="124"/>
      <c r="J27" s="44">
        <f>SUM(J21:J26)</f>
        <v>-52974</v>
      </c>
      <c r="K27" s="43"/>
      <c r="L27" s="44">
        <f>SUM(L21:L26)</f>
        <v>0</v>
      </c>
      <c r="M27" s="43"/>
      <c r="N27" s="44">
        <f>SUM(N21:N26)</f>
        <v>0</v>
      </c>
      <c r="O27" s="43"/>
      <c r="P27" s="44">
        <f>SUM(P21:P26)</f>
        <v>-951473</v>
      </c>
      <c r="Q27" s="3"/>
      <c r="R27" s="44">
        <f>SUM(R21:R26)</f>
        <v>0</v>
      </c>
      <c r="S27" s="43"/>
      <c r="T27" s="44">
        <f>SUM(T21:T26)</f>
        <v>0</v>
      </c>
      <c r="U27" s="43"/>
      <c r="V27" s="44">
        <f>SUM(V21:V26)</f>
        <v>0</v>
      </c>
      <c r="W27" s="89"/>
      <c r="X27" s="44">
        <f>SUM(X21:X26)</f>
        <v>0</v>
      </c>
      <c r="Y27" s="89"/>
      <c r="Z27" s="44">
        <f>SUM(Z21:Z26)</f>
        <v>0</v>
      </c>
      <c r="AA27" s="89"/>
      <c r="AB27" s="44">
        <f>SUM(AB21:AB26)</f>
        <v>134</v>
      </c>
      <c r="AC27" s="43"/>
      <c r="AD27" s="44">
        <f>SUM(AD21:AD26)</f>
        <v>134</v>
      </c>
      <c r="AE27" s="43"/>
      <c r="AF27" s="44">
        <f>SUM(AF21:AF26)</f>
        <v>-1004392</v>
      </c>
      <c r="AG27" s="43"/>
      <c r="AH27" s="44">
        <f>SUM(AH21:AH26)</f>
        <v>0</v>
      </c>
      <c r="AI27" s="19"/>
      <c r="AJ27" s="44">
        <f>SUM(AJ21:AJ26)</f>
        <v>-1004392</v>
      </c>
      <c r="AK27" s="19"/>
      <c r="AL27" s="44">
        <f>SUM(AL21:AL26)</f>
        <v>246274</v>
      </c>
      <c r="AM27" s="3"/>
      <c r="AN27" s="44">
        <f>SUM(AN21:AN26)</f>
        <v>-758118</v>
      </c>
    </row>
    <row r="28" spans="1:40" ht="22.5" customHeight="1">
      <c r="A28" s="152" t="s">
        <v>174</v>
      </c>
      <c r="D28" s="44">
        <f>SUM(D20,D27)</f>
        <v>0</v>
      </c>
      <c r="E28" s="19"/>
      <c r="F28" s="44">
        <f>SUM(F20,F27)</f>
        <v>0</v>
      </c>
      <c r="G28" s="85"/>
      <c r="H28" s="44">
        <f>SUM(H20,H27)</f>
        <v>-79</v>
      </c>
      <c r="I28" s="19"/>
      <c r="J28" s="44">
        <f>SUM(J20,J27)</f>
        <v>-52974</v>
      </c>
      <c r="K28" s="43"/>
      <c r="L28" s="44">
        <f>SUM(L20,L27)</f>
        <v>0</v>
      </c>
      <c r="M28" s="43"/>
      <c r="N28" s="44">
        <f>SUM(N20,N27)</f>
        <v>0</v>
      </c>
      <c r="O28" s="43"/>
      <c r="P28" s="44">
        <f>SUM(P20,P27)</f>
        <v>-3713776</v>
      </c>
      <c r="Q28" s="3"/>
      <c r="R28" s="44">
        <f>SUM(R20,R27)</f>
        <v>-2692197</v>
      </c>
      <c r="S28" s="19"/>
      <c r="T28" s="44">
        <f>SUM(T20,T27)</f>
        <v>0</v>
      </c>
      <c r="U28" s="19"/>
      <c r="V28" s="44">
        <f>SUM(V20,V27)</f>
        <v>0</v>
      </c>
      <c r="W28" s="12"/>
      <c r="X28" s="44">
        <f>SUM(X20,X27)</f>
        <v>0</v>
      </c>
      <c r="Y28" s="12"/>
      <c r="Z28" s="44">
        <f>SUM(Z20,Z27)</f>
        <v>0</v>
      </c>
      <c r="AA28" s="12"/>
      <c r="AB28" s="44">
        <f>SUM(AB20,AB27)</f>
        <v>134</v>
      </c>
      <c r="AC28" s="19"/>
      <c r="AD28" s="44">
        <f>SUM(AD20,AD27)</f>
        <v>134</v>
      </c>
      <c r="AE28" s="19"/>
      <c r="AF28" s="44">
        <f>SUM(AF20,AF27)</f>
        <v>-6458892</v>
      </c>
      <c r="AG28" s="43"/>
      <c r="AH28" s="44">
        <f>SUM(AH20,AH27)</f>
        <v>0</v>
      </c>
      <c r="AI28" s="19"/>
      <c r="AJ28" s="44">
        <f>SUM(AJ20,AJ27)</f>
        <v>-6458892</v>
      </c>
      <c r="AK28" s="19"/>
      <c r="AL28" s="44">
        <f>SUM(AL20,AL27)</f>
        <v>197106</v>
      </c>
      <c r="AM28" s="3"/>
      <c r="AN28" s="44">
        <f>SUM(AN20,AN27)</f>
        <v>-6261786</v>
      </c>
    </row>
    <row r="29" spans="1:40" ht="22.5" customHeight="1">
      <c r="A29" s="152" t="s">
        <v>175</v>
      </c>
      <c r="D29" s="43"/>
      <c r="E29" s="19"/>
      <c r="F29" s="43"/>
      <c r="G29" s="43"/>
      <c r="H29" s="43"/>
      <c r="I29" s="19"/>
      <c r="J29" s="43"/>
      <c r="K29" s="43"/>
      <c r="L29" s="43"/>
      <c r="M29" s="43"/>
      <c r="N29" s="43"/>
      <c r="O29" s="43"/>
      <c r="P29" s="43"/>
      <c r="Q29" s="3"/>
      <c r="R29" s="3"/>
      <c r="S29" s="19"/>
      <c r="T29" s="43"/>
      <c r="U29" s="19"/>
      <c r="V29" s="43"/>
      <c r="W29" s="12"/>
      <c r="X29" s="43"/>
      <c r="Y29" s="12"/>
      <c r="Z29" s="43"/>
      <c r="AA29" s="12"/>
      <c r="AB29" s="43"/>
      <c r="AC29" s="19"/>
      <c r="AD29" s="43"/>
      <c r="AE29" s="19"/>
      <c r="AF29" s="43"/>
      <c r="AG29" s="43"/>
      <c r="AH29" s="43"/>
      <c r="AI29" s="19"/>
      <c r="AJ29" s="88"/>
      <c r="AK29" s="19"/>
      <c r="AL29" s="87"/>
      <c r="AM29" s="3"/>
      <c r="AN29" s="147"/>
    </row>
    <row r="30" spans="1:40" ht="22.5" customHeight="1">
      <c r="A30" s="123" t="s">
        <v>293</v>
      </c>
      <c r="D30" s="126">
        <v>0</v>
      </c>
      <c r="E30" s="66"/>
      <c r="F30" s="126">
        <v>0</v>
      </c>
      <c r="G30" s="88"/>
      <c r="H30" s="126">
        <v>0</v>
      </c>
      <c r="I30" s="40"/>
      <c r="J30" s="126">
        <v>0</v>
      </c>
      <c r="K30" s="88"/>
      <c r="L30" s="126">
        <v>0</v>
      </c>
      <c r="M30" s="88"/>
      <c r="N30" s="126">
        <v>0</v>
      </c>
      <c r="O30" s="88"/>
      <c r="P30" s="88">
        <v>-3517513</v>
      </c>
      <c r="R30" s="126">
        <v>0</v>
      </c>
      <c r="S30" s="88"/>
      <c r="T30" s="126">
        <v>0</v>
      </c>
      <c r="U30" s="88"/>
      <c r="V30" s="126">
        <v>0</v>
      </c>
      <c r="W30" s="88"/>
      <c r="X30" s="126">
        <v>0</v>
      </c>
      <c r="Y30" s="88"/>
      <c r="Z30" s="126">
        <v>0</v>
      </c>
      <c r="AA30" s="88"/>
      <c r="AB30" s="126">
        <v>0</v>
      </c>
      <c r="AC30" s="88"/>
      <c r="AD30" s="126">
        <f>SUM(T30:AB30)</f>
        <v>0</v>
      </c>
      <c r="AE30" s="88"/>
      <c r="AF30" s="40">
        <f>SUM(D30:R30,AD30)</f>
        <v>-3517513</v>
      </c>
      <c r="AG30" s="43"/>
      <c r="AH30" s="88">
        <v>0</v>
      </c>
      <c r="AI30" s="88"/>
      <c r="AJ30" s="126">
        <f>SUM(AF30:AH30)</f>
        <v>-3517513</v>
      </c>
      <c r="AK30" s="88"/>
      <c r="AL30" s="88">
        <f>'PL7-14'!D146</f>
        <v>447177</v>
      </c>
      <c r="AN30" s="88">
        <f>SUM(AJ30:AL30)</f>
        <v>-3070336</v>
      </c>
    </row>
    <row r="31" spans="1:40" ht="22.5" customHeight="1">
      <c r="A31" s="123" t="s">
        <v>177</v>
      </c>
      <c r="D31" s="66"/>
      <c r="E31" s="66"/>
      <c r="F31" s="66"/>
      <c r="G31" s="66"/>
      <c r="H31" s="66"/>
      <c r="I31" s="41"/>
      <c r="J31" s="66"/>
      <c r="K31" s="66"/>
      <c r="L31" s="66"/>
      <c r="M31" s="66"/>
      <c r="N31" s="66"/>
      <c r="O31" s="66"/>
      <c r="P31" s="153"/>
      <c r="S31" s="67"/>
      <c r="T31" s="66"/>
      <c r="U31" s="66"/>
      <c r="V31" s="66"/>
      <c r="W31" s="70"/>
      <c r="X31" s="66"/>
      <c r="Y31" s="70"/>
      <c r="Z31" s="66"/>
      <c r="AA31" s="70"/>
      <c r="AB31" s="66"/>
      <c r="AC31" s="66"/>
      <c r="AD31" s="126"/>
      <c r="AE31" s="67"/>
      <c r="AF31" s="66"/>
      <c r="AG31" s="67"/>
      <c r="AH31" s="66"/>
      <c r="AI31" s="67"/>
      <c r="AJ31" s="126"/>
      <c r="AK31" s="67"/>
      <c r="AL31" s="88"/>
      <c r="AN31" s="88"/>
    </row>
    <row r="32" spans="1:40" ht="22.5" customHeight="1">
      <c r="A32" s="123" t="s">
        <v>294</v>
      </c>
      <c r="D32" s="126">
        <v>0</v>
      </c>
      <c r="E32" s="66"/>
      <c r="F32" s="126">
        <v>0</v>
      </c>
      <c r="G32" s="88"/>
      <c r="H32" s="126">
        <v>0</v>
      </c>
      <c r="I32" s="40"/>
      <c r="J32" s="126">
        <v>0</v>
      </c>
      <c r="K32" s="88"/>
      <c r="L32" s="126">
        <v>0</v>
      </c>
      <c r="M32" s="88"/>
      <c r="N32" s="126">
        <v>0</v>
      </c>
      <c r="O32" s="66"/>
      <c r="P32" s="88">
        <v>-3051</v>
      </c>
      <c r="R32" s="126">
        <v>0</v>
      </c>
      <c r="S32" s="88"/>
      <c r="T32" s="126">
        <v>0</v>
      </c>
      <c r="U32" s="88"/>
      <c r="V32" s="126">
        <v>0</v>
      </c>
      <c r="W32" s="88"/>
      <c r="X32" s="126">
        <v>0</v>
      </c>
      <c r="Y32" s="88"/>
      <c r="Z32" s="126">
        <v>0</v>
      </c>
      <c r="AA32" s="88"/>
      <c r="AB32" s="126">
        <v>0</v>
      </c>
      <c r="AC32" s="88"/>
      <c r="AD32" s="126">
        <f>SUM(T32:AB32)</f>
        <v>0</v>
      </c>
      <c r="AE32" s="88"/>
      <c r="AF32" s="40">
        <f>SUM(D32:R32,AD32)</f>
        <v>-3051</v>
      </c>
      <c r="AG32" s="67"/>
      <c r="AH32" s="88">
        <v>0</v>
      </c>
      <c r="AI32" s="67"/>
      <c r="AJ32" s="126">
        <f t="shared" ref="AJ32:AJ33" si="1">SUM(AF32:AH32)</f>
        <v>-3051</v>
      </c>
      <c r="AK32" s="67"/>
      <c r="AL32" s="88">
        <v>-763</v>
      </c>
      <c r="AN32" s="88">
        <f>SUM(AJ32:AL32)</f>
        <v>-3814</v>
      </c>
    </row>
    <row r="33" spans="1:40" ht="22.5" customHeight="1">
      <c r="A33" s="123" t="s">
        <v>295</v>
      </c>
      <c r="D33" s="126">
        <v>0</v>
      </c>
      <c r="E33" s="66"/>
      <c r="F33" s="126">
        <v>0</v>
      </c>
      <c r="G33" s="88"/>
      <c r="H33" s="126">
        <v>0</v>
      </c>
      <c r="I33" s="40"/>
      <c r="J33" s="126">
        <v>0</v>
      </c>
      <c r="K33" s="88"/>
      <c r="L33" s="126">
        <v>0</v>
      </c>
      <c r="M33" s="88"/>
      <c r="N33" s="126">
        <v>0</v>
      </c>
      <c r="O33" s="66"/>
      <c r="P33" s="42">
        <v>0</v>
      </c>
      <c r="R33" s="42">
        <v>0</v>
      </c>
      <c r="S33" s="66"/>
      <c r="T33" s="42">
        <v>113399</v>
      </c>
      <c r="U33" s="66"/>
      <c r="V33" s="42">
        <v>-264987</v>
      </c>
      <c r="W33" s="27"/>
      <c r="X33" s="42">
        <v>-28011</v>
      </c>
      <c r="Y33" s="27"/>
      <c r="Z33" s="42">
        <v>-550560</v>
      </c>
      <c r="AA33" s="27"/>
      <c r="AB33" s="42">
        <v>-6365969</v>
      </c>
      <c r="AC33" s="67"/>
      <c r="AD33" s="126">
        <f>SUM(T33:AB33)</f>
        <v>-7096128</v>
      </c>
      <c r="AE33" s="88"/>
      <c r="AF33" s="42">
        <f>SUM(D33:R33,AD33)</f>
        <v>-7096128</v>
      </c>
      <c r="AG33" s="67"/>
      <c r="AH33" s="42">
        <v>0</v>
      </c>
      <c r="AI33" s="67"/>
      <c r="AJ33" s="126">
        <f t="shared" si="1"/>
        <v>-7096128</v>
      </c>
      <c r="AK33" s="67"/>
      <c r="AL33" s="42">
        <v>214607</v>
      </c>
      <c r="AN33" s="88">
        <f>SUM(AJ33:AL33)</f>
        <v>-6881521</v>
      </c>
    </row>
    <row r="34" spans="1:40" ht="22.5" customHeight="1">
      <c r="A34" s="152" t="s">
        <v>296</v>
      </c>
      <c r="D34" s="48">
        <f>SUM(D29:D33)</f>
        <v>0</v>
      </c>
      <c r="E34" s="43"/>
      <c r="F34" s="48">
        <f>SUM(F29:F33)</f>
        <v>0</v>
      </c>
      <c r="G34" s="85"/>
      <c r="H34" s="48">
        <f>SUM(H29:H33)</f>
        <v>0</v>
      </c>
      <c r="I34" s="124"/>
      <c r="J34" s="48">
        <f>SUM(J29:J33)</f>
        <v>0</v>
      </c>
      <c r="K34" s="43"/>
      <c r="L34" s="48">
        <f>SUM(L29:L33)</f>
        <v>0</v>
      </c>
      <c r="M34" s="43"/>
      <c r="N34" s="48">
        <f>SUM(N29:N33)</f>
        <v>0</v>
      </c>
      <c r="O34" s="43"/>
      <c r="P34" s="48">
        <f>SUM(P29:P33)</f>
        <v>-3520564</v>
      </c>
      <c r="Q34" s="3"/>
      <c r="R34" s="48">
        <f>SUM(R29:R33)</f>
        <v>0</v>
      </c>
      <c r="S34" s="92"/>
      <c r="T34" s="48">
        <f>SUM(T29:T33)</f>
        <v>113399</v>
      </c>
      <c r="U34" s="43"/>
      <c r="V34" s="48">
        <f>SUM(V29:V33)</f>
        <v>-264987</v>
      </c>
      <c r="W34" s="93"/>
      <c r="X34" s="48">
        <f>SUM(X29:X33)</f>
        <v>-28011</v>
      </c>
      <c r="Y34" s="93"/>
      <c r="Z34" s="48">
        <f>SUM(Z29:Z33)</f>
        <v>-550560</v>
      </c>
      <c r="AA34" s="93"/>
      <c r="AB34" s="48">
        <f>SUM(AB29:AB33)</f>
        <v>-6365969</v>
      </c>
      <c r="AC34" s="92"/>
      <c r="AD34" s="48">
        <f>SUM(AD29:AD33)</f>
        <v>-7096128</v>
      </c>
      <c r="AE34" s="92"/>
      <c r="AF34" s="48">
        <f>SUM(AF29:AF33)</f>
        <v>-10616692</v>
      </c>
      <c r="AG34" s="92"/>
      <c r="AH34" s="48">
        <f>SUM(AH29:AH33)</f>
        <v>0</v>
      </c>
      <c r="AI34" s="92"/>
      <c r="AJ34" s="48">
        <f>SUM(AJ29:AJ33)</f>
        <v>-10616692</v>
      </c>
      <c r="AK34" s="92"/>
      <c r="AL34" s="48">
        <f>SUM(AL29:AL33)</f>
        <v>661021</v>
      </c>
      <c r="AM34" s="3"/>
      <c r="AN34" s="48">
        <f>SUM(AN29:AN33)</f>
        <v>-9955671</v>
      </c>
    </row>
    <row r="35" spans="1:40" ht="22.5" customHeight="1">
      <c r="A35" s="123" t="s">
        <v>243</v>
      </c>
      <c r="D35" s="45"/>
      <c r="E35" s="43"/>
      <c r="F35" s="45"/>
      <c r="G35" s="85"/>
      <c r="H35" s="45"/>
      <c r="I35" s="124"/>
      <c r="J35" s="45"/>
      <c r="K35" s="43"/>
      <c r="L35" s="45"/>
      <c r="M35" s="43"/>
      <c r="N35" s="45"/>
      <c r="O35" s="43"/>
      <c r="P35" s="45"/>
      <c r="Q35" s="3"/>
      <c r="R35" s="45"/>
      <c r="S35" s="92"/>
      <c r="T35" s="45"/>
      <c r="U35" s="43"/>
      <c r="V35" s="45"/>
      <c r="W35" s="93"/>
      <c r="X35" s="45"/>
      <c r="Y35" s="93"/>
      <c r="Z35" s="45"/>
      <c r="AA35" s="93"/>
      <c r="AB35" s="45"/>
      <c r="AC35" s="92"/>
      <c r="AD35" s="45"/>
      <c r="AE35" s="92"/>
      <c r="AF35" s="45"/>
      <c r="AG35" s="92"/>
      <c r="AH35" s="45"/>
      <c r="AI35" s="92"/>
      <c r="AJ35" s="45"/>
      <c r="AK35" s="92"/>
      <c r="AL35" s="45"/>
      <c r="AM35" s="3"/>
      <c r="AN35" s="45"/>
    </row>
    <row r="36" spans="1:40" ht="22.5" customHeight="1">
      <c r="A36" s="123" t="s">
        <v>244</v>
      </c>
      <c r="B36" s="2"/>
      <c r="D36" s="126">
        <v>0</v>
      </c>
      <c r="E36" s="66"/>
      <c r="F36" s="126">
        <v>0</v>
      </c>
      <c r="G36" s="88"/>
      <c r="H36" s="126">
        <v>0</v>
      </c>
      <c r="I36" s="40"/>
      <c r="J36" s="126">
        <v>0</v>
      </c>
      <c r="K36" s="88"/>
      <c r="L36" s="126">
        <v>0</v>
      </c>
      <c r="M36" s="88"/>
      <c r="N36" s="126">
        <v>0</v>
      </c>
      <c r="O36" s="66"/>
      <c r="P36" s="40">
        <v>-270201</v>
      </c>
      <c r="R36" s="126">
        <v>0</v>
      </c>
      <c r="S36" s="90"/>
      <c r="T36" s="40">
        <v>0</v>
      </c>
      <c r="U36" s="66"/>
      <c r="V36" s="126">
        <v>0</v>
      </c>
      <c r="W36" s="91"/>
      <c r="X36" s="126">
        <v>0</v>
      </c>
      <c r="Y36" s="91"/>
      <c r="Z36" s="126">
        <v>0</v>
      </c>
      <c r="AA36" s="91"/>
      <c r="AB36" s="126">
        <v>0</v>
      </c>
      <c r="AC36" s="90"/>
      <c r="AD36" s="126">
        <f>SUM(T36:AB36)</f>
        <v>0</v>
      </c>
      <c r="AE36" s="90"/>
      <c r="AF36" s="40">
        <f>(AD36)+SUM(D36:R36)</f>
        <v>-270201</v>
      </c>
      <c r="AG36" s="90"/>
      <c r="AH36" s="40">
        <v>0</v>
      </c>
      <c r="AI36" s="90"/>
      <c r="AJ36" s="126">
        <f>SUM(AF36:AH36)</f>
        <v>-270201</v>
      </c>
      <c r="AK36" s="88"/>
      <c r="AL36" s="40">
        <v>0</v>
      </c>
      <c r="AN36" s="40">
        <f>SUM(AJ36:AL36)</f>
        <v>-270201</v>
      </c>
    </row>
    <row r="37" spans="1:40" ht="22.5" customHeight="1">
      <c r="A37" s="123" t="s">
        <v>180</v>
      </c>
      <c r="D37" s="46">
        <v>0</v>
      </c>
      <c r="E37" s="66"/>
      <c r="F37" s="46">
        <v>0</v>
      </c>
      <c r="G37" s="88"/>
      <c r="H37" s="46">
        <v>0</v>
      </c>
      <c r="I37" s="40"/>
      <c r="J37" s="46">
        <v>0</v>
      </c>
      <c r="K37" s="88"/>
      <c r="L37" s="46">
        <v>0</v>
      </c>
      <c r="M37" s="88"/>
      <c r="N37" s="46">
        <v>0</v>
      </c>
      <c r="O37" s="41"/>
      <c r="P37" s="42">
        <v>243993</v>
      </c>
      <c r="R37" s="46">
        <v>0</v>
      </c>
      <c r="S37" s="90"/>
      <c r="T37" s="42">
        <v>-243993</v>
      </c>
      <c r="U37" s="41"/>
      <c r="V37" s="46">
        <v>0</v>
      </c>
      <c r="W37" s="91"/>
      <c r="X37" s="46">
        <v>0</v>
      </c>
      <c r="Y37" s="91"/>
      <c r="Z37" s="46">
        <v>0</v>
      </c>
      <c r="AA37" s="91"/>
      <c r="AB37" s="46">
        <v>0</v>
      </c>
      <c r="AC37" s="90"/>
      <c r="AD37" s="46">
        <f>SUM(T37:AB37)</f>
        <v>-243993</v>
      </c>
      <c r="AE37" s="90"/>
      <c r="AF37" s="46">
        <f>(AD37)+SUM(D37:R37)</f>
        <v>0</v>
      </c>
      <c r="AG37" s="90"/>
      <c r="AH37" s="46">
        <v>0</v>
      </c>
      <c r="AI37" s="90"/>
      <c r="AJ37" s="46">
        <f>SUM(AF37:AH37)</f>
        <v>0</v>
      </c>
      <c r="AK37" s="40"/>
      <c r="AL37" s="46">
        <v>0</v>
      </c>
      <c r="AN37" s="42">
        <f>SUM(AJ37:AL37)</f>
        <v>0</v>
      </c>
    </row>
    <row r="38" spans="1:40" ht="22.5" customHeight="1" thickBot="1">
      <c r="A38" s="127" t="s">
        <v>271</v>
      </c>
      <c r="D38" s="110">
        <f>D15+D34+D28+D36+D37</f>
        <v>8611242</v>
      </c>
      <c r="E38" s="87"/>
      <c r="F38" s="110">
        <f>F15+F34+F28+F36+F37</f>
        <v>57298909</v>
      </c>
      <c r="G38" s="87"/>
      <c r="H38" s="110">
        <f>H15+H34+H28+H36+H37</f>
        <v>3548392</v>
      </c>
      <c r="I38" s="87"/>
      <c r="J38" s="110">
        <f>J15+J34+J28+J36+J37</f>
        <v>4447066</v>
      </c>
      <c r="K38" s="87"/>
      <c r="L38" s="110">
        <f>L15+L34+L28+L36+L37</f>
        <v>-9917</v>
      </c>
      <c r="M38" s="87"/>
      <c r="N38" s="110">
        <f>N15+N34+N28+N36+N37</f>
        <v>929166</v>
      </c>
      <c r="O38" s="87"/>
      <c r="P38" s="110">
        <f>P15+P34+P28+P36+P37</f>
        <v>129664159</v>
      </c>
      <c r="Q38" s="87"/>
      <c r="R38" s="110">
        <f>R15+R34+R28+R36+R37</f>
        <v>-13842424</v>
      </c>
      <c r="S38" s="87"/>
      <c r="T38" s="110">
        <f>T15+T34+T28+T36+T37</f>
        <v>54254524</v>
      </c>
      <c r="U38" s="87"/>
      <c r="V38" s="110">
        <f>V15+V34+V28+V36+V37</f>
        <v>2600397</v>
      </c>
      <c r="W38" s="87"/>
      <c r="X38" s="110">
        <f>X15+X34+X28+X36+X37</f>
        <v>71278</v>
      </c>
      <c r="Y38" s="87"/>
      <c r="Z38" s="110">
        <f>Z15+Z34+Z28+Z36+Z37</f>
        <v>5205287</v>
      </c>
      <c r="AA38" s="87"/>
      <c r="AB38" s="110">
        <f>AB15+AB34+AB28+AB36+AB37</f>
        <v>-29071219</v>
      </c>
      <c r="AC38" s="87"/>
      <c r="AD38" s="110">
        <f>AD15+AD34+AD28+AD36+AD37</f>
        <v>33060267</v>
      </c>
      <c r="AE38" s="87"/>
      <c r="AF38" s="110">
        <f>AF15+AF34+AF28+AF36+AF37</f>
        <v>223706860</v>
      </c>
      <c r="AG38" s="87"/>
      <c r="AH38" s="110">
        <f>AH15+AH34+AH28+AH36+AH37</f>
        <v>15000000</v>
      </c>
      <c r="AI38" s="87"/>
      <c r="AJ38" s="110">
        <f>AJ15+AJ34+AJ28+AJ36+AJ37</f>
        <v>238706860</v>
      </c>
      <c r="AK38" s="87"/>
      <c r="AL38" s="110">
        <f>AL15+AL34+AL28+AL36+AL37</f>
        <v>44649027</v>
      </c>
      <c r="AM38" s="87"/>
      <c r="AN38" s="110">
        <f>AN15+AN34+AN28+AN36+AN37</f>
        <v>283355887</v>
      </c>
    </row>
    <row r="39" spans="1:40" ht="21.3" customHeight="1" thickTop="1"/>
  </sheetData>
  <mergeCells count="2">
    <mergeCell ref="D4:AN4"/>
    <mergeCell ref="T5:AD5"/>
  </mergeCells>
  <pageMargins left="0.77" right="0.8" top="0.48" bottom="0.5" header="0.5" footer="0.5"/>
  <pageSetup paperSize="9" scale="42" firstPageNumber="16" orientation="landscape" useFirstPageNumber="1" r:id="rId1"/>
  <headerFooter alignWithMargins="0">
    <oddFooter>&amp;L  หมายเหตุประกอบงบการเงินเป็นส่วนหนึ่งของงบการเงินระหว่างกาลนี้
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1EF82-6710-48D9-9F12-91CC2F834AFA}">
  <dimension ref="A1:AD27"/>
  <sheetViews>
    <sheetView view="pageBreakPreview" zoomScale="70" zoomScaleNormal="50" zoomScaleSheetLayoutView="70" zoomScalePageLayoutView="60" workbookViewId="0">
      <selection activeCell="F32" sqref="F32"/>
    </sheetView>
  </sheetViews>
  <sheetFormatPr defaultColWidth="9.125" defaultRowHeight="21.6"/>
  <cols>
    <col min="1" max="1" width="60.5" customWidth="1"/>
    <col min="2" max="2" width="10.875" customWidth="1"/>
    <col min="3" max="3" width="2.125" customWidth="1"/>
    <col min="4" max="4" width="15" customWidth="1"/>
    <col min="5" max="5" width="2.125" customWidth="1"/>
    <col min="6" max="6" width="17" customWidth="1"/>
    <col min="7" max="7" width="2.125" customWidth="1"/>
    <col min="8" max="8" width="16.125" customWidth="1"/>
    <col min="9" max="9" width="2.125" customWidth="1"/>
    <col min="10" max="10" width="18" customWidth="1"/>
    <col min="11" max="11" width="2.125" customWidth="1"/>
    <col min="12" max="12" width="14.5" customWidth="1"/>
    <col min="13" max="13" width="2.125" customWidth="1"/>
    <col min="14" max="14" width="18.625" customWidth="1"/>
    <col min="15" max="15" width="2.125" customWidth="1"/>
    <col min="16" max="16" width="18.5" customWidth="1"/>
    <col min="17" max="17" width="2.125" customWidth="1"/>
    <col min="18" max="18" width="15.875" customWidth="1"/>
    <col min="19" max="19" width="2.125" customWidth="1"/>
    <col min="20" max="20" width="17.125" customWidth="1"/>
    <col min="21" max="21" width="2.125" customWidth="1"/>
    <col min="22" max="22" width="17.5" customWidth="1"/>
    <col min="23" max="23" width="2.125" customWidth="1"/>
    <col min="24" max="24" width="17.375" customWidth="1"/>
    <col min="25" max="25" width="2.125" customWidth="1"/>
    <col min="26" max="26" width="16.125" customWidth="1"/>
    <col min="27" max="27" width="2.125" customWidth="1"/>
    <col min="28" max="28" width="17.375" customWidth="1"/>
    <col min="29" max="29" width="2.125" customWidth="1"/>
    <col min="30" max="30" width="18.625" customWidth="1"/>
  </cols>
  <sheetData>
    <row r="1" spans="1:30" ht="22.5" customHeight="1">
      <c r="A1" s="134" t="s">
        <v>0</v>
      </c>
      <c r="B1" s="135"/>
      <c r="C1" s="135"/>
      <c r="D1" s="22"/>
      <c r="E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S1" s="135"/>
      <c r="T1" s="135"/>
      <c r="U1" s="135"/>
      <c r="V1" s="135"/>
      <c r="W1" s="135"/>
      <c r="Y1" s="135"/>
      <c r="Z1" s="135"/>
      <c r="AA1" s="135"/>
      <c r="AB1" s="135"/>
      <c r="AC1" s="135"/>
    </row>
    <row r="2" spans="1:30" ht="22.5" customHeight="1">
      <c r="A2" s="134" t="s">
        <v>119</v>
      </c>
      <c r="B2" s="135"/>
      <c r="C2" s="135"/>
      <c r="D2" s="22"/>
      <c r="E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S2" s="135"/>
      <c r="T2" s="135"/>
      <c r="U2" s="135"/>
      <c r="V2" s="135"/>
      <c r="W2" s="135"/>
      <c r="Y2" s="135"/>
      <c r="Z2" s="135"/>
      <c r="AA2" s="135"/>
      <c r="AB2" s="135"/>
      <c r="AC2" s="135"/>
    </row>
    <row r="3" spans="1:30" ht="22.5" customHeight="1">
      <c r="A3" s="137"/>
      <c r="B3" s="137"/>
      <c r="C3" s="137"/>
      <c r="D3" s="22"/>
      <c r="E3" s="137"/>
      <c r="F3" s="16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6"/>
      <c r="S3" s="137"/>
      <c r="T3" s="137"/>
      <c r="U3" s="137"/>
      <c r="V3" s="137"/>
      <c r="W3" s="137"/>
      <c r="X3" s="16"/>
      <c r="Y3" s="137"/>
      <c r="Z3" s="137"/>
      <c r="AA3" s="137"/>
      <c r="AB3" s="137"/>
      <c r="AC3" s="137"/>
      <c r="AD3" s="154" t="s">
        <v>2</v>
      </c>
    </row>
    <row r="4" spans="1:30" ht="22.5" customHeight="1">
      <c r="D4" s="183" t="s">
        <v>4</v>
      </c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</row>
    <row r="5" spans="1:30" ht="22.5" customHeight="1"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188" t="s">
        <v>76</v>
      </c>
      <c r="S5" s="188"/>
      <c r="T5" s="188"/>
      <c r="U5" s="188"/>
      <c r="V5" s="188"/>
      <c r="W5" s="188"/>
      <c r="X5" s="188"/>
      <c r="Y5" s="24"/>
      <c r="Z5" s="24"/>
      <c r="AA5" s="24"/>
      <c r="AB5" s="24"/>
      <c r="AC5" s="24"/>
      <c r="AD5" s="131"/>
    </row>
    <row r="6" spans="1:30" ht="22.5" customHeight="1"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130"/>
      <c r="S6" s="130"/>
      <c r="T6" s="140" t="s">
        <v>124</v>
      </c>
      <c r="U6" s="130"/>
      <c r="V6" s="142" t="s">
        <v>240</v>
      </c>
      <c r="W6" s="130"/>
      <c r="X6" s="130"/>
      <c r="Y6" s="24"/>
      <c r="Z6" s="24"/>
      <c r="AA6" s="24"/>
      <c r="AB6" s="24"/>
      <c r="AC6" s="24"/>
      <c r="AD6" s="131"/>
    </row>
    <row r="7" spans="1:30" ht="22.5" customHeight="1"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130"/>
      <c r="S7" s="130"/>
      <c r="T7" s="140" t="s">
        <v>241</v>
      </c>
      <c r="U7" s="130"/>
      <c r="V7" s="141" t="s">
        <v>121</v>
      </c>
      <c r="W7" s="130"/>
      <c r="X7" s="130"/>
      <c r="Y7" s="24"/>
      <c r="Z7" s="24"/>
      <c r="AA7" s="24"/>
      <c r="AB7" s="24"/>
      <c r="AC7" s="24"/>
      <c r="AD7" s="131"/>
    </row>
    <row r="8" spans="1:30" ht="22.5" customHeight="1">
      <c r="D8" s="24"/>
      <c r="E8" s="24"/>
      <c r="F8" s="24"/>
      <c r="G8" s="24"/>
      <c r="H8" s="24"/>
      <c r="I8" s="24"/>
      <c r="J8" s="130" t="s">
        <v>120</v>
      </c>
      <c r="K8" s="24"/>
      <c r="L8" s="24"/>
      <c r="M8" s="24"/>
      <c r="N8" s="24"/>
      <c r="O8" s="24"/>
      <c r="P8" s="24"/>
      <c r="Q8" s="24"/>
      <c r="R8" s="24"/>
      <c r="S8" s="24"/>
      <c r="T8" s="140" t="s">
        <v>125</v>
      </c>
      <c r="U8" s="24"/>
      <c r="V8" s="141" t="s">
        <v>126</v>
      </c>
      <c r="W8" s="24"/>
      <c r="X8" s="130" t="s">
        <v>77</v>
      </c>
      <c r="Y8" s="24"/>
      <c r="Z8" s="24"/>
      <c r="AA8" s="24"/>
      <c r="AB8" s="24"/>
      <c r="AC8" s="24"/>
      <c r="AD8" s="131"/>
    </row>
    <row r="9" spans="1:30" ht="22.5" customHeight="1">
      <c r="A9" s="140"/>
      <c r="B9" s="140"/>
      <c r="C9" s="140"/>
      <c r="D9" s="140" t="s">
        <v>303</v>
      </c>
      <c r="E9" s="140"/>
      <c r="F9" s="140"/>
      <c r="G9" s="24"/>
      <c r="H9" s="24"/>
      <c r="I9" s="24"/>
      <c r="J9" s="130" t="s">
        <v>181</v>
      </c>
      <c r="K9" s="24"/>
      <c r="L9" s="24"/>
      <c r="M9" s="24"/>
      <c r="N9" s="130" t="s">
        <v>71</v>
      </c>
      <c r="O9" s="130"/>
      <c r="P9" s="130"/>
      <c r="Q9" s="24"/>
      <c r="R9" s="142" t="s">
        <v>124</v>
      </c>
      <c r="S9" s="141"/>
      <c r="T9" s="1" t="s">
        <v>130</v>
      </c>
      <c r="U9" s="141"/>
      <c r="V9" s="141" t="s">
        <v>131</v>
      </c>
      <c r="W9" s="141"/>
      <c r="X9" s="1" t="s">
        <v>133</v>
      </c>
      <c r="Y9" s="140"/>
      <c r="Z9" s="140"/>
      <c r="AA9" s="140"/>
      <c r="AB9" s="130" t="s">
        <v>134</v>
      </c>
      <c r="AC9" s="140"/>
      <c r="AD9" s="131"/>
    </row>
    <row r="10" spans="1:30" ht="22.5" customHeight="1">
      <c r="A10" s="140"/>
      <c r="B10" s="140"/>
      <c r="C10" s="140"/>
      <c r="D10" s="140" t="s">
        <v>136</v>
      </c>
      <c r="E10" s="140"/>
      <c r="F10" s="140" t="s">
        <v>137</v>
      </c>
      <c r="G10" s="140"/>
      <c r="H10" s="140"/>
      <c r="I10" s="140"/>
      <c r="J10" s="140" t="s">
        <v>182</v>
      </c>
      <c r="K10" s="140"/>
      <c r="L10" s="140" t="s">
        <v>140</v>
      </c>
      <c r="M10" s="140"/>
      <c r="N10" s="140" t="s">
        <v>141</v>
      </c>
      <c r="O10" s="140"/>
      <c r="P10" s="140" t="s">
        <v>142</v>
      </c>
      <c r="Q10" s="140"/>
      <c r="R10" s="142" t="s">
        <v>185</v>
      </c>
      <c r="S10" s="141"/>
      <c r="T10" s="1" t="s">
        <v>143</v>
      </c>
      <c r="U10" s="141"/>
      <c r="V10" s="141" t="s">
        <v>144</v>
      </c>
      <c r="W10" s="141"/>
      <c r="X10" s="140" t="s">
        <v>146</v>
      </c>
      <c r="Y10" s="140"/>
      <c r="Z10" s="140"/>
      <c r="AA10" s="140"/>
      <c r="AB10" s="1" t="s">
        <v>147</v>
      </c>
      <c r="AC10" s="140"/>
      <c r="AD10" s="140" t="s">
        <v>135</v>
      </c>
    </row>
    <row r="11" spans="1:30" ht="22.5" customHeight="1">
      <c r="A11" s="123"/>
      <c r="B11" s="51" t="s">
        <v>6</v>
      </c>
      <c r="C11" s="51"/>
      <c r="D11" s="143" t="s">
        <v>150</v>
      </c>
      <c r="E11" s="123"/>
      <c r="F11" s="143" t="s">
        <v>183</v>
      </c>
      <c r="G11" s="123"/>
      <c r="H11" s="144" t="s">
        <v>152</v>
      </c>
      <c r="I11" s="142"/>
      <c r="J11" s="143" t="s">
        <v>184</v>
      </c>
      <c r="K11" s="123"/>
      <c r="L11" s="143" t="s">
        <v>155</v>
      </c>
      <c r="M11" s="123"/>
      <c r="N11" s="143" t="s">
        <v>156</v>
      </c>
      <c r="O11" s="140"/>
      <c r="P11" s="143" t="s">
        <v>157</v>
      </c>
      <c r="Q11" s="123"/>
      <c r="R11" s="144" t="s">
        <v>186</v>
      </c>
      <c r="S11" s="141"/>
      <c r="T11" s="143" t="s">
        <v>158</v>
      </c>
      <c r="U11" s="141"/>
      <c r="V11" s="145" t="s">
        <v>159</v>
      </c>
      <c r="W11" s="141"/>
      <c r="X11" s="143" t="s">
        <v>63</v>
      </c>
      <c r="Y11" s="123"/>
      <c r="Z11" s="143" t="s">
        <v>77</v>
      </c>
      <c r="AA11" s="123"/>
      <c r="AB11" s="143" t="s">
        <v>161</v>
      </c>
      <c r="AC11" s="123"/>
      <c r="AD11" s="143" t="s">
        <v>148</v>
      </c>
    </row>
    <row r="12" spans="1:30" ht="22.5" customHeight="1"/>
    <row r="13" spans="1:30" ht="22.5" customHeight="1">
      <c r="A13" s="127" t="s">
        <v>236</v>
      </c>
      <c r="B13" s="99"/>
      <c r="C13" s="99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ht="22.5" customHeight="1">
      <c r="A14" s="99" t="s">
        <v>237</v>
      </c>
      <c r="B14" s="3"/>
      <c r="C14" s="3"/>
      <c r="D14" s="45">
        <v>8611242</v>
      </c>
      <c r="E14" s="13"/>
      <c r="F14" s="45">
        <v>56408882</v>
      </c>
      <c r="G14" s="13"/>
      <c r="H14" s="45">
        <v>3470021</v>
      </c>
      <c r="I14" s="13"/>
      <c r="J14" s="45">
        <v>490423</v>
      </c>
      <c r="K14" s="13"/>
      <c r="L14" s="45">
        <v>929166</v>
      </c>
      <c r="M14" s="13"/>
      <c r="N14" s="45">
        <v>48369402</v>
      </c>
      <c r="O14" s="45"/>
      <c r="P14" s="45">
        <v>-6244707</v>
      </c>
      <c r="Q14" s="13"/>
      <c r="R14" s="45">
        <v>5087916</v>
      </c>
      <c r="S14" s="13"/>
      <c r="T14" s="45">
        <v>-53772</v>
      </c>
      <c r="U14" s="13"/>
      <c r="V14" s="45">
        <v>488567</v>
      </c>
      <c r="W14" s="13"/>
      <c r="X14" s="45">
        <f>SUM(R14:V14)</f>
        <v>5522711</v>
      </c>
      <c r="Y14" s="45"/>
      <c r="Z14" s="45">
        <f>SUM(D14:P14,X14)</f>
        <v>117557140</v>
      </c>
      <c r="AA14" s="45"/>
      <c r="AB14" s="45">
        <v>15000000</v>
      </c>
      <c r="AC14" s="13"/>
      <c r="AD14" s="45">
        <f>SUM(Z14,AB14)</f>
        <v>132557140</v>
      </c>
    </row>
    <row r="15" spans="1:30" ht="22.5" customHeight="1">
      <c r="A15" s="99" t="s">
        <v>164</v>
      </c>
      <c r="B15" s="99"/>
      <c r="C15" s="99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</row>
    <row r="16" spans="1:30" ht="22.5" customHeight="1">
      <c r="A16" s="148" t="s">
        <v>165</v>
      </c>
      <c r="B16" s="99"/>
      <c r="C16" s="99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</row>
    <row r="17" spans="1:30" ht="22.5" customHeight="1">
      <c r="A17" s="128" t="s">
        <v>166</v>
      </c>
      <c r="B17" s="2">
        <v>10</v>
      </c>
      <c r="C17" s="2"/>
      <c r="D17" s="42">
        <v>0</v>
      </c>
      <c r="E17" s="129"/>
      <c r="F17" s="42">
        <v>0</v>
      </c>
      <c r="G17" s="129"/>
      <c r="H17" s="42">
        <v>0</v>
      </c>
      <c r="I17" s="41"/>
      <c r="J17" s="42">
        <v>0</v>
      </c>
      <c r="K17" s="129"/>
      <c r="L17" s="42">
        <v>0</v>
      </c>
      <c r="M17" s="41"/>
      <c r="N17" s="42">
        <v>-2101741</v>
      </c>
      <c r="O17" s="40"/>
      <c r="P17" s="42">
        <v>0</v>
      </c>
      <c r="Q17" s="129"/>
      <c r="R17" s="42">
        <v>0</v>
      </c>
      <c r="S17" s="129"/>
      <c r="T17" s="42">
        <v>0</v>
      </c>
      <c r="U17" s="129"/>
      <c r="V17" s="42">
        <v>0</v>
      </c>
      <c r="W17" s="129"/>
      <c r="X17" s="42">
        <f>SUM(R17:V17)</f>
        <v>0</v>
      </c>
      <c r="Y17" s="129"/>
      <c r="Z17" s="42">
        <f>SUM(D17:P17,X17)</f>
        <v>-2101741</v>
      </c>
      <c r="AA17" s="129"/>
      <c r="AB17" s="42">
        <v>0</v>
      </c>
      <c r="AC17" s="41"/>
      <c r="AD17" s="42">
        <f>SUM(Z17,AB17)</f>
        <v>-2101741</v>
      </c>
    </row>
    <row r="18" spans="1:30" ht="22.5" customHeight="1">
      <c r="A18" s="6" t="s">
        <v>167</v>
      </c>
      <c r="B18" s="99"/>
      <c r="C18" s="99"/>
      <c r="D18" s="44">
        <f>SUM(D17)</f>
        <v>0</v>
      </c>
      <c r="E18" s="13"/>
      <c r="F18" s="44">
        <f>SUM(F17)</f>
        <v>0</v>
      </c>
      <c r="G18" s="13"/>
      <c r="H18" s="44">
        <f>SUM(H17)</f>
        <v>0</v>
      </c>
      <c r="I18" s="13"/>
      <c r="J18" s="44">
        <f>SUM(J17)</f>
        <v>0</v>
      </c>
      <c r="K18" s="13"/>
      <c r="L18" s="44">
        <f>SUM(L17)</f>
        <v>0</v>
      </c>
      <c r="M18" s="13"/>
      <c r="N18" s="44">
        <f>SUM(N17)</f>
        <v>-2101741</v>
      </c>
      <c r="O18" s="45"/>
      <c r="P18" s="44">
        <f>SUM(P17)</f>
        <v>0</v>
      </c>
      <c r="Q18" s="13"/>
      <c r="R18" s="44">
        <f>SUM(R17)</f>
        <v>0</v>
      </c>
      <c r="S18" s="13"/>
      <c r="T18" s="44">
        <f>SUM(T17)</f>
        <v>0</v>
      </c>
      <c r="U18" s="13"/>
      <c r="V18" s="44">
        <f>SUM(V17)</f>
        <v>0</v>
      </c>
      <c r="W18" s="13"/>
      <c r="X18" s="48">
        <f>SUM(R18:V18)</f>
        <v>0</v>
      </c>
      <c r="Y18" s="13"/>
      <c r="Z18" s="48">
        <f>SUM(D18:P18,X18)</f>
        <v>-2101741</v>
      </c>
      <c r="AA18" s="13"/>
      <c r="AB18" s="44">
        <f>SUM(AB17)</f>
        <v>0</v>
      </c>
      <c r="AC18" s="13"/>
      <c r="AD18" s="44">
        <f>SUM(Z18,AB18)</f>
        <v>-2101741</v>
      </c>
    </row>
    <row r="19" spans="1:30" ht="22.5" customHeight="1">
      <c r="A19" s="99" t="s">
        <v>174</v>
      </c>
      <c r="B19" s="99"/>
      <c r="C19" s="99"/>
      <c r="D19" s="44">
        <f>D18</f>
        <v>0</v>
      </c>
      <c r="E19" s="13"/>
      <c r="F19" s="44">
        <f>F18</f>
        <v>0</v>
      </c>
      <c r="G19" s="13"/>
      <c r="H19" s="44">
        <f>H18</f>
        <v>0</v>
      </c>
      <c r="I19" s="13"/>
      <c r="J19" s="44">
        <f>J18</f>
        <v>0</v>
      </c>
      <c r="K19" s="13"/>
      <c r="L19" s="44">
        <f>L18</f>
        <v>0</v>
      </c>
      <c r="M19" s="13"/>
      <c r="N19" s="44">
        <f>N18</f>
        <v>-2101741</v>
      </c>
      <c r="O19" s="45"/>
      <c r="P19" s="44">
        <f>P18</f>
        <v>0</v>
      </c>
      <c r="Q19" s="13"/>
      <c r="R19" s="44">
        <f>R18</f>
        <v>0</v>
      </c>
      <c r="S19" s="13"/>
      <c r="T19" s="44">
        <f>T18</f>
        <v>0</v>
      </c>
      <c r="U19" s="13"/>
      <c r="V19" s="44">
        <f>V18</f>
        <v>0</v>
      </c>
      <c r="W19" s="13"/>
      <c r="X19" s="44">
        <f>X18</f>
        <v>0</v>
      </c>
      <c r="Y19" s="13"/>
      <c r="Z19" s="44">
        <f>SUM(D19:P19,X19)</f>
        <v>-2101741</v>
      </c>
      <c r="AA19" s="13"/>
      <c r="AB19" s="44">
        <f>AB18</f>
        <v>0</v>
      </c>
      <c r="AC19" s="13"/>
      <c r="AD19" s="44">
        <f>SUM(Z19,AB19)</f>
        <v>-2101741</v>
      </c>
    </row>
    <row r="20" spans="1:30" ht="22.5" customHeight="1">
      <c r="A20" s="99" t="s">
        <v>175</v>
      </c>
      <c r="B20" s="99"/>
      <c r="C20" s="99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43"/>
      <c r="T20" s="43"/>
      <c r="U20" s="43"/>
      <c r="V20" s="43"/>
      <c r="W20" s="43"/>
      <c r="X20" s="13"/>
      <c r="Y20" s="13"/>
      <c r="Z20" s="13"/>
      <c r="AA20" s="13"/>
      <c r="AB20" s="13"/>
      <c r="AC20" s="13"/>
      <c r="AD20" s="13"/>
    </row>
    <row r="21" spans="1:30" ht="22.5" customHeight="1">
      <c r="A21" s="150" t="s">
        <v>176</v>
      </c>
      <c r="B21" s="150"/>
      <c r="C21" s="150"/>
      <c r="D21" s="40">
        <v>0</v>
      </c>
      <c r="E21" s="129"/>
      <c r="F21" s="40">
        <v>0</v>
      </c>
      <c r="G21" s="129"/>
      <c r="H21" s="40">
        <v>0</v>
      </c>
      <c r="I21" s="41"/>
      <c r="J21" s="40">
        <v>0</v>
      </c>
      <c r="K21" s="129"/>
      <c r="L21" s="40">
        <v>0</v>
      </c>
      <c r="M21" s="41"/>
      <c r="N21" s="40">
        <v>20174054</v>
      </c>
      <c r="O21" s="40"/>
      <c r="P21" s="40">
        <v>0</v>
      </c>
      <c r="Q21" s="129"/>
      <c r="R21" s="40">
        <v>0</v>
      </c>
      <c r="S21" s="41"/>
      <c r="T21" s="40">
        <v>0</v>
      </c>
      <c r="U21" s="41"/>
      <c r="V21" s="40">
        <v>0</v>
      </c>
      <c r="W21" s="41"/>
      <c r="X21" s="40">
        <f t="shared" ref="X21:X22" si="0">SUM(R21:V21)</f>
        <v>0</v>
      </c>
      <c r="Y21" s="129"/>
      <c r="Z21" s="40">
        <f>SUM(D21:P21,X21)</f>
        <v>20174054</v>
      </c>
      <c r="AA21" s="129"/>
      <c r="AB21" s="40">
        <v>0</v>
      </c>
      <c r="AC21" s="129"/>
      <c r="AD21" s="40">
        <f>SUM(Z21,AB21)</f>
        <v>20174054</v>
      </c>
    </row>
    <row r="22" spans="1:30" ht="22.5" customHeight="1">
      <c r="A22" s="150" t="s">
        <v>177</v>
      </c>
      <c r="B22" s="150"/>
      <c r="C22" s="150"/>
      <c r="D22" s="40">
        <v>0</v>
      </c>
      <c r="E22" s="129"/>
      <c r="F22" s="40">
        <v>0</v>
      </c>
      <c r="G22" s="129"/>
      <c r="H22" s="40">
        <v>0</v>
      </c>
      <c r="I22" s="41"/>
      <c r="J22" s="40">
        <v>0</v>
      </c>
      <c r="K22" s="129"/>
      <c r="L22" s="40">
        <v>0</v>
      </c>
      <c r="M22" s="41"/>
      <c r="N22" s="40">
        <v>0</v>
      </c>
      <c r="O22" s="40"/>
      <c r="P22" s="40">
        <v>0</v>
      </c>
      <c r="Q22" s="129"/>
      <c r="R22" s="40">
        <v>2234680</v>
      </c>
      <c r="S22" s="41"/>
      <c r="T22" s="157">
        <v>48511</v>
      </c>
      <c r="U22" s="41"/>
      <c r="V22" s="40">
        <v>-13600</v>
      </c>
      <c r="W22" s="41"/>
      <c r="X22" s="42">
        <f t="shared" si="0"/>
        <v>2269591</v>
      </c>
      <c r="Y22" s="129"/>
      <c r="Z22" s="42">
        <f>SUM(D22:P22,X22)</f>
        <v>2269591</v>
      </c>
      <c r="AA22" s="129"/>
      <c r="AB22" s="40">
        <v>0</v>
      </c>
      <c r="AC22" s="129"/>
      <c r="AD22" s="40">
        <f>SUM(Z22,AB22)</f>
        <v>2269591</v>
      </c>
    </row>
    <row r="23" spans="1:30" ht="22.5" customHeight="1">
      <c r="A23" s="152" t="s">
        <v>179</v>
      </c>
      <c r="B23" s="99"/>
      <c r="C23" s="99"/>
      <c r="D23" s="48">
        <f>SUM(D21:D22)</f>
        <v>0</v>
      </c>
      <c r="E23" s="13"/>
      <c r="F23" s="48">
        <f>SUM(F21:F22)</f>
        <v>0</v>
      </c>
      <c r="G23" s="13"/>
      <c r="H23" s="48">
        <f>SUM(H21:H22)</f>
        <v>0</v>
      </c>
      <c r="I23" s="13"/>
      <c r="J23" s="48">
        <f>SUM(J21:J22)</f>
        <v>0</v>
      </c>
      <c r="K23" s="13"/>
      <c r="L23" s="48">
        <f>SUM(L21:L22)</f>
        <v>0</v>
      </c>
      <c r="M23" s="13"/>
      <c r="N23" s="48">
        <f>SUM(N21:N22)</f>
        <v>20174054</v>
      </c>
      <c r="O23" s="45"/>
      <c r="P23" s="48">
        <f>SUM(P21:P22)</f>
        <v>0</v>
      </c>
      <c r="Q23" s="13"/>
      <c r="R23" s="48">
        <f>SUM(R21:R22)</f>
        <v>2234680</v>
      </c>
      <c r="S23" s="13"/>
      <c r="T23" s="48">
        <f>SUM(T21:T22)</f>
        <v>48511</v>
      </c>
      <c r="U23" s="13"/>
      <c r="V23" s="48">
        <f>SUM(V21:V22)</f>
        <v>-13600</v>
      </c>
      <c r="W23" s="13"/>
      <c r="X23" s="48">
        <f>SUM(X21:X22)</f>
        <v>2269591</v>
      </c>
      <c r="Y23" s="13"/>
      <c r="Z23" s="48">
        <f>SUM(D23:P23,X23)</f>
        <v>22443645</v>
      </c>
      <c r="AA23" s="13"/>
      <c r="AB23" s="48">
        <f>SUM(AB21:AB22)</f>
        <v>0</v>
      </c>
      <c r="AC23" s="13"/>
      <c r="AD23" s="48">
        <f>SUM(Z23,AB23)</f>
        <v>22443645</v>
      </c>
    </row>
    <row r="24" spans="1:30" ht="22.5" customHeight="1">
      <c r="A24" s="150" t="s">
        <v>243</v>
      </c>
      <c r="B24" s="99"/>
      <c r="C24" s="99"/>
      <c r="D24" s="45"/>
      <c r="E24" s="13"/>
      <c r="F24" s="45"/>
      <c r="G24" s="13"/>
      <c r="H24" s="45"/>
      <c r="I24" s="13"/>
      <c r="J24" s="45"/>
      <c r="K24" s="13"/>
      <c r="L24" s="45"/>
      <c r="M24" s="13"/>
      <c r="N24" s="45"/>
      <c r="O24" s="45"/>
      <c r="P24" s="45"/>
      <c r="Q24" s="13"/>
      <c r="R24" s="45"/>
      <c r="S24" s="13"/>
      <c r="T24" s="45"/>
      <c r="U24" s="13"/>
      <c r="V24" s="45"/>
      <c r="W24" s="13"/>
      <c r="X24" s="45"/>
      <c r="Y24" s="13"/>
      <c r="Z24" s="45"/>
      <c r="AA24" s="13"/>
      <c r="AB24" s="45"/>
      <c r="AC24" s="13"/>
      <c r="AD24" s="45"/>
    </row>
    <row r="25" spans="1:30" ht="22.5" customHeight="1">
      <c r="A25" s="150" t="s">
        <v>244</v>
      </c>
      <c r="B25" s="2"/>
      <c r="C25" s="2"/>
      <c r="D25" s="42">
        <v>0</v>
      </c>
      <c r="E25" s="13"/>
      <c r="F25" s="42">
        <v>0</v>
      </c>
      <c r="G25" s="13"/>
      <c r="H25" s="42">
        <v>0</v>
      </c>
      <c r="I25" s="13"/>
      <c r="J25" s="42">
        <v>0</v>
      </c>
      <c r="K25" s="13"/>
      <c r="L25" s="42">
        <v>0</v>
      </c>
      <c r="M25" s="13"/>
      <c r="N25" s="42">
        <v>-410751</v>
      </c>
      <c r="O25" s="40"/>
      <c r="P25" s="42">
        <v>0</v>
      </c>
      <c r="Q25" s="13"/>
      <c r="R25" s="42">
        <v>0</v>
      </c>
      <c r="S25" s="13"/>
      <c r="T25" s="42">
        <v>0</v>
      </c>
      <c r="U25" s="13"/>
      <c r="V25" s="42">
        <v>0</v>
      </c>
      <c r="W25" s="13"/>
      <c r="X25" s="42">
        <f t="shared" ref="X25" si="1">SUM(R25:V25)</f>
        <v>0</v>
      </c>
      <c r="Y25" s="45"/>
      <c r="Z25" s="42">
        <f>SUM(D25:P25,X25)</f>
        <v>-410751</v>
      </c>
      <c r="AA25" s="45"/>
      <c r="AB25" s="42">
        <v>0</v>
      </c>
      <c r="AC25" s="13"/>
      <c r="AD25" s="44">
        <f>SUM(Z25,AB25)</f>
        <v>-410751</v>
      </c>
    </row>
    <row r="26" spans="1:30" ht="22.5" customHeight="1" thickBot="1">
      <c r="A26" s="99" t="s">
        <v>238</v>
      </c>
      <c r="B26" s="99"/>
      <c r="C26" s="99"/>
      <c r="D26" s="156">
        <f>SUM(D14,D19,D23,D25)</f>
        <v>8611242</v>
      </c>
      <c r="E26" s="45"/>
      <c r="F26" s="156">
        <f>SUM(F14,F19,F23,F25)</f>
        <v>56408882</v>
      </c>
      <c r="G26" s="45"/>
      <c r="H26" s="156">
        <f>SUM(H14,H19,H23,H25)</f>
        <v>3470021</v>
      </c>
      <c r="I26" s="45"/>
      <c r="J26" s="156">
        <f>SUM(J14,J19,J23,J25)</f>
        <v>490423</v>
      </c>
      <c r="K26" s="45"/>
      <c r="L26" s="156">
        <f>SUM(L14,L19,L23,L25)</f>
        <v>929166</v>
      </c>
      <c r="M26" s="45"/>
      <c r="N26" s="156">
        <f>SUM(N14,N19,N23,N25)</f>
        <v>66030964</v>
      </c>
      <c r="O26" s="45"/>
      <c r="P26" s="156">
        <f>SUM(P14,P19,P23,P25)</f>
        <v>-6244707</v>
      </c>
      <c r="Q26" s="45"/>
      <c r="R26" s="156">
        <f>SUM(R14,R19,R23,R25)</f>
        <v>7322596</v>
      </c>
      <c r="S26" s="45"/>
      <c r="T26" s="156">
        <f>SUM(T14,T19,T23,T25)</f>
        <v>-5261</v>
      </c>
      <c r="U26" s="45"/>
      <c r="V26" s="156">
        <f>SUM(V14,V19,V23,V25)</f>
        <v>474967</v>
      </c>
      <c r="W26" s="45"/>
      <c r="X26" s="156">
        <f>SUM(X14,X19,X23,X25)</f>
        <v>7792302</v>
      </c>
      <c r="Y26" s="45"/>
      <c r="Z26" s="156">
        <f>SUM(Z14,Z19,Z23,Z25)</f>
        <v>137488293</v>
      </c>
      <c r="AA26" s="45"/>
      <c r="AB26" s="156">
        <f>SUM(AB14,AB19,AB23,AB25)</f>
        <v>15000000</v>
      </c>
      <c r="AC26" s="45"/>
      <c r="AD26" s="62">
        <f>SUM(Z26,AB26)</f>
        <v>152488293</v>
      </c>
    </row>
    <row r="27" spans="1:30" ht="22.2" thickTop="1"/>
  </sheetData>
  <mergeCells count="2">
    <mergeCell ref="R5:X5"/>
    <mergeCell ref="D4:AD4"/>
  </mergeCells>
  <pageMargins left="0.77" right="0.8" top="0.48" bottom="0.5" header="0.5" footer="0.5"/>
  <pageSetup paperSize="9" scale="43" firstPageNumber="17" orientation="landscape" useFirstPageNumber="1" r:id="rId1"/>
  <headerFooter alignWithMargins="0">
    <oddFooter>&amp;L  หมายเหตุประกอบงบการเงินเป็นส่วนหนึ่งของงบการเงินระหว่างกาลนี้
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6E126-187B-48A2-A42A-4C74AB100BC2}">
  <dimension ref="A1:AD29"/>
  <sheetViews>
    <sheetView view="pageBreakPreview" topLeftCell="P7" zoomScale="55" zoomScaleNormal="50" zoomScaleSheetLayoutView="55" workbookViewId="0">
      <selection activeCell="AB30" sqref="AB30"/>
    </sheetView>
  </sheetViews>
  <sheetFormatPr defaultColWidth="9.125" defaultRowHeight="21.6"/>
  <cols>
    <col min="1" max="1" width="60.875" customWidth="1"/>
    <col min="2" max="2" width="10.375" customWidth="1"/>
    <col min="3" max="3" width="2.125" customWidth="1"/>
    <col min="4" max="4" width="15" customWidth="1"/>
    <col min="5" max="5" width="2.125" customWidth="1"/>
    <col min="6" max="6" width="17.75" customWidth="1"/>
    <col min="7" max="7" width="2.125" customWidth="1"/>
    <col min="8" max="8" width="16.5" customWidth="1"/>
    <col min="9" max="9" width="2.125" customWidth="1"/>
    <col min="10" max="10" width="18.25" customWidth="1"/>
    <col min="11" max="11" width="2.125" customWidth="1"/>
    <col min="12" max="12" width="14.75" customWidth="1"/>
    <col min="13" max="13" width="2.125" customWidth="1"/>
    <col min="14" max="14" width="18.625" customWidth="1"/>
    <col min="15" max="15" width="2.125" customWidth="1"/>
    <col min="16" max="16" width="18.625" customWidth="1"/>
    <col min="17" max="17" width="2.125" customWidth="1"/>
    <col min="18" max="18" width="16" customWidth="1"/>
    <col min="19" max="19" width="2.125" customWidth="1"/>
    <col min="20" max="20" width="17" customWidth="1"/>
    <col min="21" max="21" width="2.125" customWidth="1"/>
    <col min="22" max="22" width="17.5" customWidth="1"/>
    <col min="23" max="23" width="2.125" customWidth="1"/>
    <col min="24" max="24" width="17.75" customWidth="1"/>
    <col min="25" max="25" width="2.125" customWidth="1"/>
    <col min="26" max="26" width="16.875" customWidth="1"/>
    <col min="27" max="27" width="2.125" customWidth="1"/>
    <col min="28" max="28" width="17.375" customWidth="1"/>
    <col min="29" max="29" width="2.125" customWidth="1"/>
    <col min="30" max="30" width="18.625" customWidth="1"/>
  </cols>
  <sheetData>
    <row r="1" spans="1:30" ht="22.5" customHeight="1">
      <c r="A1" s="134" t="s">
        <v>0</v>
      </c>
      <c r="B1" s="135"/>
      <c r="C1" s="135"/>
      <c r="D1" s="22"/>
      <c r="E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S1" s="135"/>
      <c r="T1" s="135"/>
      <c r="U1" s="135"/>
      <c r="V1" s="135"/>
      <c r="W1" s="135"/>
      <c r="Y1" s="135"/>
      <c r="Z1" s="135"/>
      <c r="AA1" s="135"/>
      <c r="AB1" s="135"/>
      <c r="AC1" s="135"/>
    </row>
    <row r="2" spans="1:30" ht="22.5" customHeight="1">
      <c r="A2" s="134" t="s">
        <v>119</v>
      </c>
      <c r="B2" s="135"/>
      <c r="C2" s="135"/>
      <c r="D2" s="22"/>
      <c r="E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S2" s="135"/>
      <c r="T2" s="135"/>
      <c r="U2" s="135"/>
      <c r="V2" s="135"/>
      <c r="W2" s="135"/>
      <c r="Y2" s="135"/>
      <c r="Z2" s="135"/>
      <c r="AA2" s="135"/>
      <c r="AB2" s="135"/>
      <c r="AC2" s="135"/>
    </row>
    <row r="3" spans="1:30" ht="22.5" customHeight="1">
      <c r="A3" s="137"/>
      <c r="B3" s="137"/>
      <c r="C3" s="137"/>
      <c r="D3" s="22"/>
      <c r="E3" s="137"/>
      <c r="F3" s="16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6"/>
      <c r="S3" s="137"/>
      <c r="T3" s="137"/>
      <c r="U3" s="137"/>
      <c r="V3" s="137"/>
      <c r="W3" s="137"/>
      <c r="X3" s="16"/>
      <c r="Y3" s="137"/>
      <c r="Z3" s="137"/>
      <c r="AA3" s="137"/>
      <c r="AB3" s="137"/>
      <c r="AC3" s="137"/>
      <c r="AD3" s="154" t="s">
        <v>2</v>
      </c>
    </row>
    <row r="4" spans="1:30" ht="22.5" customHeight="1">
      <c r="D4" s="183" t="s">
        <v>4</v>
      </c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</row>
    <row r="5" spans="1:30" ht="22.5" customHeight="1"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188" t="s">
        <v>76</v>
      </c>
      <c r="S5" s="188"/>
      <c r="T5" s="188"/>
      <c r="U5" s="188"/>
      <c r="V5" s="188"/>
      <c r="W5" s="188"/>
      <c r="X5" s="188"/>
      <c r="Y5" s="24"/>
      <c r="Z5" s="24"/>
      <c r="AA5" s="24"/>
      <c r="AB5" s="24"/>
      <c r="AC5" s="24"/>
      <c r="AD5" s="131"/>
    </row>
    <row r="6" spans="1:30" ht="22.5" customHeight="1"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130"/>
      <c r="S6" s="130"/>
      <c r="T6" s="140"/>
      <c r="U6" s="130"/>
      <c r="V6" s="142" t="s">
        <v>124</v>
      </c>
      <c r="W6" s="130"/>
      <c r="X6" s="130"/>
      <c r="Y6" s="24"/>
      <c r="Z6" s="24"/>
      <c r="AA6" s="24"/>
      <c r="AB6" s="24"/>
      <c r="AC6" s="24"/>
      <c r="AD6" s="131"/>
    </row>
    <row r="7" spans="1:30" ht="22.5" customHeight="1"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130"/>
      <c r="S7" s="130"/>
      <c r="T7" s="140" t="s">
        <v>124</v>
      </c>
      <c r="U7" s="130"/>
      <c r="V7" s="141" t="s">
        <v>121</v>
      </c>
      <c r="W7" s="130"/>
      <c r="X7" s="130"/>
      <c r="Y7" s="24"/>
      <c r="Z7" s="24"/>
      <c r="AA7" s="24"/>
      <c r="AB7" s="24"/>
      <c r="AC7" s="24"/>
      <c r="AD7" s="131"/>
    </row>
    <row r="8" spans="1:30" ht="22.5" customHeight="1">
      <c r="D8" s="24"/>
      <c r="E8" s="24"/>
      <c r="F8" s="24"/>
      <c r="G8" s="24"/>
      <c r="H8" s="24"/>
      <c r="I8" s="24"/>
      <c r="J8" s="130" t="s">
        <v>120</v>
      </c>
      <c r="K8" s="24"/>
      <c r="L8" s="24"/>
      <c r="M8" s="24"/>
      <c r="N8" s="24"/>
      <c r="O8" s="24"/>
      <c r="P8" s="24"/>
      <c r="Q8" s="24"/>
      <c r="R8" s="24"/>
      <c r="S8" s="24"/>
      <c r="T8" s="140" t="s">
        <v>125</v>
      </c>
      <c r="U8" s="24"/>
      <c r="V8" s="141" t="s">
        <v>126</v>
      </c>
      <c r="W8" s="24"/>
      <c r="X8" s="130" t="s">
        <v>77</v>
      </c>
      <c r="Y8" s="24"/>
      <c r="Z8" s="24"/>
      <c r="AA8" s="24"/>
      <c r="AB8" s="24"/>
      <c r="AC8" s="24"/>
      <c r="AD8" s="131"/>
    </row>
    <row r="9" spans="1:30" ht="22.5" customHeight="1">
      <c r="A9" s="140"/>
      <c r="B9" s="140"/>
      <c r="C9" s="140"/>
      <c r="D9" s="140" t="s">
        <v>303</v>
      </c>
      <c r="E9" s="140"/>
      <c r="F9" s="140"/>
      <c r="G9" s="24"/>
      <c r="H9" s="24"/>
      <c r="I9" s="24"/>
      <c r="J9" s="130" t="s">
        <v>181</v>
      </c>
      <c r="K9" s="24"/>
      <c r="L9" s="24"/>
      <c r="M9" s="24"/>
      <c r="N9" s="130" t="s">
        <v>71</v>
      </c>
      <c r="O9" s="130"/>
      <c r="P9" s="130"/>
      <c r="Q9" s="24"/>
      <c r="R9" s="142" t="s">
        <v>124</v>
      </c>
      <c r="S9" s="141"/>
      <c r="T9" s="1" t="s">
        <v>130</v>
      </c>
      <c r="U9" s="141"/>
      <c r="V9" s="141" t="s">
        <v>131</v>
      </c>
      <c r="W9" s="141"/>
      <c r="X9" s="1" t="s">
        <v>133</v>
      </c>
      <c r="Y9" s="140"/>
      <c r="Z9" s="140"/>
      <c r="AA9" s="140"/>
      <c r="AB9" s="130" t="s">
        <v>134</v>
      </c>
      <c r="AC9" s="140"/>
      <c r="AD9" s="131"/>
    </row>
    <row r="10" spans="1:30" ht="22.5" customHeight="1">
      <c r="A10" s="140"/>
      <c r="B10" s="140"/>
      <c r="C10" s="140"/>
      <c r="D10" s="140" t="s">
        <v>136</v>
      </c>
      <c r="E10" s="140"/>
      <c r="F10" s="140" t="s">
        <v>137</v>
      </c>
      <c r="G10" s="140"/>
      <c r="H10" s="140"/>
      <c r="I10" s="140"/>
      <c r="J10" s="140" t="s">
        <v>182</v>
      </c>
      <c r="K10" s="140"/>
      <c r="L10" s="140" t="s">
        <v>140</v>
      </c>
      <c r="M10" s="140"/>
      <c r="N10" s="140" t="s">
        <v>141</v>
      </c>
      <c r="O10" s="140"/>
      <c r="P10" s="140" t="s">
        <v>142</v>
      </c>
      <c r="Q10" s="140"/>
      <c r="R10" s="142" t="s">
        <v>185</v>
      </c>
      <c r="S10" s="141"/>
      <c r="T10" s="1" t="s">
        <v>143</v>
      </c>
      <c r="U10" s="141"/>
      <c r="V10" s="141" t="s">
        <v>144</v>
      </c>
      <c r="W10" s="141"/>
      <c r="X10" s="140" t="s">
        <v>146</v>
      </c>
      <c r="Y10" s="140"/>
      <c r="Z10" s="140"/>
      <c r="AA10" s="140"/>
      <c r="AB10" s="1" t="s">
        <v>147</v>
      </c>
      <c r="AC10" s="140"/>
      <c r="AD10" s="140" t="s">
        <v>135</v>
      </c>
    </row>
    <row r="11" spans="1:30" ht="22.5" customHeight="1">
      <c r="A11" s="123"/>
      <c r="B11" s="51" t="s">
        <v>6</v>
      </c>
      <c r="C11" s="51"/>
      <c r="D11" s="143" t="s">
        <v>150</v>
      </c>
      <c r="E11" s="123"/>
      <c r="F11" s="143" t="s">
        <v>183</v>
      </c>
      <c r="G11" s="123"/>
      <c r="H11" s="144" t="s">
        <v>152</v>
      </c>
      <c r="I11" s="142"/>
      <c r="J11" s="143" t="s">
        <v>184</v>
      </c>
      <c r="K11" s="123"/>
      <c r="L11" s="143" t="s">
        <v>155</v>
      </c>
      <c r="M11" s="123"/>
      <c r="N11" s="143" t="s">
        <v>156</v>
      </c>
      <c r="O11" s="140"/>
      <c r="P11" s="143" t="s">
        <v>157</v>
      </c>
      <c r="Q11" s="123"/>
      <c r="R11" s="144" t="s">
        <v>186</v>
      </c>
      <c r="S11" s="141"/>
      <c r="T11" s="143" t="s">
        <v>158</v>
      </c>
      <c r="U11" s="141"/>
      <c r="V11" s="145" t="s">
        <v>159</v>
      </c>
      <c r="W11" s="141"/>
      <c r="X11" s="143" t="s">
        <v>63</v>
      </c>
      <c r="Y11" s="123"/>
      <c r="Z11" s="176" t="s">
        <v>77</v>
      </c>
      <c r="AA11" s="123"/>
      <c r="AB11" s="143" t="s">
        <v>161</v>
      </c>
      <c r="AC11" s="123"/>
      <c r="AD11" s="143" t="s">
        <v>148</v>
      </c>
    </row>
    <row r="12" spans="1:30" ht="22.5" customHeight="1"/>
    <row r="13" spans="1:30" ht="22.5" customHeight="1">
      <c r="A13" s="127" t="s">
        <v>269</v>
      </c>
      <c r="B13" s="99"/>
      <c r="C13" s="99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ht="22.5" customHeight="1">
      <c r="A14" s="99" t="s">
        <v>270</v>
      </c>
      <c r="B14" s="152"/>
      <c r="C14" s="152"/>
      <c r="D14" s="45">
        <v>8611242</v>
      </c>
      <c r="E14" s="13"/>
      <c r="F14" s="45">
        <v>56408882</v>
      </c>
      <c r="G14" s="13"/>
      <c r="H14" s="45">
        <v>3470021</v>
      </c>
      <c r="I14" s="13"/>
      <c r="J14" s="45">
        <v>490423</v>
      </c>
      <c r="K14" s="13"/>
      <c r="L14" s="45">
        <v>929166</v>
      </c>
      <c r="M14" s="13"/>
      <c r="N14" s="45">
        <v>57226370</v>
      </c>
      <c r="O14" s="45"/>
      <c r="P14" s="45">
        <v>-7062578</v>
      </c>
      <c r="Q14" s="13"/>
      <c r="R14" s="45">
        <v>9684937</v>
      </c>
      <c r="S14" s="13"/>
      <c r="T14" s="45">
        <v>4790</v>
      </c>
      <c r="U14" s="13"/>
      <c r="V14" s="45">
        <v>450967</v>
      </c>
      <c r="W14" s="13"/>
      <c r="X14" s="45">
        <f>SUM(R14,V14,T14)</f>
        <v>10140694</v>
      </c>
      <c r="Y14" s="45"/>
      <c r="Z14" s="45">
        <f>SUM(D14:P14,X14)</f>
        <v>130214220</v>
      </c>
      <c r="AA14" s="45"/>
      <c r="AB14" s="45">
        <v>15000000</v>
      </c>
      <c r="AC14" s="13"/>
      <c r="AD14" s="45">
        <f>SUM(Z14,AB14)</f>
        <v>145214220</v>
      </c>
    </row>
    <row r="15" spans="1:30" ht="22.5" customHeight="1">
      <c r="A15" s="99" t="s">
        <v>164</v>
      </c>
      <c r="B15" s="99"/>
      <c r="C15" s="99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45"/>
    </row>
    <row r="16" spans="1:30" ht="22.5" customHeight="1">
      <c r="A16" s="148" t="s">
        <v>165</v>
      </c>
      <c r="B16" s="99"/>
      <c r="C16" s="99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45"/>
    </row>
    <row r="17" spans="1:30" ht="22.5" customHeight="1">
      <c r="A17" s="128" t="s">
        <v>166</v>
      </c>
      <c r="B17" s="2">
        <v>10</v>
      </c>
      <c r="C17" s="99"/>
      <c r="D17" s="40">
        <v>0</v>
      </c>
      <c r="E17" s="40"/>
      <c r="F17" s="40">
        <v>0</v>
      </c>
      <c r="G17" s="158"/>
      <c r="H17" s="40">
        <v>0</v>
      </c>
      <c r="I17" s="40"/>
      <c r="J17" s="40">
        <v>0</v>
      </c>
      <c r="K17" s="40"/>
      <c r="L17" s="40">
        <v>0</v>
      </c>
      <c r="M17" s="40"/>
      <c r="N17" s="40">
        <v>-2926799</v>
      </c>
      <c r="O17" s="40"/>
      <c r="P17" s="40">
        <v>0</v>
      </c>
      <c r="Q17" s="40"/>
      <c r="R17" s="40">
        <v>0</v>
      </c>
      <c r="S17" s="40"/>
      <c r="T17" s="40">
        <v>0</v>
      </c>
      <c r="U17" s="40"/>
      <c r="V17" s="40">
        <v>0</v>
      </c>
      <c r="W17" s="40"/>
      <c r="X17" s="40">
        <f>SUM(R17,T17,V17)</f>
        <v>0</v>
      </c>
      <c r="Y17" s="40"/>
      <c r="Z17" s="40">
        <f>SUM(D17:P17,X17)</f>
        <v>-2926799</v>
      </c>
      <c r="AA17" s="40"/>
      <c r="AB17" s="40">
        <v>0</v>
      </c>
      <c r="AC17" s="158"/>
      <c r="AD17" s="40">
        <f t="shared" ref="AD17:AD28" si="0">SUM(Z17,AB17)</f>
        <v>-2926799</v>
      </c>
    </row>
    <row r="18" spans="1:30" ht="22.5" customHeight="1">
      <c r="A18" s="128" t="s">
        <v>287</v>
      </c>
      <c r="B18" s="2">
        <v>7</v>
      </c>
      <c r="C18" s="2"/>
      <c r="D18" s="42">
        <v>0</v>
      </c>
      <c r="E18" s="129"/>
      <c r="F18" s="42">
        <v>0</v>
      </c>
      <c r="G18" s="129"/>
      <c r="H18" s="42">
        <v>0</v>
      </c>
      <c r="I18" s="41"/>
      <c r="J18" s="42">
        <v>0</v>
      </c>
      <c r="K18" s="129"/>
      <c r="L18" s="42">
        <v>0</v>
      </c>
      <c r="M18" s="41"/>
      <c r="N18" s="42">
        <v>0</v>
      </c>
      <c r="O18" s="40"/>
      <c r="P18" s="42">
        <v>-2692197</v>
      </c>
      <c r="Q18" s="129"/>
      <c r="R18" s="42">
        <v>0</v>
      </c>
      <c r="S18" s="129"/>
      <c r="T18" s="42">
        <v>0</v>
      </c>
      <c r="U18" s="129"/>
      <c r="V18" s="42">
        <v>0</v>
      </c>
      <c r="W18" s="129"/>
      <c r="X18" s="42">
        <f t="shared" ref="X18" si="1">SUM(R18,T18,V18)</f>
        <v>0</v>
      </c>
      <c r="Y18" s="129"/>
      <c r="Z18" s="42">
        <f t="shared" ref="Z18:Z28" si="2">SUM(D18:P18,X18)</f>
        <v>-2692197</v>
      </c>
      <c r="AA18" s="129"/>
      <c r="AB18" s="42">
        <v>0</v>
      </c>
      <c r="AC18" s="41"/>
      <c r="AD18" s="42">
        <f t="shared" si="0"/>
        <v>-2692197</v>
      </c>
    </row>
    <row r="19" spans="1:30" ht="22.5" customHeight="1">
      <c r="A19" s="6" t="s">
        <v>167</v>
      </c>
      <c r="B19" s="99"/>
      <c r="C19" s="99"/>
      <c r="D19" s="44">
        <f>SUM(D17:D18)</f>
        <v>0</v>
      </c>
      <c r="E19" s="13"/>
      <c r="F19" s="44">
        <f>SUM(F17:F18)</f>
        <v>0</v>
      </c>
      <c r="G19" s="13"/>
      <c r="H19" s="44">
        <f>SUM(H17:H18)</f>
        <v>0</v>
      </c>
      <c r="I19" s="13"/>
      <c r="J19" s="44">
        <f>SUM(J17:J18)</f>
        <v>0</v>
      </c>
      <c r="K19" s="13"/>
      <c r="L19" s="44">
        <f>SUM(L17:L18)</f>
        <v>0</v>
      </c>
      <c r="M19" s="13"/>
      <c r="N19" s="44">
        <f>SUM(N17:N18)</f>
        <v>-2926799</v>
      </c>
      <c r="O19" s="45"/>
      <c r="P19" s="44">
        <f>SUM(P17:P18)</f>
        <v>-2692197</v>
      </c>
      <c r="Q19" s="13"/>
      <c r="R19" s="44">
        <f>SUM(R17:R18)</f>
        <v>0</v>
      </c>
      <c r="S19" s="13"/>
      <c r="T19" s="44">
        <f>SUM(T17:T18)</f>
        <v>0</v>
      </c>
      <c r="U19" s="13"/>
      <c r="V19" s="44">
        <f>SUM(V17:V18)</f>
        <v>0</v>
      </c>
      <c r="W19" s="13"/>
      <c r="X19" s="44">
        <f>SUM(X17:X18)</f>
        <v>0</v>
      </c>
      <c r="Y19" s="13"/>
      <c r="Z19" s="44">
        <f t="shared" si="2"/>
        <v>-5618996</v>
      </c>
      <c r="AA19" s="13"/>
      <c r="AB19" s="44">
        <f>SUM(AB17:AB18)</f>
        <v>0</v>
      </c>
      <c r="AC19" s="13"/>
      <c r="AD19" s="44">
        <f t="shared" si="0"/>
        <v>-5618996</v>
      </c>
    </row>
    <row r="20" spans="1:30" ht="22.5" customHeight="1">
      <c r="A20" s="99" t="s">
        <v>174</v>
      </c>
      <c r="B20" s="99"/>
      <c r="C20" s="99"/>
      <c r="D20" s="44">
        <f>SUM(D19:D19)</f>
        <v>0</v>
      </c>
      <c r="E20" s="13"/>
      <c r="F20" s="44">
        <f>SUM(F19:F19)</f>
        <v>0</v>
      </c>
      <c r="G20" s="13"/>
      <c r="H20" s="44">
        <f>SUM(H19:H19)</f>
        <v>0</v>
      </c>
      <c r="I20" s="13"/>
      <c r="J20" s="44">
        <f>SUM(J19:J19)</f>
        <v>0</v>
      </c>
      <c r="K20" s="13"/>
      <c r="L20" s="44">
        <f>SUM(L19:L19)</f>
        <v>0</v>
      </c>
      <c r="M20" s="13"/>
      <c r="N20" s="44">
        <f>SUM(N19:N19)</f>
        <v>-2926799</v>
      </c>
      <c r="O20" s="45"/>
      <c r="P20" s="44">
        <f>SUM(P19:P19)</f>
        <v>-2692197</v>
      </c>
      <c r="Q20" s="13"/>
      <c r="R20" s="44">
        <f>SUM(R19:R19)</f>
        <v>0</v>
      </c>
      <c r="S20" s="13"/>
      <c r="T20" s="44">
        <f>SUM(T19:T19)</f>
        <v>0</v>
      </c>
      <c r="U20" s="13"/>
      <c r="V20" s="44">
        <f>SUM(V19:V19)</f>
        <v>0</v>
      </c>
      <c r="W20" s="13"/>
      <c r="X20" s="44">
        <f>SUM(X19:X19)</f>
        <v>0</v>
      </c>
      <c r="Y20" s="13"/>
      <c r="Z20" s="44">
        <f t="shared" si="2"/>
        <v>-5618996</v>
      </c>
      <c r="AA20" s="13"/>
      <c r="AB20" s="44">
        <f>SUM(AB19:AB19)</f>
        <v>0</v>
      </c>
      <c r="AC20" s="13"/>
      <c r="AD20" s="44">
        <f t="shared" si="0"/>
        <v>-5618996</v>
      </c>
    </row>
    <row r="21" spans="1:30" ht="22.5" customHeight="1">
      <c r="A21" s="99" t="s">
        <v>175</v>
      </c>
      <c r="B21" s="99"/>
      <c r="C21" s="99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43"/>
      <c r="T21" s="43"/>
      <c r="U21" s="43"/>
      <c r="V21" s="43"/>
      <c r="W21" s="43"/>
      <c r="X21" s="13"/>
      <c r="Y21" s="13"/>
      <c r="Z21" s="13"/>
      <c r="AA21" s="13"/>
      <c r="AB21" s="13"/>
      <c r="AC21" s="13"/>
      <c r="AD21" s="13"/>
    </row>
    <row r="22" spans="1:30" ht="22.5" customHeight="1">
      <c r="A22" s="150" t="s">
        <v>176</v>
      </c>
      <c r="B22" s="150"/>
      <c r="C22" s="150"/>
      <c r="D22" s="40">
        <v>0</v>
      </c>
      <c r="E22" s="129"/>
      <c r="F22" s="40">
        <v>0</v>
      </c>
      <c r="G22" s="129"/>
      <c r="H22" s="40">
        <v>0</v>
      </c>
      <c r="I22" s="41"/>
      <c r="J22" s="40">
        <v>0</v>
      </c>
      <c r="K22" s="129"/>
      <c r="L22" s="40">
        <v>0</v>
      </c>
      <c r="M22" s="41"/>
      <c r="N22" s="40">
        <v>1417947</v>
      </c>
      <c r="O22" s="40"/>
      <c r="P22" s="40">
        <v>0</v>
      </c>
      <c r="Q22" s="129"/>
      <c r="R22" s="40">
        <v>0</v>
      </c>
      <c r="S22" s="41"/>
      <c r="T22" s="40">
        <v>0</v>
      </c>
      <c r="U22" s="41"/>
      <c r="V22" s="40">
        <v>0</v>
      </c>
      <c r="W22" s="41"/>
      <c r="X22" s="40">
        <f>SUM(R22,T22,V22)</f>
        <v>0</v>
      </c>
      <c r="Y22" s="129"/>
      <c r="Z22" s="40">
        <f t="shared" si="2"/>
        <v>1417947</v>
      </c>
      <c r="AA22" s="129"/>
      <c r="AB22" s="40">
        <v>0</v>
      </c>
      <c r="AC22" s="129"/>
      <c r="AD22" s="40">
        <f t="shared" si="0"/>
        <v>1417947</v>
      </c>
    </row>
    <row r="23" spans="1:30" ht="22.5" customHeight="1">
      <c r="A23" s="150" t="s">
        <v>177</v>
      </c>
      <c r="B23" s="150"/>
      <c r="C23" s="150"/>
      <c r="D23" s="40">
        <v>0</v>
      </c>
      <c r="E23" s="129"/>
      <c r="F23" s="40">
        <v>0</v>
      </c>
      <c r="G23" s="129"/>
      <c r="H23" s="40">
        <v>0</v>
      </c>
      <c r="I23" s="41"/>
      <c r="J23" s="40">
        <v>0</v>
      </c>
      <c r="K23" s="129"/>
      <c r="L23" s="40">
        <v>0</v>
      </c>
      <c r="M23" s="41"/>
      <c r="N23" s="40">
        <v>0</v>
      </c>
      <c r="O23" s="40"/>
      <c r="P23" s="40">
        <v>0</v>
      </c>
      <c r="Q23" s="129"/>
      <c r="R23" s="40">
        <v>0</v>
      </c>
      <c r="S23" s="41"/>
      <c r="T23" s="157">
        <v>11576</v>
      </c>
      <c r="U23" s="41"/>
      <c r="V23" s="40">
        <v>32000</v>
      </c>
      <c r="W23" s="41"/>
      <c r="X23" s="40">
        <f>SUM(R23,T23,V23)</f>
        <v>43576</v>
      </c>
      <c r="Y23" s="129"/>
      <c r="Z23" s="40">
        <f t="shared" si="2"/>
        <v>43576</v>
      </c>
      <c r="AA23" s="129"/>
      <c r="AB23" s="40">
        <v>0</v>
      </c>
      <c r="AC23" s="129"/>
      <c r="AD23" s="40">
        <f t="shared" si="0"/>
        <v>43576</v>
      </c>
    </row>
    <row r="24" spans="1:30" ht="22.5" customHeight="1">
      <c r="A24" s="152" t="s">
        <v>179</v>
      </c>
      <c r="B24" s="99"/>
      <c r="C24" s="99"/>
      <c r="D24" s="48">
        <f>SUM(D22:D23)</f>
        <v>0</v>
      </c>
      <c r="E24" s="13"/>
      <c r="F24" s="48">
        <f>SUM(F22:F23)</f>
        <v>0</v>
      </c>
      <c r="G24" s="13"/>
      <c r="H24" s="48">
        <f>SUM(H22:H23)</f>
        <v>0</v>
      </c>
      <c r="I24" s="13"/>
      <c r="J24" s="48">
        <f>SUM(J22:J23)</f>
        <v>0</v>
      </c>
      <c r="K24" s="13"/>
      <c r="L24" s="48">
        <f>SUM(L22:L23)</f>
        <v>0</v>
      </c>
      <c r="M24" s="13"/>
      <c r="N24" s="48">
        <f>SUM(N22:N23)</f>
        <v>1417947</v>
      </c>
      <c r="O24" s="45"/>
      <c r="P24" s="48">
        <f>SUM(P22:P23)</f>
        <v>0</v>
      </c>
      <c r="Q24" s="13"/>
      <c r="R24" s="48">
        <f>SUM(R22:R23)</f>
        <v>0</v>
      </c>
      <c r="S24" s="13"/>
      <c r="T24" s="48">
        <f>SUM(T22:T23)</f>
        <v>11576</v>
      </c>
      <c r="U24" s="13"/>
      <c r="V24" s="48">
        <f>SUM(V22:V23)</f>
        <v>32000</v>
      </c>
      <c r="W24" s="13"/>
      <c r="X24" s="48">
        <f>SUM(X22:X23)</f>
        <v>43576</v>
      </c>
      <c r="Y24" s="13"/>
      <c r="Z24" s="48">
        <f t="shared" si="2"/>
        <v>1461523</v>
      </c>
      <c r="AA24" s="13"/>
      <c r="AB24" s="48">
        <f>SUM(AB22:AB23)</f>
        <v>0</v>
      </c>
      <c r="AC24" s="13"/>
      <c r="AD24" s="48">
        <f t="shared" si="0"/>
        <v>1461523</v>
      </c>
    </row>
    <row r="25" spans="1:30" ht="22.5" customHeight="1">
      <c r="A25" s="150" t="s">
        <v>243</v>
      </c>
      <c r="B25" s="99"/>
      <c r="C25" s="99"/>
      <c r="D25" s="45"/>
      <c r="E25" s="13"/>
      <c r="F25" s="45"/>
      <c r="G25" s="13"/>
      <c r="H25" s="45"/>
      <c r="I25" s="13"/>
      <c r="J25" s="45"/>
      <c r="K25" s="13"/>
      <c r="L25" s="45"/>
      <c r="M25" s="13"/>
      <c r="N25" s="45"/>
      <c r="O25" s="45"/>
      <c r="P25" s="45"/>
      <c r="Q25" s="13"/>
      <c r="R25" s="45"/>
      <c r="S25" s="13"/>
      <c r="T25" s="45"/>
      <c r="U25" s="13"/>
      <c r="V25" s="45"/>
      <c r="W25" s="13"/>
      <c r="X25" s="45"/>
      <c r="Y25" s="13"/>
      <c r="Z25" s="45"/>
      <c r="AA25" s="13"/>
      <c r="AB25" s="45"/>
      <c r="AC25" s="13"/>
      <c r="AD25" s="45"/>
    </row>
    <row r="26" spans="1:30" ht="22.5" customHeight="1">
      <c r="A26" s="150" t="s">
        <v>244</v>
      </c>
      <c r="B26" s="99"/>
      <c r="C26" s="99"/>
      <c r="D26" s="40">
        <v>0</v>
      </c>
      <c r="E26" s="129"/>
      <c r="F26" s="40">
        <v>0</v>
      </c>
      <c r="G26" s="129"/>
      <c r="H26" s="40">
        <v>0</v>
      </c>
      <c r="I26" s="129"/>
      <c r="J26" s="40">
        <v>0</v>
      </c>
      <c r="K26" s="129"/>
      <c r="L26" s="40">
        <v>0</v>
      </c>
      <c r="M26" s="129"/>
      <c r="N26" s="40">
        <v>-270201</v>
      </c>
      <c r="O26" s="40"/>
      <c r="P26" s="40">
        <v>0</v>
      </c>
      <c r="Q26" s="129"/>
      <c r="R26" s="40">
        <v>0</v>
      </c>
      <c r="S26" s="129"/>
      <c r="T26" s="40">
        <v>0</v>
      </c>
      <c r="U26" s="129"/>
      <c r="V26" s="40">
        <v>0</v>
      </c>
      <c r="W26" s="129"/>
      <c r="X26" s="40">
        <f>SUM(R26,T26,V26)</f>
        <v>0</v>
      </c>
      <c r="Y26" s="129"/>
      <c r="Z26" s="40">
        <f t="shared" si="2"/>
        <v>-270201</v>
      </c>
      <c r="AA26" s="129"/>
      <c r="AB26" s="40">
        <v>0</v>
      </c>
      <c r="AC26" s="129"/>
      <c r="AD26" s="40">
        <f t="shared" si="0"/>
        <v>-270201</v>
      </c>
    </row>
    <row r="27" spans="1:30" ht="22.5" customHeight="1">
      <c r="A27" t="s">
        <v>180</v>
      </c>
      <c r="B27" s="2"/>
      <c r="C27" s="2"/>
      <c r="D27" s="42">
        <v>0</v>
      </c>
      <c r="E27" s="13"/>
      <c r="F27" s="42">
        <v>0</v>
      </c>
      <c r="G27" s="13"/>
      <c r="H27" s="42">
        <v>0</v>
      </c>
      <c r="I27" s="13"/>
      <c r="J27" s="42">
        <v>0</v>
      </c>
      <c r="K27" s="13"/>
      <c r="L27" s="42">
        <v>0</v>
      </c>
      <c r="M27" s="13"/>
      <c r="N27" s="42">
        <v>34765</v>
      </c>
      <c r="O27" s="40"/>
      <c r="P27" s="42">
        <v>0</v>
      </c>
      <c r="Q27" s="13"/>
      <c r="R27" s="42">
        <v>-34765</v>
      </c>
      <c r="S27" s="13"/>
      <c r="T27" s="42">
        <v>0</v>
      </c>
      <c r="U27" s="13"/>
      <c r="V27" s="42">
        <v>0</v>
      </c>
      <c r="W27" s="13"/>
      <c r="X27" s="42">
        <f>SUM(R27,T27,V27)</f>
        <v>-34765</v>
      </c>
      <c r="Y27" s="45"/>
      <c r="Z27" s="42">
        <f t="shared" si="2"/>
        <v>0</v>
      </c>
      <c r="AA27" s="45"/>
      <c r="AB27" s="42">
        <v>0</v>
      </c>
      <c r="AC27" s="13"/>
      <c r="AD27" s="42">
        <f t="shared" si="0"/>
        <v>0</v>
      </c>
    </row>
    <row r="28" spans="1:30" ht="22.5" customHeight="1" thickBot="1">
      <c r="A28" s="99" t="s">
        <v>271</v>
      </c>
      <c r="B28" s="99"/>
      <c r="C28" s="99"/>
      <c r="D28" s="156">
        <f>D20+D24+D14+D26+D27</f>
        <v>8611242</v>
      </c>
      <c r="E28" s="45"/>
      <c r="F28" s="156">
        <f>F20+F24+F14+F26+F27</f>
        <v>56408882</v>
      </c>
      <c r="G28" s="45"/>
      <c r="H28" s="156">
        <f>H20+H24+H14+H26+H27</f>
        <v>3470021</v>
      </c>
      <c r="I28" s="45"/>
      <c r="J28" s="156">
        <f>J20+J24+J14+J26+J27</f>
        <v>490423</v>
      </c>
      <c r="K28" s="45"/>
      <c r="L28" s="156">
        <f>L20+L24+L14+L26+L27</f>
        <v>929166</v>
      </c>
      <c r="M28" s="45"/>
      <c r="N28" s="156">
        <f>N20+N24+N14+N26+N27</f>
        <v>55482082</v>
      </c>
      <c r="O28" s="45"/>
      <c r="P28" s="156">
        <f>P20+P24+P14+P26+P27</f>
        <v>-9754775</v>
      </c>
      <c r="Q28" s="45"/>
      <c r="R28" s="156">
        <f>R20+R24+R14+R26+R27</f>
        <v>9650172</v>
      </c>
      <c r="S28" s="45"/>
      <c r="T28" s="156">
        <f>T20+T24+T14+T26+T27</f>
        <v>16366</v>
      </c>
      <c r="U28" s="45"/>
      <c r="V28" s="156">
        <f>V20+V24+V14+V26+V27</f>
        <v>482967</v>
      </c>
      <c r="W28" s="45"/>
      <c r="X28" s="156">
        <f>X20+X24+X14+X26+X27</f>
        <v>10149505</v>
      </c>
      <c r="Y28" s="45"/>
      <c r="Z28" s="156">
        <f t="shared" si="2"/>
        <v>125786546</v>
      </c>
      <c r="AA28" s="45"/>
      <c r="AB28" s="156">
        <f>AB20+AB24+AB14+AB26+AB27</f>
        <v>15000000</v>
      </c>
      <c r="AC28" s="45"/>
      <c r="AD28" s="156">
        <f t="shared" si="0"/>
        <v>140786546</v>
      </c>
    </row>
    <row r="29" spans="1:30" ht="22.2" thickTop="1"/>
  </sheetData>
  <mergeCells count="2">
    <mergeCell ref="D4:AD4"/>
    <mergeCell ref="R5:X5"/>
  </mergeCells>
  <pageMargins left="0.77" right="0.8" top="0.48" bottom="0.5" header="0.5" footer="0.5"/>
  <pageSetup paperSize="9" scale="43" firstPageNumber="18" orientation="landscape" useFirstPageNumber="1" r:id="rId1"/>
  <headerFooter alignWithMargins="0">
    <oddFooter>&amp;L  หมายเหตุประกอบงบการเงินเป็นส่วนหนึ่งของงบการเงินระหว่างกาลนี้
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30"/>
  <sheetViews>
    <sheetView view="pageBreakPreview" zoomScale="70" zoomScaleNormal="90" zoomScaleSheetLayoutView="70" workbookViewId="0">
      <selection activeCell="K110" sqref="K110"/>
    </sheetView>
  </sheetViews>
  <sheetFormatPr defaultColWidth="9.125" defaultRowHeight="23.25" customHeight="1"/>
  <cols>
    <col min="1" max="1" width="51" style="16" customWidth="1"/>
    <col min="2" max="2" width="8.375" style="2" customWidth="1"/>
    <col min="3" max="3" width="13.375" style="16" customWidth="1"/>
    <col min="4" max="4" width="0.875" style="16" customWidth="1"/>
    <col min="5" max="5" width="13.375" style="16" customWidth="1"/>
    <col min="6" max="6" width="0.875" style="16" customWidth="1"/>
    <col min="7" max="7" width="13.375" style="16" customWidth="1"/>
    <col min="8" max="8" width="0.875" style="16" customWidth="1"/>
    <col min="9" max="9" width="13.375" style="16" customWidth="1"/>
    <col min="10" max="16384" width="9.125" style="16"/>
  </cols>
  <sheetData>
    <row r="1" spans="1:9" ht="22.5" customHeight="1">
      <c r="A1" s="5" t="s">
        <v>0</v>
      </c>
      <c r="B1" s="68"/>
      <c r="G1" s="186"/>
      <c r="H1" s="186"/>
      <c r="I1" s="186"/>
    </row>
    <row r="2" spans="1:9" ht="22.5" customHeight="1">
      <c r="A2" s="5" t="s">
        <v>187</v>
      </c>
      <c r="B2" s="68"/>
      <c r="G2" s="186"/>
      <c r="H2" s="186"/>
      <c r="I2" s="186"/>
    </row>
    <row r="3" spans="1:9" ht="22.5" customHeight="1">
      <c r="A3" s="24"/>
      <c r="B3" s="3"/>
      <c r="H3" s="4"/>
      <c r="I3" s="50" t="s">
        <v>2</v>
      </c>
    </row>
    <row r="4" spans="1:9" ht="22.5" customHeight="1">
      <c r="A4" s="1"/>
      <c r="B4" s="16"/>
      <c r="C4" s="183" t="s">
        <v>3</v>
      </c>
      <c r="D4" s="183"/>
      <c r="E4" s="183"/>
      <c r="F4" s="24"/>
      <c r="G4" s="183" t="s">
        <v>4</v>
      </c>
      <c r="H4" s="183"/>
      <c r="I4" s="183"/>
    </row>
    <row r="5" spans="1:9" ht="22.5" customHeight="1">
      <c r="A5" s="1"/>
      <c r="B5" s="16"/>
      <c r="C5" s="184" t="s">
        <v>116</v>
      </c>
      <c r="D5" s="184"/>
      <c r="E5" s="184"/>
      <c r="F5"/>
      <c r="G5" s="184" t="s">
        <v>116</v>
      </c>
      <c r="H5" s="184"/>
      <c r="I5" s="184"/>
    </row>
    <row r="6" spans="1:9" ht="22.5" customHeight="1">
      <c r="A6" s="1"/>
      <c r="B6" s="16"/>
      <c r="C6" s="187" t="s">
        <v>85</v>
      </c>
      <c r="D6" s="187"/>
      <c r="E6" s="187"/>
      <c r="F6" s="130"/>
      <c r="G6" s="187" t="s">
        <v>85</v>
      </c>
      <c r="H6" s="187"/>
      <c r="I6" s="187"/>
    </row>
    <row r="7" spans="1:9" ht="22.5" customHeight="1">
      <c r="A7" s="1"/>
      <c r="B7" s="2" t="s">
        <v>6</v>
      </c>
      <c r="C7" s="17" t="s">
        <v>272</v>
      </c>
      <c r="D7" s="25"/>
      <c r="E7" s="17" t="s">
        <v>239</v>
      </c>
      <c r="F7" s="1"/>
      <c r="G7" s="17" t="s">
        <v>272</v>
      </c>
      <c r="H7" s="25"/>
      <c r="I7" s="17" t="s">
        <v>239</v>
      </c>
    </row>
    <row r="8" spans="1:9" ht="22.5" customHeight="1">
      <c r="A8" s="6" t="s">
        <v>188</v>
      </c>
      <c r="B8" s="9"/>
      <c r="C8" s="101"/>
      <c r="D8" s="101"/>
      <c r="E8" s="101"/>
      <c r="F8" s="101"/>
      <c r="G8" s="101"/>
      <c r="H8" s="101"/>
      <c r="I8" s="101"/>
    </row>
    <row r="9" spans="1:9" ht="22.5" customHeight="1">
      <c r="A9" t="s">
        <v>275</v>
      </c>
      <c r="C9" s="101">
        <v>-3070336</v>
      </c>
      <c r="D9" s="101"/>
      <c r="E9" s="101">
        <v>7467903</v>
      </c>
      <c r="F9" s="101"/>
      <c r="G9" s="29">
        <v>1417947</v>
      </c>
      <c r="H9" s="101"/>
      <c r="I9" s="101">
        <v>20174054</v>
      </c>
    </row>
    <row r="10" spans="1:9" ht="22.5" customHeight="1">
      <c r="A10" s="4" t="s">
        <v>325</v>
      </c>
      <c r="C10" s="101"/>
      <c r="D10" s="101"/>
      <c r="E10" s="101"/>
      <c r="F10" s="101"/>
      <c r="G10" s="101"/>
      <c r="H10" s="101"/>
      <c r="I10" s="101"/>
    </row>
    <row r="11" spans="1:9" ht="22.5" customHeight="1">
      <c r="A11" t="s">
        <v>189</v>
      </c>
      <c r="C11" s="101">
        <v>11597854</v>
      </c>
      <c r="D11" s="101"/>
      <c r="E11" s="101">
        <v>11122975</v>
      </c>
      <c r="F11" s="101"/>
      <c r="G11" s="101">
        <v>586824</v>
      </c>
      <c r="H11" s="101"/>
      <c r="I11" s="101">
        <v>669729</v>
      </c>
    </row>
    <row r="12" spans="1:9" ht="22.5" customHeight="1">
      <c r="A12" t="s">
        <v>190</v>
      </c>
      <c r="C12" s="101">
        <v>652821</v>
      </c>
      <c r="D12" s="101"/>
      <c r="E12" s="101">
        <v>612250</v>
      </c>
      <c r="F12" s="101"/>
      <c r="G12" s="101">
        <v>2900</v>
      </c>
      <c r="H12" s="101"/>
      <c r="I12" s="101">
        <v>2946</v>
      </c>
    </row>
    <row r="13" spans="1:9" ht="22.5" customHeight="1">
      <c r="A13" t="s">
        <v>191</v>
      </c>
      <c r="C13" s="101">
        <v>3914591</v>
      </c>
      <c r="D13" s="101"/>
      <c r="E13" s="101">
        <v>3529819</v>
      </c>
      <c r="F13" s="101"/>
      <c r="G13" s="101">
        <v>32595</v>
      </c>
      <c r="H13" s="101"/>
      <c r="I13" s="101">
        <v>62265</v>
      </c>
    </row>
    <row r="14" spans="1:9" ht="22.5" customHeight="1">
      <c r="A14" t="s">
        <v>248</v>
      </c>
      <c r="C14" s="101"/>
      <c r="D14" s="101"/>
      <c r="E14" s="101"/>
      <c r="F14" s="101"/>
      <c r="G14" s="101"/>
      <c r="H14" s="101"/>
      <c r="I14" s="101"/>
    </row>
    <row r="15" spans="1:9" ht="22.5" customHeight="1">
      <c r="A15" t="s">
        <v>249</v>
      </c>
      <c r="C15" s="101">
        <v>27268</v>
      </c>
      <c r="D15" s="101"/>
      <c r="E15" s="101">
        <v>-7699</v>
      </c>
      <c r="G15" s="27">
        <v>1157</v>
      </c>
      <c r="I15" s="27">
        <v>-16994</v>
      </c>
    </row>
    <row r="16" spans="1:9" ht="22.5" customHeight="1">
      <c r="A16" t="s">
        <v>313</v>
      </c>
      <c r="C16" s="101">
        <v>-73878</v>
      </c>
      <c r="D16" s="101"/>
      <c r="E16" s="101">
        <v>-79473</v>
      </c>
      <c r="F16" s="101"/>
      <c r="G16" s="101">
        <v>-3718</v>
      </c>
      <c r="H16" s="101"/>
      <c r="I16" s="101">
        <v>-8761</v>
      </c>
    </row>
    <row r="17" spans="1:9" ht="22.5" customHeight="1">
      <c r="A17" t="s">
        <v>89</v>
      </c>
      <c r="C17" s="101">
        <v>-545625</v>
      </c>
      <c r="D17" s="101"/>
      <c r="E17" s="101">
        <v>-380801</v>
      </c>
      <c r="F17" s="101"/>
      <c r="G17" s="101">
        <v>-294843</v>
      </c>
      <c r="H17" s="101"/>
      <c r="I17" s="101">
        <v>-301871</v>
      </c>
    </row>
    <row r="18" spans="1:9" ht="22.5" customHeight="1">
      <c r="A18" t="s">
        <v>90</v>
      </c>
      <c r="C18" s="101">
        <v>-12169</v>
      </c>
      <c r="D18" s="101"/>
      <c r="E18" s="101">
        <v>-60124</v>
      </c>
      <c r="F18" s="101"/>
      <c r="G18" s="101">
        <v>-5074599</v>
      </c>
      <c r="H18" s="101"/>
      <c r="I18" s="101">
        <v>-14842932</v>
      </c>
    </row>
    <row r="19" spans="1:9" ht="22.5" customHeight="1">
      <c r="A19" t="s">
        <v>193</v>
      </c>
      <c r="C19" s="101">
        <v>12225780</v>
      </c>
      <c r="D19" s="101"/>
      <c r="E19" s="101">
        <v>8829245</v>
      </c>
      <c r="F19" s="101"/>
      <c r="G19" s="101">
        <v>2627151</v>
      </c>
      <c r="H19" s="101"/>
      <c r="I19" s="101">
        <v>2557158</v>
      </c>
    </row>
    <row r="20" spans="1:9" ht="22.5" customHeight="1">
      <c r="A20" t="s">
        <v>88</v>
      </c>
      <c r="B20" s="2">
        <v>4</v>
      </c>
      <c r="C20" s="101">
        <v>-2190409</v>
      </c>
      <c r="D20" s="101"/>
      <c r="E20" s="101">
        <v>-2276174</v>
      </c>
      <c r="F20" s="101"/>
      <c r="G20" s="34">
        <v>0</v>
      </c>
      <c r="H20" s="101"/>
      <c r="I20" s="34">
        <v>-8609069</v>
      </c>
    </row>
    <row r="21" spans="1:9" ht="22.5" customHeight="1">
      <c r="A21" t="s">
        <v>338</v>
      </c>
      <c r="B21" s="2">
        <v>3</v>
      </c>
      <c r="C21" s="101">
        <v>-47412</v>
      </c>
      <c r="D21" s="101"/>
      <c r="E21" s="34">
        <v>0</v>
      </c>
      <c r="F21" s="101"/>
      <c r="G21" s="34">
        <v>0</v>
      </c>
      <c r="H21" s="101"/>
      <c r="I21" s="34">
        <v>0</v>
      </c>
    </row>
    <row r="22" spans="1:9" ht="22.5" customHeight="1">
      <c r="A22" t="s">
        <v>57</v>
      </c>
      <c r="C22" s="101">
        <v>438529</v>
      </c>
      <c r="D22" s="52"/>
      <c r="E22" s="101">
        <v>394492</v>
      </c>
      <c r="F22" s="52"/>
      <c r="G22" s="57">
        <v>95781</v>
      </c>
      <c r="H22" s="52"/>
      <c r="I22" s="57">
        <v>95909</v>
      </c>
    </row>
    <row r="23" spans="1:9" ht="22.5" customHeight="1">
      <c r="A23" t="s">
        <v>308</v>
      </c>
      <c r="C23" s="101"/>
      <c r="D23" s="52"/>
      <c r="E23" s="101"/>
      <c r="F23" s="52"/>
      <c r="G23" s="57"/>
      <c r="H23" s="52"/>
      <c r="I23" s="57"/>
    </row>
    <row r="24" spans="1:9" ht="22.5" customHeight="1">
      <c r="A24" t="s">
        <v>262</v>
      </c>
      <c r="C24" s="101"/>
      <c r="D24" s="52"/>
      <c r="F24" s="52"/>
      <c r="G24" s="57"/>
      <c r="H24" s="52"/>
    </row>
    <row r="25" spans="1:9" ht="22.5" customHeight="1">
      <c r="A25" t="s">
        <v>227</v>
      </c>
      <c r="C25" s="101">
        <v>-82773</v>
      </c>
      <c r="D25" s="101"/>
      <c r="E25" s="101">
        <v>93879</v>
      </c>
      <c r="F25" s="101"/>
      <c r="G25" s="49">
        <v>9483</v>
      </c>
      <c r="H25" s="101"/>
      <c r="I25" s="49">
        <v>67302</v>
      </c>
    </row>
    <row r="26" spans="1:9" ht="22.5" customHeight="1">
      <c r="A26" t="s">
        <v>118</v>
      </c>
      <c r="B26" s="2">
        <v>3</v>
      </c>
      <c r="C26" s="29">
        <v>0</v>
      </c>
      <c r="D26" s="101"/>
      <c r="E26" s="101">
        <v>-5756</v>
      </c>
      <c r="F26" s="101"/>
      <c r="G26" s="29">
        <v>1500000</v>
      </c>
      <c r="H26" s="101"/>
      <c r="I26" s="29">
        <v>0</v>
      </c>
    </row>
    <row r="27" spans="1:9" ht="22.5" customHeight="1">
      <c r="A27" t="s">
        <v>307</v>
      </c>
      <c r="C27" s="101">
        <v>168779</v>
      </c>
      <c r="D27" s="101"/>
      <c r="E27" s="27">
        <v>-218054</v>
      </c>
      <c r="F27" s="101"/>
      <c r="G27" s="101">
        <v>-247026</v>
      </c>
      <c r="H27" s="101"/>
      <c r="I27" s="101">
        <v>-109507</v>
      </c>
    </row>
    <row r="28" spans="1:9" ht="22.5" customHeight="1">
      <c r="A28" t="s">
        <v>314</v>
      </c>
      <c r="C28" s="101">
        <v>-1574204</v>
      </c>
      <c r="D28" s="101"/>
      <c r="E28" s="101">
        <v>-1827205</v>
      </c>
      <c r="F28" s="101"/>
      <c r="G28" s="34">
        <v>0</v>
      </c>
      <c r="H28" s="101"/>
      <c r="I28" s="34">
        <v>0</v>
      </c>
    </row>
    <row r="29" spans="1:9" ht="22.5" customHeight="1">
      <c r="A29" t="s">
        <v>194</v>
      </c>
      <c r="C29" s="101"/>
      <c r="D29" s="101"/>
      <c r="E29" s="101"/>
      <c r="F29" s="101"/>
      <c r="G29" s="34"/>
      <c r="H29" s="101"/>
      <c r="I29" s="34"/>
    </row>
    <row r="30" spans="1:9" ht="22.5" customHeight="1">
      <c r="A30" t="s">
        <v>253</v>
      </c>
      <c r="C30" s="34">
        <v>0</v>
      </c>
      <c r="D30" s="101"/>
      <c r="E30" s="34">
        <v>-1429983</v>
      </c>
      <c r="F30" s="101"/>
      <c r="G30" s="34">
        <v>0</v>
      </c>
      <c r="H30" s="101"/>
      <c r="I30" s="34">
        <v>-608201</v>
      </c>
    </row>
    <row r="31" spans="1:9" ht="22.5" customHeight="1">
      <c r="A31" t="s">
        <v>339</v>
      </c>
      <c r="C31" s="34">
        <v>0</v>
      </c>
      <c r="D31" s="101"/>
      <c r="E31" s="34">
        <v>-145412</v>
      </c>
      <c r="F31" s="101"/>
      <c r="G31" s="34">
        <v>0</v>
      </c>
      <c r="H31" s="101"/>
      <c r="I31" s="34">
        <v>0</v>
      </c>
    </row>
    <row r="32" spans="1:9" ht="22.5" customHeight="1">
      <c r="A32" t="s">
        <v>280</v>
      </c>
      <c r="C32" s="101"/>
      <c r="D32" s="101"/>
      <c r="E32" s="101"/>
      <c r="F32" s="101"/>
      <c r="G32" s="34"/>
      <c r="H32" s="101"/>
      <c r="I32" s="34"/>
    </row>
    <row r="33" spans="1:9" ht="22.5" customHeight="1">
      <c r="A33" t="s">
        <v>283</v>
      </c>
      <c r="B33" s="2">
        <v>4</v>
      </c>
      <c r="C33" s="101">
        <v>1980506</v>
      </c>
      <c r="D33" s="101"/>
      <c r="E33" s="101">
        <v>1129252</v>
      </c>
      <c r="F33" s="101"/>
      <c r="G33" s="34">
        <v>0</v>
      </c>
      <c r="H33" s="101"/>
      <c r="I33" s="34">
        <v>0</v>
      </c>
    </row>
    <row r="34" spans="1:9" ht="22.5" customHeight="1">
      <c r="A34" t="s">
        <v>195</v>
      </c>
      <c r="C34" s="10">
        <v>552436</v>
      </c>
      <c r="D34" s="101"/>
      <c r="E34" s="10">
        <v>4680516</v>
      </c>
      <c r="F34" s="101"/>
      <c r="G34" s="30">
        <v>-355076</v>
      </c>
      <c r="H34" s="101"/>
      <c r="I34" s="30">
        <v>1289885</v>
      </c>
    </row>
    <row r="35" spans="1:9" ht="22.5" customHeight="1">
      <c r="A35"/>
      <c r="C35" s="29">
        <f>SUM(C9:C34)</f>
        <v>23961758</v>
      </c>
      <c r="D35" s="27"/>
      <c r="E35" s="29">
        <f>SUM(E9:E34)</f>
        <v>31429650</v>
      </c>
      <c r="F35" s="27"/>
      <c r="G35" s="29">
        <f>SUM(G9:G34)</f>
        <v>298576</v>
      </c>
      <c r="H35" s="27"/>
      <c r="I35" s="29">
        <f>SUM(I9:I34)</f>
        <v>421913</v>
      </c>
    </row>
    <row r="36" spans="1:9" ht="22.5" customHeight="1">
      <c r="A36"/>
      <c r="C36" s="34"/>
      <c r="D36" s="101"/>
      <c r="E36" s="34"/>
      <c r="F36" s="101"/>
      <c r="G36" s="34"/>
      <c r="H36" s="101"/>
      <c r="I36" s="34"/>
    </row>
    <row r="37" spans="1:9" ht="22.5" customHeight="1">
      <c r="A37" s="5" t="s">
        <v>0</v>
      </c>
      <c r="B37" s="68"/>
      <c r="G37" s="186"/>
      <c r="H37" s="186"/>
      <c r="I37" s="186"/>
    </row>
    <row r="38" spans="1:9" ht="22.5" customHeight="1">
      <c r="A38" s="5" t="s">
        <v>187</v>
      </c>
      <c r="B38" s="68"/>
      <c r="G38" s="186"/>
      <c r="H38" s="186"/>
      <c r="I38" s="186"/>
    </row>
    <row r="39" spans="1:9" ht="22.5" customHeight="1">
      <c r="A39" s="24"/>
      <c r="B39" s="3"/>
      <c r="H39" s="4"/>
      <c r="I39" s="50" t="s">
        <v>2</v>
      </c>
    </row>
    <row r="40" spans="1:9" ht="22.5" customHeight="1">
      <c r="A40" s="1"/>
      <c r="B40" s="16"/>
      <c r="C40" s="183" t="s">
        <v>3</v>
      </c>
      <c r="D40" s="183"/>
      <c r="E40" s="183"/>
      <c r="F40" s="24"/>
      <c r="G40" s="183" t="s">
        <v>4</v>
      </c>
      <c r="H40" s="183"/>
      <c r="I40" s="183"/>
    </row>
    <row r="41" spans="1:9" ht="22.5" customHeight="1">
      <c r="A41" s="1"/>
      <c r="B41" s="16"/>
      <c r="C41" s="184" t="s">
        <v>116</v>
      </c>
      <c r="D41" s="184"/>
      <c r="E41" s="184"/>
      <c r="F41"/>
      <c r="G41" s="184" t="s">
        <v>116</v>
      </c>
      <c r="H41" s="184"/>
      <c r="I41" s="184"/>
    </row>
    <row r="42" spans="1:9" ht="22.5" customHeight="1">
      <c r="A42" s="1"/>
      <c r="B42" s="16"/>
      <c r="C42" s="187" t="s">
        <v>85</v>
      </c>
      <c r="D42" s="187"/>
      <c r="E42" s="187"/>
      <c r="F42" s="130"/>
      <c r="G42" s="187" t="s">
        <v>85</v>
      </c>
      <c r="H42" s="187"/>
      <c r="I42" s="187"/>
    </row>
    <row r="43" spans="1:9" ht="22.5" customHeight="1">
      <c r="A43" s="1"/>
      <c r="C43" s="17" t="s">
        <v>272</v>
      </c>
      <c r="D43" s="25"/>
      <c r="E43" s="17" t="s">
        <v>239</v>
      </c>
      <c r="F43" s="1"/>
      <c r="G43" s="17" t="s">
        <v>272</v>
      </c>
      <c r="H43" s="25"/>
      <c r="I43" s="17" t="s">
        <v>239</v>
      </c>
    </row>
    <row r="44" spans="1:9" ht="22.5" customHeight="1">
      <c r="A44" s="6" t="s">
        <v>196</v>
      </c>
      <c r="C44" s="189"/>
      <c r="D44" s="189"/>
      <c r="E44" s="189"/>
      <c r="F44" s="189"/>
      <c r="G44" s="189"/>
      <c r="H44" s="189"/>
      <c r="I44" s="189"/>
    </row>
    <row r="45" spans="1:9" ht="22.5" customHeight="1">
      <c r="A45" s="4" t="s">
        <v>197</v>
      </c>
      <c r="C45" s="101"/>
      <c r="D45" s="101"/>
      <c r="E45" s="101"/>
      <c r="F45" s="101"/>
      <c r="G45" s="101"/>
      <c r="H45" s="101"/>
      <c r="I45" s="101"/>
    </row>
    <row r="46" spans="1:9" ht="22.5" customHeight="1">
      <c r="A46" t="s">
        <v>11</v>
      </c>
      <c r="C46" s="101">
        <v>2925707</v>
      </c>
      <c r="D46" s="101"/>
      <c r="E46" s="101">
        <v>-3904201</v>
      </c>
      <c r="F46" s="101"/>
      <c r="G46" s="27">
        <v>-447723</v>
      </c>
      <c r="H46" s="101"/>
      <c r="I46" s="27">
        <v>1105646</v>
      </c>
    </row>
    <row r="47" spans="1:9" ht="22.5" customHeight="1">
      <c r="A47" s="16" t="s">
        <v>13</v>
      </c>
      <c r="C47" s="101">
        <v>1646665</v>
      </c>
      <c r="D47" s="101"/>
      <c r="E47" s="101">
        <v>-5725300</v>
      </c>
      <c r="F47" s="101"/>
      <c r="G47" s="101">
        <v>-488705</v>
      </c>
      <c r="H47" s="101"/>
      <c r="I47" s="101">
        <v>-365106</v>
      </c>
    </row>
    <row r="48" spans="1:9" ht="22.5" customHeight="1">
      <c r="A48" t="s">
        <v>198</v>
      </c>
      <c r="C48" s="101">
        <v>-6869365</v>
      </c>
      <c r="D48" s="101"/>
      <c r="E48" s="101">
        <v>-4633902</v>
      </c>
      <c r="F48" s="101"/>
      <c r="G48" s="101">
        <v>1424</v>
      </c>
      <c r="H48" s="101"/>
      <c r="I48" s="101">
        <v>-62614</v>
      </c>
    </row>
    <row r="49" spans="1:9" ht="22.5" customHeight="1">
      <c r="A49" t="s">
        <v>19</v>
      </c>
      <c r="B49" s="71"/>
      <c r="C49" s="101">
        <v>1846579</v>
      </c>
      <c r="D49" s="101"/>
      <c r="E49" s="101">
        <v>2605030</v>
      </c>
      <c r="F49" s="101"/>
      <c r="G49" s="27">
        <v>-58095</v>
      </c>
      <c r="H49" s="101"/>
      <c r="I49" s="27">
        <v>-23764</v>
      </c>
    </row>
    <row r="50" spans="1:9" ht="22.5" customHeight="1">
      <c r="A50" t="s">
        <v>36</v>
      </c>
      <c r="B50" s="72"/>
      <c r="C50" s="101">
        <v>-171446</v>
      </c>
      <c r="D50" s="101"/>
      <c r="E50" s="101">
        <v>-364685</v>
      </c>
      <c r="F50" s="101"/>
      <c r="G50" s="101">
        <v>-490</v>
      </c>
      <c r="H50" s="101"/>
      <c r="I50" s="101">
        <v>124</v>
      </c>
    </row>
    <row r="51" spans="1:9" ht="22.5" customHeight="1">
      <c r="A51" s="16" t="s">
        <v>199</v>
      </c>
      <c r="C51" s="101">
        <v>-9907997</v>
      </c>
      <c r="D51" s="101"/>
      <c r="E51" s="101">
        <v>1629615</v>
      </c>
      <c r="F51" s="101"/>
      <c r="G51" s="101">
        <v>-300867</v>
      </c>
      <c r="H51" s="101"/>
      <c r="I51" s="101">
        <v>-112868</v>
      </c>
    </row>
    <row r="52" spans="1:9" ht="22.5" customHeight="1">
      <c r="A52" t="s">
        <v>51</v>
      </c>
      <c r="C52" s="27">
        <v>-430518</v>
      </c>
      <c r="D52" s="101"/>
      <c r="E52" s="27">
        <v>275498</v>
      </c>
      <c r="F52" s="101"/>
      <c r="G52" s="49">
        <v>290386</v>
      </c>
      <c r="H52" s="101"/>
      <c r="I52" s="49">
        <v>306902</v>
      </c>
    </row>
    <row r="53" spans="1:9" ht="22.5" customHeight="1">
      <c r="A53" t="s">
        <v>228</v>
      </c>
      <c r="C53" s="101">
        <v>-90834</v>
      </c>
      <c r="D53" s="101"/>
      <c r="E53" s="101">
        <v>-77004</v>
      </c>
      <c r="F53" s="101"/>
      <c r="G53" s="49">
        <v>-15930</v>
      </c>
      <c r="H53" s="101"/>
      <c r="I53" s="49">
        <v>-6775</v>
      </c>
    </row>
    <row r="54" spans="1:9" ht="22.5" customHeight="1">
      <c r="A54" s="16" t="s">
        <v>200</v>
      </c>
      <c r="C54" s="10">
        <v>-2735581</v>
      </c>
      <c r="D54" s="101"/>
      <c r="E54" s="10">
        <v>-3247148</v>
      </c>
      <c r="F54" s="101"/>
      <c r="G54" s="73">
        <v>-3433</v>
      </c>
      <c r="H54" s="47"/>
      <c r="I54" s="73">
        <v>-3497</v>
      </c>
    </row>
    <row r="55" spans="1:9" ht="22.5" customHeight="1">
      <c r="A55" s="3" t="s">
        <v>304</v>
      </c>
      <c r="B55" s="9"/>
      <c r="C55" s="80">
        <f>SUM(C46:C54)+C35</f>
        <v>10174968</v>
      </c>
      <c r="D55" s="12"/>
      <c r="E55" s="80">
        <f>SUM(E46:E54)+E35</f>
        <v>17987553</v>
      </c>
      <c r="F55" s="12"/>
      <c r="G55" s="80">
        <f>SUM(G46:G54)+G35</f>
        <v>-724857</v>
      </c>
      <c r="H55" s="12"/>
      <c r="I55" s="80">
        <f>SUM(I46:I54)+I35</f>
        <v>1259961</v>
      </c>
    </row>
    <row r="56" spans="1:9" ht="22.5" customHeight="1">
      <c r="A56" s="3"/>
      <c r="B56" s="9"/>
      <c r="C56" s="12"/>
      <c r="D56" s="12"/>
      <c r="E56" s="12"/>
      <c r="F56" s="12"/>
      <c r="G56" s="12"/>
      <c r="H56" s="12"/>
      <c r="I56" s="12"/>
    </row>
    <row r="57" spans="1:9" ht="22.5" customHeight="1">
      <c r="A57" s="6" t="s">
        <v>201</v>
      </c>
      <c r="B57" s="9"/>
      <c r="C57" s="101"/>
      <c r="D57" s="101"/>
      <c r="E57" s="101"/>
      <c r="F57" s="101"/>
      <c r="G57" s="101"/>
      <c r="H57" s="101"/>
      <c r="I57" s="101"/>
    </row>
    <row r="58" spans="1:9" ht="22.5" customHeight="1">
      <c r="A58" s="16" t="s">
        <v>192</v>
      </c>
      <c r="C58" s="101">
        <v>599286</v>
      </c>
      <c r="D58" s="101"/>
      <c r="E58" s="101">
        <v>229677</v>
      </c>
      <c r="F58" s="101"/>
      <c r="G58" s="101">
        <v>195541</v>
      </c>
      <c r="H58" s="101"/>
      <c r="I58" s="101">
        <v>282867</v>
      </c>
    </row>
    <row r="59" spans="1:9" ht="22.5" customHeight="1">
      <c r="A59" s="16" t="s">
        <v>90</v>
      </c>
      <c r="C59" s="57">
        <v>3956422</v>
      </c>
      <c r="D59" s="101"/>
      <c r="E59" s="57">
        <v>2719931</v>
      </c>
      <c r="F59" s="101"/>
      <c r="G59" s="57">
        <v>5074599</v>
      </c>
      <c r="H59" s="101"/>
      <c r="I59" s="57">
        <v>214496</v>
      </c>
    </row>
    <row r="60" spans="1:9" ht="22.5" customHeight="1">
      <c r="A60" t="s">
        <v>327</v>
      </c>
      <c r="C60" s="53">
        <v>0</v>
      </c>
      <c r="D60" s="101"/>
      <c r="E60" s="53">
        <v>0</v>
      </c>
      <c r="F60" s="101"/>
      <c r="G60" s="53">
        <v>-1599600</v>
      </c>
      <c r="H60" s="101"/>
      <c r="I60" s="53">
        <v>-3018860</v>
      </c>
    </row>
    <row r="61" spans="1:9" ht="22.5" customHeight="1">
      <c r="A61" s="150" t="s">
        <v>326</v>
      </c>
      <c r="C61" s="53">
        <v>42167</v>
      </c>
      <c r="D61" s="101"/>
      <c r="E61" s="53">
        <v>0</v>
      </c>
      <c r="F61" s="101"/>
      <c r="G61" s="53">
        <v>0</v>
      </c>
      <c r="H61" s="101"/>
      <c r="I61" s="53">
        <v>0</v>
      </c>
    </row>
    <row r="62" spans="1:9" ht="22.5" customHeight="1">
      <c r="A62" t="s">
        <v>305</v>
      </c>
      <c r="C62" s="63">
        <v>1207226</v>
      </c>
      <c r="D62" s="101"/>
      <c r="E62" s="63">
        <v>283810</v>
      </c>
      <c r="F62" s="101"/>
      <c r="G62" s="53">
        <v>0</v>
      </c>
      <c r="H62" s="101"/>
      <c r="I62" s="53">
        <v>0</v>
      </c>
    </row>
    <row r="63" spans="1:9" ht="22.5" customHeight="1">
      <c r="A63" t="s">
        <v>337</v>
      </c>
      <c r="C63" s="101">
        <v>-6503933</v>
      </c>
      <c r="D63" s="101"/>
      <c r="E63" s="101">
        <v>-5776204</v>
      </c>
      <c r="F63" s="101"/>
      <c r="G63" s="101">
        <v>-3175182</v>
      </c>
      <c r="H63" s="101"/>
      <c r="I63" s="101">
        <v>-4752022</v>
      </c>
    </row>
    <row r="64" spans="1:9" ht="22.5" customHeight="1">
      <c r="A64" t="s">
        <v>202</v>
      </c>
      <c r="C64" s="27">
        <v>5254023</v>
      </c>
      <c r="D64" s="101"/>
      <c r="E64" s="27">
        <v>4851980</v>
      </c>
      <c r="F64" s="101"/>
      <c r="G64" s="53">
        <v>0</v>
      </c>
      <c r="H64" s="101"/>
      <c r="I64" s="101">
        <v>1617125</v>
      </c>
    </row>
    <row r="65" spans="1:9" ht="22.5" customHeight="1">
      <c r="A65" t="s">
        <v>255</v>
      </c>
      <c r="C65" s="53">
        <v>0</v>
      </c>
      <c r="D65" s="101"/>
      <c r="E65" s="53">
        <v>-296210</v>
      </c>
      <c r="F65" s="101"/>
      <c r="G65" s="53">
        <v>0</v>
      </c>
      <c r="H65" s="101"/>
      <c r="I65" s="53">
        <v>0</v>
      </c>
    </row>
    <row r="66" spans="1:9" ht="22.5" customHeight="1">
      <c r="A66" t="s">
        <v>260</v>
      </c>
      <c r="C66" s="53">
        <v>0</v>
      </c>
      <c r="D66" s="101"/>
      <c r="E66" s="53">
        <v>49050</v>
      </c>
      <c r="F66" s="101"/>
      <c r="G66" s="53">
        <v>53368000</v>
      </c>
      <c r="H66" s="101"/>
      <c r="I66" s="53">
        <v>12470000</v>
      </c>
    </row>
    <row r="67" spans="1:9" ht="22.5" customHeight="1">
      <c r="A67" t="s">
        <v>261</v>
      </c>
      <c r="C67" s="53">
        <v>0</v>
      </c>
      <c r="D67" s="101"/>
      <c r="E67" s="53">
        <v>0</v>
      </c>
      <c r="F67" s="101"/>
      <c r="G67" s="53">
        <v>-50000000</v>
      </c>
      <c r="H67" s="101"/>
      <c r="I67" s="53">
        <v>-6500000</v>
      </c>
    </row>
    <row r="68" spans="1:9" ht="22.5" customHeight="1">
      <c r="A68" t="s">
        <v>328</v>
      </c>
      <c r="C68" s="70"/>
      <c r="D68" s="101"/>
      <c r="E68" s="70"/>
      <c r="F68" s="101"/>
      <c r="G68" s="70"/>
      <c r="H68" s="101"/>
      <c r="I68" s="70"/>
    </row>
    <row r="69" spans="1:9" ht="22.5" customHeight="1">
      <c r="A69" t="s">
        <v>329</v>
      </c>
      <c r="C69" s="101">
        <v>-9914053</v>
      </c>
      <c r="D69" s="101"/>
      <c r="E69" s="101">
        <v>-13081608</v>
      </c>
      <c r="F69" s="101"/>
      <c r="G69" s="101">
        <v>-275610</v>
      </c>
      <c r="H69" s="101"/>
      <c r="I69" s="101">
        <v>-159542</v>
      </c>
    </row>
    <row r="70" spans="1:9" ht="22.5" customHeight="1">
      <c r="A70" t="s">
        <v>203</v>
      </c>
      <c r="C70" s="53"/>
      <c r="E70" s="101"/>
      <c r="F70" s="101"/>
      <c r="G70" s="101"/>
      <c r="H70" s="101"/>
      <c r="I70" s="101"/>
    </row>
    <row r="71" spans="1:9" ht="22.5" customHeight="1">
      <c r="A71" t="s">
        <v>323</v>
      </c>
      <c r="C71" s="53">
        <v>183531</v>
      </c>
      <c r="E71" s="101">
        <v>122535</v>
      </c>
      <c r="F71" s="101"/>
      <c r="G71" s="101">
        <v>796</v>
      </c>
      <c r="H71" s="101"/>
      <c r="I71" s="101">
        <v>19009</v>
      </c>
    </row>
    <row r="72" spans="1:9" ht="22.5" customHeight="1">
      <c r="A72" t="s">
        <v>204</v>
      </c>
      <c r="C72" s="10">
        <v>-349335</v>
      </c>
      <c r="D72" s="101"/>
      <c r="E72" s="10">
        <v>-85406</v>
      </c>
      <c r="F72" s="101"/>
      <c r="G72" s="46">
        <v>-3200</v>
      </c>
      <c r="H72" s="101"/>
      <c r="I72" s="109">
        <v>0</v>
      </c>
    </row>
    <row r="73" spans="1:9" ht="22.5" customHeight="1">
      <c r="A73" s="3" t="s">
        <v>205</v>
      </c>
      <c r="B73" s="9"/>
      <c r="C73" s="44">
        <f>SUM(C58:C72)</f>
        <v>-5524666</v>
      </c>
      <c r="D73" s="12"/>
      <c r="E73" s="44">
        <f>SUM(E58:E72)</f>
        <v>-10982445</v>
      </c>
      <c r="F73" s="12"/>
      <c r="G73" s="44">
        <f>SUM(G58:G72)</f>
        <v>3585344</v>
      </c>
      <c r="H73" s="12"/>
      <c r="I73" s="44">
        <f>SUM(I58:I72)</f>
        <v>173073</v>
      </c>
    </row>
    <row r="74" spans="1:9" ht="22.5" customHeight="1">
      <c r="A74" s="3"/>
      <c r="B74" s="9"/>
      <c r="C74" s="45"/>
      <c r="D74" s="12"/>
      <c r="E74" s="45"/>
      <c r="F74" s="12"/>
      <c r="G74" s="45"/>
      <c r="H74" s="12"/>
      <c r="I74" s="45"/>
    </row>
    <row r="75" spans="1:9" ht="22.5" customHeight="1">
      <c r="A75" s="5" t="s">
        <v>0</v>
      </c>
      <c r="B75" s="68"/>
      <c r="G75" s="186"/>
      <c r="H75" s="186"/>
      <c r="I75" s="186"/>
    </row>
    <row r="76" spans="1:9" ht="22.5" customHeight="1">
      <c r="A76" s="5" t="s">
        <v>187</v>
      </c>
      <c r="B76" s="68"/>
      <c r="G76" s="186"/>
      <c r="H76" s="186"/>
      <c r="I76" s="186"/>
    </row>
    <row r="77" spans="1:9" ht="22.5" customHeight="1">
      <c r="A77" s="24"/>
      <c r="B77" s="3"/>
      <c r="H77" s="4"/>
      <c r="I77" s="50" t="s">
        <v>2</v>
      </c>
    </row>
    <row r="78" spans="1:9" ht="22.5" customHeight="1">
      <c r="A78" s="1"/>
      <c r="B78" s="16"/>
      <c r="C78" s="183" t="s">
        <v>3</v>
      </c>
      <c r="D78" s="183"/>
      <c r="E78" s="183"/>
      <c r="F78" s="24"/>
      <c r="G78" s="183" t="s">
        <v>4</v>
      </c>
      <c r="H78" s="183"/>
      <c r="I78" s="183"/>
    </row>
    <row r="79" spans="1:9" ht="22.5" customHeight="1">
      <c r="A79" s="1"/>
      <c r="B79" s="16"/>
      <c r="C79" s="184" t="s">
        <v>116</v>
      </c>
      <c r="D79" s="184"/>
      <c r="E79" s="184"/>
      <c r="F79"/>
      <c r="G79" s="184" t="s">
        <v>116</v>
      </c>
      <c r="H79" s="184"/>
      <c r="I79" s="184"/>
    </row>
    <row r="80" spans="1:9" ht="22.5" customHeight="1">
      <c r="A80" s="1"/>
      <c r="B80" s="16"/>
      <c r="C80" s="187" t="s">
        <v>85</v>
      </c>
      <c r="D80" s="187"/>
      <c r="E80" s="187"/>
      <c r="F80" s="130"/>
      <c r="G80" s="187" t="s">
        <v>85</v>
      </c>
      <c r="H80" s="187"/>
      <c r="I80" s="187"/>
    </row>
    <row r="81" spans="1:9" ht="22.5" customHeight="1">
      <c r="A81" s="1"/>
      <c r="B81" s="2" t="s">
        <v>6</v>
      </c>
      <c r="C81" s="69" t="s">
        <v>272</v>
      </c>
      <c r="D81" s="25"/>
      <c r="E81" s="69" t="s">
        <v>239</v>
      </c>
      <c r="F81" s="1"/>
      <c r="G81" s="69" t="s">
        <v>272</v>
      </c>
      <c r="H81" s="25"/>
      <c r="I81" s="69" t="s">
        <v>239</v>
      </c>
    </row>
    <row r="82" spans="1:9" ht="22.5" customHeight="1">
      <c r="A82" s="6" t="s">
        <v>206</v>
      </c>
      <c r="B82" s="9"/>
      <c r="C82" s="101"/>
      <c r="D82" s="101"/>
      <c r="E82" s="101"/>
      <c r="F82" s="101"/>
      <c r="G82" s="101"/>
      <c r="H82" s="101"/>
      <c r="I82" s="101"/>
    </row>
    <row r="83" spans="1:9" ht="22.5" customHeight="1">
      <c r="A83" t="s">
        <v>330</v>
      </c>
      <c r="C83" s="101">
        <v>-1990434</v>
      </c>
      <c r="D83" s="101"/>
      <c r="E83" s="101">
        <v>11218762</v>
      </c>
      <c r="F83" s="101"/>
      <c r="G83" s="53">
        <v>0</v>
      </c>
      <c r="H83" s="101"/>
      <c r="I83" s="53">
        <v>0</v>
      </c>
    </row>
    <row r="84" spans="1:9" ht="22.5" customHeight="1">
      <c r="A84" t="s">
        <v>331</v>
      </c>
      <c r="C84" s="27">
        <v>24184656</v>
      </c>
      <c r="D84" s="101"/>
      <c r="E84" s="27">
        <v>-1070536</v>
      </c>
      <c r="F84" s="101"/>
      <c r="G84" s="53">
        <v>11517678</v>
      </c>
      <c r="H84" s="101"/>
      <c r="I84" s="53">
        <v>-3221712</v>
      </c>
    </row>
    <row r="85" spans="1:9" ht="22.5" customHeight="1">
      <c r="A85" t="s">
        <v>332</v>
      </c>
      <c r="C85" s="57">
        <v>-53969</v>
      </c>
      <c r="D85" s="101"/>
      <c r="E85" s="57">
        <v>591180</v>
      </c>
      <c r="F85" s="101"/>
      <c r="G85" s="53">
        <v>2450000</v>
      </c>
      <c r="H85" s="101"/>
      <c r="I85" s="53">
        <v>14400000</v>
      </c>
    </row>
    <row r="86" spans="1:9" ht="22.5" customHeight="1">
      <c r="A86" t="s">
        <v>207</v>
      </c>
      <c r="C86" s="53">
        <v>-2784952</v>
      </c>
      <c r="D86" s="101"/>
      <c r="E86" s="53">
        <v>-2763703</v>
      </c>
      <c r="F86" s="101"/>
      <c r="G86" s="53">
        <v>-152144</v>
      </c>
      <c r="H86" s="101"/>
      <c r="I86" s="53">
        <v>-139203</v>
      </c>
    </row>
    <row r="87" spans="1:9" ht="22.5" customHeight="1">
      <c r="A87" s="16" t="s">
        <v>208</v>
      </c>
      <c r="C87" s="57">
        <v>14141637</v>
      </c>
      <c r="D87" s="101"/>
      <c r="E87" s="57">
        <v>41400642</v>
      </c>
      <c r="F87" s="101"/>
      <c r="G87" s="53">
        <v>0</v>
      </c>
      <c r="H87" s="101"/>
      <c r="I87" s="53">
        <v>0</v>
      </c>
    </row>
    <row r="88" spans="1:9" ht="22.5" customHeight="1">
      <c r="A88" s="16" t="s">
        <v>209</v>
      </c>
      <c r="C88" s="101">
        <v>-25284468</v>
      </c>
      <c r="D88" s="101"/>
      <c r="E88" s="101">
        <v>-19288873</v>
      </c>
      <c r="F88" s="101"/>
      <c r="G88" s="53">
        <v>-641150</v>
      </c>
      <c r="H88" s="101"/>
      <c r="I88" s="53">
        <v>0</v>
      </c>
    </row>
    <row r="89" spans="1:9" ht="22.5" customHeight="1">
      <c r="A89" t="s">
        <v>210</v>
      </c>
      <c r="B89" s="2">
        <v>6</v>
      </c>
      <c r="C89" s="40">
        <v>10000000</v>
      </c>
      <c r="D89" s="101"/>
      <c r="E89" s="40">
        <v>10150000</v>
      </c>
      <c r="F89" s="101"/>
      <c r="G89" s="53">
        <v>0</v>
      </c>
      <c r="H89" s="101"/>
      <c r="I89" s="53">
        <v>0</v>
      </c>
    </row>
    <row r="90" spans="1:9" ht="22.5" customHeight="1">
      <c r="A90" t="s">
        <v>211</v>
      </c>
      <c r="C90" s="40">
        <v>-14150000</v>
      </c>
      <c r="D90" s="101"/>
      <c r="E90" s="40">
        <v>-17435204</v>
      </c>
      <c r="F90" s="101"/>
      <c r="G90" s="53">
        <v>-8000000</v>
      </c>
      <c r="H90" s="101"/>
      <c r="I90" s="53">
        <v>-7600000</v>
      </c>
    </row>
    <row r="91" spans="1:9" ht="22.5" customHeight="1">
      <c r="A91" t="s">
        <v>250</v>
      </c>
      <c r="C91" s="53">
        <v>0</v>
      </c>
      <c r="D91" s="101"/>
      <c r="E91" s="40">
        <v>15000000</v>
      </c>
      <c r="F91" s="101"/>
      <c r="G91" s="53">
        <v>0</v>
      </c>
      <c r="H91" s="101"/>
      <c r="I91" s="53">
        <v>15000000</v>
      </c>
    </row>
    <row r="92" spans="1:9" ht="22.5" customHeight="1">
      <c r="A92" t="s">
        <v>251</v>
      </c>
      <c r="C92" s="53">
        <v>0</v>
      </c>
      <c r="D92" s="101"/>
      <c r="E92" s="40">
        <v>-15000000</v>
      </c>
      <c r="F92" s="101"/>
      <c r="G92" s="53">
        <v>0</v>
      </c>
      <c r="H92" s="101"/>
      <c r="I92" s="53">
        <v>-15000000</v>
      </c>
    </row>
    <row r="93" spans="1:9" ht="22.5" customHeight="1">
      <c r="A93" t="s">
        <v>212</v>
      </c>
      <c r="C93" s="101">
        <v>-341204</v>
      </c>
      <c r="D93" s="101"/>
      <c r="E93" s="101">
        <v>-157366</v>
      </c>
      <c r="F93" s="101"/>
      <c r="G93" s="53">
        <v>-13706</v>
      </c>
      <c r="H93" s="101"/>
      <c r="I93" s="53">
        <v>-92113</v>
      </c>
    </row>
    <row r="94" spans="1:9" ht="22.5" customHeight="1">
      <c r="A94" s="16" t="s">
        <v>213</v>
      </c>
      <c r="C94" s="101">
        <v>-11778983</v>
      </c>
      <c r="D94" s="101"/>
      <c r="E94" s="101">
        <v>-9424098</v>
      </c>
      <c r="F94" s="101"/>
      <c r="G94" s="101">
        <v>-2924041</v>
      </c>
      <c r="H94" s="101"/>
      <c r="I94" s="101">
        <v>-2908415</v>
      </c>
    </row>
    <row r="95" spans="1:9" ht="22.5" customHeight="1">
      <c r="A95" t="s">
        <v>214</v>
      </c>
      <c r="C95" s="101">
        <v>-56115</v>
      </c>
      <c r="D95" s="101"/>
      <c r="E95" s="101">
        <v>-244738</v>
      </c>
      <c r="F95" s="101"/>
      <c r="G95" s="53">
        <v>0</v>
      </c>
      <c r="H95" s="101"/>
      <c r="I95" s="53">
        <v>0</v>
      </c>
    </row>
    <row r="96" spans="1:9" ht="22.5" customHeight="1">
      <c r="A96" t="s">
        <v>230</v>
      </c>
      <c r="C96" s="53">
        <v>-2762229</v>
      </c>
      <c r="D96" s="101"/>
      <c r="E96" s="101">
        <v>-1983844</v>
      </c>
      <c r="F96" s="101"/>
      <c r="G96" s="53">
        <v>-2926725</v>
      </c>
      <c r="H96" s="101"/>
      <c r="I96" s="53">
        <v>-2101671</v>
      </c>
    </row>
    <row r="97" spans="1:9" ht="22.5" customHeight="1">
      <c r="A97" t="s">
        <v>306</v>
      </c>
      <c r="B97" s="2">
        <v>7</v>
      </c>
      <c r="C97" s="101">
        <v>-2692197</v>
      </c>
      <c r="D97" s="101"/>
      <c r="E97" s="53">
        <v>0</v>
      </c>
      <c r="F97" s="101"/>
      <c r="G97" s="53">
        <v>-2692197</v>
      </c>
      <c r="H97" s="101"/>
      <c r="I97" s="53">
        <v>0</v>
      </c>
    </row>
    <row r="98" spans="1:9" ht="22.5" customHeight="1">
      <c r="A98" t="s">
        <v>333</v>
      </c>
      <c r="C98" s="101">
        <v>20000</v>
      </c>
      <c r="D98" s="101"/>
      <c r="E98" s="53">
        <v>0</v>
      </c>
      <c r="F98" s="101"/>
      <c r="G98" s="53">
        <v>0</v>
      </c>
      <c r="H98" s="101"/>
      <c r="I98" s="53">
        <v>0</v>
      </c>
    </row>
    <row r="99" spans="1:9" ht="22.5" customHeight="1">
      <c r="A99" t="s">
        <v>256</v>
      </c>
      <c r="C99" s="46">
        <v>-5</v>
      </c>
      <c r="D99" s="101"/>
      <c r="E99" s="10">
        <v>-29789410</v>
      </c>
      <c r="F99" s="101"/>
      <c r="G99" s="46">
        <v>0</v>
      </c>
      <c r="H99" s="101"/>
      <c r="I99" s="46">
        <v>0</v>
      </c>
    </row>
    <row r="100" spans="1:9" ht="22.5" customHeight="1">
      <c r="A100" s="3" t="s">
        <v>319</v>
      </c>
      <c r="B100" s="9"/>
      <c r="C100" s="44">
        <f>SUM(C83:C99)</f>
        <v>-13548263</v>
      </c>
      <c r="D100" s="12"/>
      <c r="E100" s="44">
        <f>SUM(E83:E99)</f>
        <v>-18797188</v>
      </c>
      <c r="F100" s="12"/>
      <c r="G100" s="44">
        <f>SUM(G83:G99)</f>
        <v>-3382285</v>
      </c>
      <c r="H100" s="12"/>
      <c r="I100" s="44">
        <f>SUM(I83:I99)</f>
        <v>-1663114</v>
      </c>
    </row>
    <row r="101" spans="1:9" ht="22.5" customHeight="1">
      <c r="A101" s="3"/>
      <c r="B101" s="9"/>
      <c r="C101" s="12"/>
      <c r="D101" s="12"/>
      <c r="E101" s="12"/>
      <c r="F101" s="12"/>
      <c r="G101" s="12"/>
      <c r="H101" s="12"/>
      <c r="I101" s="12"/>
    </row>
    <row r="102" spans="1:9" ht="22.5" customHeight="1">
      <c r="A102" s="5" t="s">
        <v>0</v>
      </c>
      <c r="B102" s="68"/>
      <c r="G102" s="186"/>
      <c r="H102" s="186"/>
      <c r="I102" s="186"/>
    </row>
    <row r="103" spans="1:9" ht="22.5" customHeight="1">
      <c r="A103" s="5" t="s">
        <v>187</v>
      </c>
      <c r="B103" s="68"/>
      <c r="G103" s="186"/>
      <c r="H103" s="186"/>
      <c r="I103" s="186"/>
    </row>
    <row r="104" spans="1:9" ht="22.5" customHeight="1">
      <c r="A104" s="24"/>
      <c r="B104" s="3"/>
      <c r="H104" s="74"/>
      <c r="I104" s="50" t="s">
        <v>2</v>
      </c>
    </row>
    <row r="105" spans="1:9" ht="22.5" customHeight="1">
      <c r="A105" s="1"/>
      <c r="B105" s="16"/>
      <c r="C105" s="183" t="s">
        <v>3</v>
      </c>
      <c r="D105" s="183"/>
      <c r="E105" s="183"/>
      <c r="F105" s="24"/>
      <c r="G105" s="183" t="s">
        <v>4</v>
      </c>
      <c r="H105" s="183"/>
      <c r="I105" s="183"/>
    </row>
    <row r="106" spans="1:9" ht="22.5" customHeight="1">
      <c r="A106" s="1"/>
      <c r="B106" s="16"/>
      <c r="C106" s="184" t="s">
        <v>116</v>
      </c>
      <c r="D106" s="184"/>
      <c r="E106" s="184"/>
      <c r="F106"/>
      <c r="G106" s="184" t="s">
        <v>116</v>
      </c>
      <c r="H106" s="184"/>
      <c r="I106" s="184"/>
    </row>
    <row r="107" spans="1:9" ht="22.5" customHeight="1">
      <c r="A107" s="1"/>
      <c r="B107" s="16"/>
      <c r="C107" s="187" t="s">
        <v>85</v>
      </c>
      <c r="D107" s="187"/>
      <c r="E107" s="187"/>
      <c r="F107" s="130"/>
      <c r="G107" s="187" t="s">
        <v>85</v>
      </c>
      <c r="H107" s="187"/>
      <c r="I107" s="187"/>
    </row>
    <row r="108" spans="1:9" ht="22.5" customHeight="1">
      <c r="A108" s="1"/>
      <c r="C108" s="69" t="s">
        <v>272</v>
      </c>
      <c r="D108" s="25"/>
      <c r="E108" s="69" t="s">
        <v>239</v>
      </c>
      <c r="F108" s="1"/>
      <c r="G108" s="69" t="s">
        <v>272</v>
      </c>
      <c r="H108" s="25"/>
      <c r="I108" s="69" t="s">
        <v>239</v>
      </c>
    </row>
    <row r="109" spans="1:9" ht="22.5" customHeight="1">
      <c r="A109" t="s">
        <v>322</v>
      </c>
      <c r="C109" s="32"/>
      <c r="D109" s="25"/>
      <c r="E109" s="32"/>
      <c r="F109" s="1"/>
      <c r="G109" s="32"/>
      <c r="H109" s="25"/>
      <c r="I109" s="32"/>
    </row>
    <row r="110" spans="1:9" ht="22.5" customHeight="1">
      <c r="A110" t="s">
        <v>215</v>
      </c>
      <c r="C110" s="40">
        <f>C55+C73+C100</f>
        <v>-8897961</v>
      </c>
      <c r="D110" s="27"/>
      <c r="E110" s="27">
        <f>E55+E73+E100</f>
        <v>-11792080</v>
      </c>
      <c r="F110" s="27"/>
      <c r="G110" s="40">
        <f>G55+G73+G100</f>
        <v>-521798</v>
      </c>
      <c r="H110" s="27"/>
      <c r="I110" s="27">
        <f>I55+I73+I100</f>
        <v>-230080</v>
      </c>
    </row>
    <row r="111" spans="1:9" ht="22.5" customHeight="1">
      <c r="A111" s="16" t="s">
        <v>216</v>
      </c>
      <c r="D111" s="101"/>
      <c r="F111" s="101"/>
      <c r="G111" s="101"/>
      <c r="H111" s="101"/>
      <c r="I111" s="101"/>
    </row>
    <row r="112" spans="1:9" ht="22.5" customHeight="1">
      <c r="A112" s="16" t="s">
        <v>217</v>
      </c>
      <c r="C112" s="10">
        <v>-816139</v>
      </c>
      <c r="D112" s="101"/>
      <c r="E112" s="10">
        <v>1175999</v>
      </c>
      <c r="F112" s="101"/>
      <c r="G112" s="46">
        <v>0</v>
      </c>
      <c r="H112" s="101"/>
      <c r="I112" s="10">
        <v>94</v>
      </c>
    </row>
    <row r="113" spans="1:9" customFormat="1" ht="22.5" customHeight="1">
      <c r="A113" s="3" t="s">
        <v>322</v>
      </c>
      <c r="B113" s="9"/>
      <c r="C113" s="45">
        <f>SUM(C110:C112)</f>
        <v>-9714100</v>
      </c>
      <c r="D113" s="12"/>
      <c r="E113" s="45">
        <f>SUM(E110:E112)</f>
        <v>-10616081</v>
      </c>
      <c r="F113" s="12"/>
      <c r="G113" s="45">
        <f>SUM(G110:G112)</f>
        <v>-521798</v>
      </c>
      <c r="H113" s="12"/>
      <c r="I113" s="45">
        <f>SUM(I110:I112)</f>
        <v>-229986</v>
      </c>
    </row>
    <row r="114" spans="1:9" ht="22.5" customHeight="1">
      <c r="A114" t="s">
        <v>218</v>
      </c>
      <c r="C114" s="10">
        <v>29526669</v>
      </c>
      <c r="D114" s="101"/>
      <c r="E114" s="10">
        <v>35285883</v>
      </c>
      <c r="F114" s="101"/>
      <c r="G114" s="10">
        <v>1902112</v>
      </c>
      <c r="H114" s="101"/>
      <c r="I114" s="10">
        <v>2678546</v>
      </c>
    </row>
    <row r="115" spans="1:9" ht="22.5" customHeight="1" thickBot="1">
      <c r="A115" s="3" t="s">
        <v>219</v>
      </c>
      <c r="B115" s="9"/>
      <c r="C115" s="62">
        <f>SUM(C113:C114)</f>
        <v>19812569</v>
      </c>
      <c r="D115" s="12"/>
      <c r="E115" s="62">
        <f>SUM(E113:E114)</f>
        <v>24669802</v>
      </c>
      <c r="F115" s="12"/>
      <c r="G115" s="62">
        <f>SUM(G113:G114)</f>
        <v>1380314</v>
      </c>
      <c r="H115" s="12"/>
      <c r="I115" s="62">
        <f>SUM(I113:I114)</f>
        <v>2448560</v>
      </c>
    </row>
    <row r="116" spans="1:9" ht="22.5" customHeight="1" thickTop="1">
      <c r="A116" s="84"/>
      <c r="B116" s="9"/>
      <c r="C116" s="45"/>
      <c r="D116" s="12"/>
      <c r="E116" s="45"/>
      <c r="F116" s="12"/>
      <c r="G116" s="12"/>
      <c r="H116" s="12"/>
      <c r="I116" s="12"/>
    </row>
    <row r="117" spans="1:9" ht="22.5" customHeight="1">
      <c r="A117" s="6" t="s">
        <v>220</v>
      </c>
      <c r="B117" s="9"/>
      <c r="C117" s="101"/>
      <c r="D117" s="101"/>
      <c r="E117" s="101"/>
      <c r="F117" s="101"/>
      <c r="G117" s="101"/>
      <c r="H117" s="101"/>
      <c r="I117" s="101"/>
    </row>
    <row r="118" spans="1:9" s="3" customFormat="1" ht="22.5" customHeight="1">
      <c r="A118" s="75" t="s">
        <v>221</v>
      </c>
      <c r="B118" s="9"/>
      <c r="C118" s="101"/>
      <c r="D118" s="101"/>
      <c r="E118" s="101"/>
      <c r="F118" s="101"/>
      <c r="G118" s="101"/>
      <c r="H118" s="101"/>
      <c r="I118" s="101"/>
    </row>
    <row r="119" spans="1:9" ht="22.5" customHeight="1">
      <c r="A119" s="76" t="s">
        <v>222</v>
      </c>
      <c r="C119" s="101"/>
      <c r="D119" s="101"/>
      <c r="E119" s="101"/>
      <c r="F119" s="101"/>
      <c r="G119" s="101"/>
      <c r="H119" s="101"/>
      <c r="I119" s="101"/>
    </row>
    <row r="120" spans="1:9" ht="22.5" customHeight="1">
      <c r="A120" s="76" t="s">
        <v>10</v>
      </c>
      <c r="C120" s="40">
        <v>23795714</v>
      </c>
      <c r="D120" s="101"/>
      <c r="E120" s="101">
        <v>26842628</v>
      </c>
      <c r="F120" s="101"/>
      <c r="G120" s="40">
        <v>1380314</v>
      </c>
      <c r="H120" s="101"/>
      <c r="I120" s="101">
        <v>2448560</v>
      </c>
    </row>
    <row r="121" spans="1:9" ht="22.5" customHeight="1">
      <c r="A121" s="76" t="s">
        <v>223</v>
      </c>
      <c r="C121" s="10">
        <v>-3983145</v>
      </c>
      <c r="D121" s="101"/>
      <c r="E121" s="10">
        <v>-2172826</v>
      </c>
      <c r="F121" s="101"/>
      <c r="G121" s="46">
        <v>0</v>
      </c>
      <c r="H121" s="101"/>
      <c r="I121" s="46">
        <v>0</v>
      </c>
    </row>
    <row r="122" spans="1:9" ht="22.5" customHeight="1" thickBot="1">
      <c r="A122" s="84" t="s">
        <v>224</v>
      </c>
      <c r="B122" s="9"/>
      <c r="C122" s="62">
        <f>SUM(C120:C121)</f>
        <v>19812569</v>
      </c>
      <c r="D122" s="12"/>
      <c r="E122" s="62">
        <f>SUM(E120:E121)</f>
        <v>24669802</v>
      </c>
      <c r="F122" s="12"/>
      <c r="G122" s="11">
        <f>SUM(G120:G121)</f>
        <v>1380314</v>
      </c>
      <c r="H122" s="12"/>
      <c r="I122" s="11">
        <f>SUM(I120:I121)</f>
        <v>2448560</v>
      </c>
    </row>
    <row r="123" spans="1:9" ht="22.5" customHeight="1" thickTop="1">
      <c r="A123" s="84"/>
      <c r="B123" s="9"/>
      <c r="C123" s="45"/>
      <c r="D123" s="12"/>
      <c r="E123" s="45"/>
      <c r="F123" s="12"/>
      <c r="G123" s="12"/>
      <c r="H123" s="12"/>
      <c r="I123" s="12"/>
    </row>
    <row r="124" spans="1:9" ht="22.5" customHeight="1">
      <c r="A124" s="100" t="s">
        <v>225</v>
      </c>
      <c r="B124" s="99"/>
      <c r="C124"/>
      <c r="D124" s="12"/>
      <c r="E124" s="45"/>
      <c r="F124" s="12"/>
      <c r="G124" s="12"/>
      <c r="H124" s="12"/>
      <c r="I124" s="12"/>
    </row>
    <row r="125" spans="1:9" ht="22.5" customHeight="1">
      <c r="A125" t="s">
        <v>341</v>
      </c>
      <c r="B125" s="9"/>
    </row>
    <row r="126" spans="1:9" ht="22.5" customHeight="1">
      <c r="A126" s="4" t="s">
        <v>336</v>
      </c>
      <c r="B126" s="9"/>
    </row>
    <row r="127" spans="1:9" ht="22.5" customHeight="1">
      <c r="A127" t="s">
        <v>340</v>
      </c>
      <c r="B127" s="9"/>
    </row>
    <row r="128" spans="1:9" ht="22.5" customHeight="1">
      <c r="A128" s="4"/>
      <c r="B128" s="9"/>
    </row>
    <row r="129" spans="1:2" ht="22.5" customHeight="1">
      <c r="A129" s="4"/>
      <c r="B129" s="9"/>
    </row>
    <row r="130" spans="1:2" ht="22.5" customHeight="1"/>
  </sheetData>
  <mergeCells count="33">
    <mergeCell ref="C44:I44"/>
    <mergeCell ref="G37:I37"/>
    <mergeCell ref="G38:I38"/>
    <mergeCell ref="C40:E40"/>
    <mergeCell ref="G40:I40"/>
    <mergeCell ref="C42:E42"/>
    <mergeCell ref="G42:I42"/>
    <mergeCell ref="C41:E41"/>
    <mergeCell ref="G41:I41"/>
    <mergeCell ref="C107:E107"/>
    <mergeCell ref="G107:I107"/>
    <mergeCell ref="G75:I75"/>
    <mergeCell ref="G76:I76"/>
    <mergeCell ref="C79:E79"/>
    <mergeCell ref="G79:I79"/>
    <mergeCell ref="C78:E78"/>
    <mergeCell ref="G78:I78"/>
    <mergeCell ref="G103:I103"/>
    <mergeCell ref="C105:E105"/>
    <mergeCell ref="G105:I105"/>
    <mergeCell ref="C106:E106"/>
    <mergeCell ref="G106:I106"/>
    <mergeCell ref="C80:E80"/>
    <mergeCell ref="G80:I80"/>
    <mergeCell ref="G102:I102"/>
    <mergeCell ref="C6:E6"/>
    <mergeCell ref="G6:I6"/>
    <mergeCell ref="G1:I1"/>
    <mergeCell ref="G2:I2"/>
    <mergeCell ref="C4:E4"/>
    <mergeCell ref="G4:I4"/>
    <mergeCell ref="C5:E5"/>
    <mergeCell ref="G5:I5"/>
  </mergeCells>
  <pageMargins left="0.73" right="0.8" top="0.48" bottom="0.5" header="0.5" footer="0.5"/>
  <pageSetup paperSize="9" scale="83" firstPageNumber="19" fitToHeight="4" orientation="portrait" useFirstPageNumber="1" r:id="rId1"/>
  <headerFooter alignWithMargins="0">
    <oddFooter>&amp;L  หมายเหตุประกอบงบการเงินเป็นส่วนหนึ่งของงบการเงินระหว่างกาลนี้
&amp;C&amp;P</oddFooter>
  </headerFooter>
  <rowBreaks count="3" manualBreakCount="3">
    <brk id="36" max="8" man="1"/>
    <brk id="74" max="8" man="1"/>
    <brk id="101" max="8" man="1"/>
  </rowBreaks>
  <ignoredErrors>
    <ignoredError sqref="C7:I7 C43:I43 C81:I81 C108:I10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BL-3-6</vt:lpstr>
      <vt:lpstr>PL7-14</vt:lpstr>
      <vt:lpstr>CH15</vt:lpstr>
      <vt:lpstr>CH16</vt:lpstr>
      <vt:lpstr>SH17</vt:lpstr>
      <vt:lpstr>SH18</vt:lpstr>
      <vt:lpstr>CF19-22</vt:lpstr>
      <vt:lpstr>'BL-3-6'!Print_Area</vt:lpstr>
      <vt:lpstr>'CF19-22'!Print_Area</vt:lpstr>
      <vt:lpstr>'CH16'!Print_Area</vt:lpstr>
      <vt:lpstr>'PL7-14'!Print_Area</vt:lpstr>
      <vt:lpstr>'SH17'!Print_Area</vt:lpstr>
      <vt:lpstr>'SH18'!Print_Area</vt:lpstr>
    </vt:vector>
  </TitlesOfParts>
  <Manager/>
  <Company>KPMG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Quarter 1 (Thai) listed - BL-CH-CF Revised 23 May (2)</dc:title>
  <dc:subject/>
  <dc:creator>KPMG</dc:creator>
  <cp:keywords/>
  <dc:description/>
  <cp:lastModifiedBy>CHANIKARN CHINSOMBOON</cp:lastModifiedBy>
  <cp:revision/>
  <cp:lastPrinted>2023-08-11T04:01:16Z</cp:lastPrinted>
  <dcterms:created xsi:type="dcterms:W3CDTF">2006-01-06T08:39:44Z</dcterms:created>
  <dcterms:modified xsi:type="dcterms:W3CDTF">2023-08-11T09:46:48Z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0">
    <vt:lpwstr>Thai</vt:lpwstr>
  </property>
  <property fmtid="{D5CDD505-2E9C-101B-9397-08002B2CF9AE}" pid="3" name="Categories0">
    <vt:lpwstr>Interim Financial Statements Template</vt:lpwstr>
  </property>
</Properties>
</file>